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УТОЧНЕНИЯ = 2024 год\2. уточнения_ на СЕНТЯБРЬ 2024\ДСГО\"/>
    </mc:Choice>
  </mc:AlternateContent>
  <bookViews>
    <workbookView xWindow="-120" yWindow="-120" windowWidth="29040" windowHeight="15840" activeTab="3"/>
  </bookViews>
  <sheets>
    <sheet name="Дх " sheetId="21" r:id="rId1"/>
    <sheet name="МП " sheetId="17" r:id="rId2"/>
    <sheet name="вед. " sheetId="14" r:id="rId3"/>
    <sheet name="источн" sheetId="19" r:id="rId4"/>
  </sheets>
  <externalReferences>
    <externalReference r:id="rId5"/>
  </externalReferences>
  <definedNames>
    <definedName name="_xlnm._FilterDatabase" localSheetId="2" hidden="1">'вед. '!$A$12:$V$1204</definedName>
    <definedName name="_xlnm._FilterDatabase" localSheetId="1" hidden="1">'МП '!$A$11:$R$646</definedName>
    <definedName name="APPT" localSheetId="2">'вед. '!$A$20</definedName>
    <definedName name="FIO" localSheetId="2">'вед. '!#REF!</definedName>
    <definedName name="LAST_CELL" localSheetId="2">'вед. '!#REF!</definedName>
    <definedName name="SIGN" localSheetId="2">'вед. '!$A$20:$E$21</definedName>
    <definedName name="_xlnm.Print_Titles" localSheetId="2">'вед. '!$9:$11</definedName>
    <definedName name="_xlnm.Print_Titles" localSheetId="1">'МП '!$9:$10</definedName>
  </definedNames>
  <calcPr calcId="152511"/>
</workbook>
</file>

<file path=xl/calcChain.xml><?xml version="1.0" encoding="utf-8"?>
<calcChain xmlns="http://schemas.openxmlformats.org/spreadsheetml/2006/main">
  <c r="M1197" i="14" l="1"/>
  <c r="I633" i="17"/>
  <c r="L1247" i="14" l="1"/>
  <c r="L1249" i="14" s="1"/>
  <c r="J1238" i="14"/>
  <c r="K1230" i="14"/>
  <c r="V1227" i="14"/>
  <c r="O1227" i="14"/>
  <c r="F1227" i="14"/>
  <c r="X1210" i="14"/>
  <c r="U1210" i="14"/>
  <c r="U1209" i="14" s="1"/>
  <c r="U1208" i="14" s="1"/>
  <c r="S1210" i="14"/>
  <c r="Q1210" i="14"/>
  <c r="L1210" i="14"/>
  <c r="H1210" i="14"/>
  <c r="H1209" i="14" s="1"/>
  <c r="H1208" i="14" s="1"/>
  <c r="H1207" i="14" s="1"/>
  <c r="AA1209" i="14"/>
  <c r="AA1208" i="14" s="1"/>
  <c r="AA1207" i="14" s="1"/>
  <c r="Y1209" i="14"/>
  <c r="W1209" i="14"/>
  <c r="W1208" i="14" s="1"/>
  <c r="W1207" i="14" s="1"/>
  <c r="V1209" i="14"/>
  <c r="T1209" i="14"/>
  <c r="S1209" i="14"/>
  <c r="S1208" i="14" s="1"/>
  <c r="S1207" i="14" s="1"/>
  <c r="R1209" i="14"/>
  <c r="R1208" i="14" s="1"/>
  <c r="R1207" i="14" s="1"/>
  <c r="R1202" i="14" s="1"/>
  <c r="R1201" i="14" s="1"/>
  <c r="R1200" i="14" s="1"/>
  <c r="Q1209" i="14"/>
  <c r="P1209" i="14"/>
  <c r="O1209" i="14"/>
  <c r="O1208" i="14" s="1"/>
  <c r="O1207" i="14" s="1"/>
  <c r="M1209" i="14"/>
  <c r="K1209" i="14"/>
  <c r="K1208" i="14" s="1"/>
  <c r="K1207" i="14" s="1"/>
  <c r="J1209" i="14"/>
  <c r="J1208" i="14" s="1"/>
  <c r="J1207" i="14" s="1"/>
  <c r="J1202" i="14" s="1"/>
  <c r="J1201" i="14" s="1"/>
  <c r="J1200" i="14" s="1"/>
  <c r="I1209" i="14"/>
  <c r="G1209" i="14"/>
  <c r="G1208" i="14" s="1"/>
  <c r="G1207" i="14" s="1"/>
  <c r="F1209" i="14"/>
  <c r="Y1208" i="14"/>
  <c r="Y1207" i="14" s="1"/>
  <c r="V1208" i="14"/>
  <c r="V1207" i="14" s="1"/>
  <c r="T1208" i="14"/>
  <c r="Q1208" i="14"/>
  <c r="P1208" i="14"/>
  <c r="M1208" i="14"/>
  <c r="M1207" i="14" s="1"/>
  <c r="M1202" i="14" s="1"/>
  <c r="M1201" i="14" s="1"/>
  <c r="M1200" i="14" s="1"/>
  <c r="I1208" i="14"/>
  <c r="I1207" i="14" s="1"/>
  <c r="I1202" i="14" s="1"/>
  <c r="I1201" i="14" s="1"/>
  <c r="I1200" i="14" s="1"/>
  <c r="F1208" i="14"/>
  <c r="F1207" i="14" s="1"/>
  <c r="U1207" i="14"/>
  <c r="T1207" i="14"/>
  <c r="Q1207" i="14"/>
  <c r="P1207" i="14"/>
  <c r="Z1206" i="14"/>
  <c r="Z1205" i="14" s="1"/>
  <c r="Z1204" i="14" s="1"/>
  <c r="Z1203" i="14" s="1"/>
  <c r="X1206" i="14"/>
  <c r="Q1206" i="14"/>
  <c r="H1206" i="14"/>
  <c r="AA1205" i="14"/>
  <c r="Y1205" i="14"/>
  <c r="Y1204" i="14" s="1"/>
  <c r="Y1203" i="14" s="1"/>
  <c r="Y1202" i="14" s="1"/>
  <c r="Y1201" i="14" s="1"/>
  <c r="Y1200" i="14" s="1"/>
  <c r="X1205" i="14"/>
  <c r="W1205" i="14"/>
  <c r="V1205" i="14"/>
  <c r="T1205" i="14"/>
  <c r="T1204" i="14" s="1"/>
  <c r="T1203" i="14" s="1"/>
  <c r="R1205" i="14"/>
  <c r="P1205" i="14"/>
  <c r="P1204" i="14" s="1"/>
  <c r="P1203" i="14" s="1"/>
  <c r="P1202" i="14" s="1"/>
  <c r="P1201" i="14" s="1"/>
  <c r="P1200" i="14" s="1"/>
  <c r="O1205" i="14"/>
  <c r="M1205" i="14"/>
  <c r="M1204" i="14" s="1"/>
  <c r="M1203" i="14" s="1"/>
  <c r="K1205" i="14"/>
  <c r="J1205" i="14"/>
  <c r="I1205" i="14"/>
  <c r="I1204" i="14" s="1"/>
  <c r="I1203" i="14" s="1"/>
  <c r="G1205" i="14"/>
  <c r="F1205" i="14"/>
  <c r="AA1204" i="14"/>
  <c r="X1204" i="14"/>
  <c r="X1203" i="14" s="1"/>
  <c r="W1204" i="14"/>
  <c r="V1204" i="14"/>
  <c r="R1204" i="14"/>
  <c r="O1204" i="14"/>
  <c r="K1204" i="14"/>
  <c r="K1203" i="14" s="1"/>
  <c r="K1202" i="14" s="1"/>
  <c r="K1201" i="14" s="1"/>
  <c r="J1204" i="14"/>
  <c r="G1204" i="14"/>
  <c r="G1203" i="14" s="1"/>
  <c r="G1202" i="14" s="1"/>
  <c r="G1201" i="14" s="1"/>
  <c r="G1200" i="14" s="1"/>
  <c r="F1204" i="14"/>
  <c r="AA1203" i="14"/>
  <c r="AA1202" i="14" s="1"/>
  <c r="AA1201" i="14" s="1"/>
  <c r="W1203" i="14"/>
  <c r="V1203" i="14"/>
  <c r="V1202" i="14" s="1"/>
  <c r="V1201" i="14" s="1"/>
  <c r="V1200" i="14" s="1"/>
  <c r="R1203" i="14"/>
  <c r="O1203" i="14"/>
  <c r="J1203" i="14"/>
  <c r="F1203" i="14"/>
  <c r="F1202" i="14"/>
  <c r="F1201" i="14" s="1"/>
  <c r="F1200" i="14" s="1"/>
  <c r="AA1200" i="14"/>
  <c r="K1200" i="14"/>
  <c r="Y1199" i="14"/>
  <c r="Y1198" i="14" s="1"/>
  <c r="Y1195" i="14" s="1"/>
  <c r="X1199" i="14"/>
  <c r="R1199" i="14"/>
  <c r="Q1199" i="14"/>
  <c r="Q1198" i="14" s="1"/>
  <c r="N1199" i="14"/>
  <c r="AA1198" i="14"/>
  <c r="X1198" i="14"/>
  <c r="W1198" i="14"/>
  <c r="V1198" i="14"/>
  <c r="T1198" i="14"/>
  <c r="T1195" i="14" s="1"/>
  <c r="P1198" i="14"/>
  <c r="P1195" i="14" s="1"/>
  <c r="O1198" i="14"/>
  <c r="N1198" i="14"/>
  <c r="M1198" i="14"/>
  <c r="AB1197" i="14"/>
  <c r="AB1196" i="14" s="1"/>
  <c r="Z1197" i="14"/>
  <c r="X1197" i="14"/>
  <c r="X1196" i="14" s="1"/>
  <c r="S1197" i="14"/>
  <c r="U1197" i="14" s="1"/>
  <c r="U1196" i="14" s="1"/>
  <c r="Q1197" i="14"/>
  <c r="Q1196" i="14" s="1"/>
  <c r="K1197" i="14"/>
  <c r="K1196" i="14" s="1"/>
  <c r="K1195" i="14" s="1"/>
  <c r="H1197" i="14"/>
  <c r="H1196" i="14" s="1"/>
  <c r="H1195" i="14" s="1"/>
  <c r="AA1196" i="14"/>
  <c r="Z1196" i="14"/>
  <c r="Y1196" i="14"/>
  <c r="W1196" i="14"/>
  <c r="W1195" i="14" s="1"/>
  <c r="V1196" i="14"/>
  <c r="T1196" i="14"/>
  <c r="S1196" i="14"/>
  <c r="R1196" i="14"/>
  <c r="P1196" i="14"/>
  <c r="O1196" i="14"/>
  <c r="O1195" i="14" s="1"/>
  <c r="M1196" i="14"/>
  <c r="M1195" i="14" s="1"/>
  <c r="J1196" i="14"/>
  <c r="J1195" i="14" s="1"/>
  <c r="I1196" i="14"/>
  <c r="G1196" i="14"/>
  <c r="G1195" i="14" s="1"/>
  <c r="F1196" i="14"/>
  <c r="V1195" i="14"/>
  <c r="Q1195" i="14"/>
  <c r="I1195" i="14"/>
  <c r="F1195" i="14"/>
  <c r="AB1194" i="14"/>
  <c r="Z1194" i="14"/>
  <c r="X1194" i="14"/>
  <c r="U1194" i="14"/>
  <c r="S1194" i="14"/>
  <c r="Q1194" i="14"/>
  <c r="L1194" i="14"/>
  <c r="N1194" i="14" s="1"/>
  <c r="H1194" i="14"/>
  <c r="X1193" i="14"/>
  <c r="Z1193" i="14" s="1"/>
  <c r="AB1193" i="14" s="1"/>
  <c r="U1193" i="14"/>
  <c r="S1193" i="14"/>
  <c r="Q1193" i="14"/>
  <c r="L1193" i="14"/>
  <c r="N1193" i="14" s="1"/>
  <c r="H1193" i="14"/>
  <c r="Z1192" i="14"/>
  <c r="X1192" i="14"/>
  <c r="Q1192" i="14"/>
  <c r="N1192" i="14"/>
  <c r="L1192" i="14"/>
  <c r="H1192" i="14"/>
  <c r="AA1191" i="14"/>
  <c r="AA1190" i="14" s="1"/>
  <c r="AA1189" i="14" s="1"/>
  <c r="Y1191" i="14"/>
  <c r="X1191" i="14"/>
  <c r="X1190" i="14" s="1"/>
  <c r="W1191" i="14"/>
  <c r="W1190" i="14" s="1"/>
  <c r="W1189" i="14" s="1"/>
  <c r="V1191" i="14"/>
  <c r="T1191" i="14"/>
  <c r="T1190" i="14" s="1"/>
  <c r="R1191" i="14"/>
  <c r="P1191" i="14"/>
  <c r="P1190" i="14" s="1"/>
  <c r="O1191" i="14"/>
  <c r="O1190" i="14" s="1"/>
  <c r="O1189" i="14" s="1"/>
  <c r="M1191" i="14"/>
  <c r="L1191" i="14"/>
  <c r="L1190" i="14" s="1"/>
  <c r="L1189" i="14" s="1"/>
  <c r="K1191" i="14"/>
  <c r="K1190" i="14" s="1"/>
  <c r="K1189" i="14" s="1"/>
  <c r="J1191" i="14"/>
  <c r="I1191" i="14"/>
  <c r="H1191" i="14"/>
  <c r="H1190" i="14" s="1"/>
  <c r="G1191" i="14"/>
  <c r="G1190" i="14" s="1"/>
  <c r="G1189" i="14" s="1"/>
  <c r="F1191" i="14"/>
  <c r="Y1190" i="14"/>
  <c r="V1190" i="14"/>
  <c r="R1190" i="14"/>
  <c r="R1189" i="14" s="1"/>
  <c r="R1183" i="14" s="1"/>
  <c r="M1190" i="14"/>
  <c r="J1190" i="14"/>
  <c r="J1189" i="14" s="1"/>
  <c r="I1190" i="14"/>
  <c r="I1189" i="14" s="1"/>
  <c r="F1190" i="14"/>
  <c r="F1189" i="14" s="1"/>
  <c r="F1183" i="14" s="1"/>
  <c r="Y1189" i="14"/>
  <c r="X1189" i="14"/>
  <c r="V1189" i="14"/>
  <c r="T1189" i="14"/>
  <c r="P1189" i="14"/>
  <c r="M1189" i="14"/>
  <c r="H1189" i="14"/>
  <c r="Z1188" i="14"/>
  <c r="AB1188" i="14" s="1"/>
  <c r="X1188" i="14"/>
  <c r="S1188" i="14"/>
  <c r="U1188" i="14" s="1"/>
  <c r="Q1188" i="14"/>
  <c r="H1188" i="14"/>
  <c r="L1188" i="14" s="1"/>
  <c r="N1188" i="14" s="1"/>
  <c r="AB1187" i="14"/>
  <c r="Z1187" i="14"/>
  <c r="X1187" i="14"/>
  <c r="S1187" i="14"/>
  <c r="Q1187" i="14"/>
  <c r="H1187" i="14"/>
  <c r="H1186" i="14" s="1"/>
  <c r="AA1186" i="14"/>
  <c r="Z1186" i="14"/>
  <c r="Z1185" i="14" s="1"/>
  <c r="Z1184" i="14" s="1"/>
  <c r="Y1186" i="14"/>
  <c r="X1186" i="14"/>
  <c r="W1186" i="14"/>
  <c r="V1186" i="14"/>
  <c r="V1185" i="14" s="1"/>
  <c r="V1184" i="14" s="1"/>
  <c r="V1183" i="14" s="1"/>
  <c r="T1186" i="14"/>
  <c r="R1186" i="14"/>
  <c r="R1185" i="14" s="1"/>
  <c r="R1184" i="14" s="1"/>
  <c r="Q1186" i="14"/>
  <c r="Q1185" i="14" s="1"/>
  <c r="Q1184" i="14" s="1"/>
  <c r="P1186" i="14"/>
  <c r="O1186" i="14"/>
  <c r="M1186" i="14"/>
  <c r="K1186" i="14"/>
  <c r="J1186" i="14"/>
  <c r="J1185" i="14" s="1"/>
  <c r="J1184" i="14" s="1"/>
  <c r="I1186" i="14"/>
  <c r="G1186" i="14"/>
  <c r="F1186" i="14"/>
  <c r="F1185" i="14" s="1"/>
  <c r="F1184" i="14" s="1"/>
  <c r="AA1185" i="14"/>
  <c r="Y1185" i="14"/>
  <c r="Y1184" i="14" s="1"/>
  <c r="Y1183" i="14" s="1"/>
  <c r="X1185" i="14"/>
  <c r="W1185" i="14"/>
  <c r="T1185" i="14"/>
  <c r="T1184" i="14" s="1"/>
  <c r="T1183" i="14" s="1"/>
  <c r="P1185" i="14"/>
  <c r="O1185" i="14"/>
  <c r="M1185" i="14"/>
  <c r="M1184" i="14" s="1"/>
  <c r="M1183" i="14" s="1"/>
  <c r="K1185" i="14"/>
  <c r="I1185" i="14"/>
  <c r="I1184" i="14" s="1"/>
  <c r="H1185" i="14"/>
  <c r="G1185" i="14"/>
  <c r="AA1184" i="14"/>
  <c r="AA1183" i="14" s="1"/>
  <c r="X1184" i="14"/>
  <c r="W1184" i="14"/>
  <c r="P1184" i="14"/>
  <c r="O1184" i="14"/>
  <c r="K1184" i="14"/>
  <c r="K1183" i="14" s="1"/>
  <c r="H1184" i="14"/>
  <c r="H1183" i="14" s="1"/>
  <c r="G1184" i="14"/>
  <c r="W1183" i="14"/>
  <c r="O1183" i="14"/>
  <c r="J1183" i="14"/>
  <c r="G1183" i="14"/>
  <c r="X1182" i="14"/>
  <c r="Z1182" i="14" s="1"/>
  <c r="AB1182" i="14" s="1"/>
  <c r="U1182" i="14"/>
  <c r="S1182" i="14"/>
  <c r="Q1182" i="14"/>
  <c r="L1182" i="14"/>
  <c r="H1182" i="14"/>
  <c r="X1181" i="14"/>
  <c r="Z1181" i="14" s="1"/>
  <c r="Q1181" i="14"/>
  <c r="N1181" i="14"/>
  <c r="L1181" i="14"/>
  <c r="H1181" i="14"/>
  <c r="AA1180" i="14"/>
  <c r="AA1177" i="14" s="1"/>
  <c r="AA1176" i="14" s="1"/>
  <c r="AA1175" i="14" s="1"/>
  <c r="Y1180" i="14"/>
  <c r="X1180" i="14"/>
  <c r="W1180" i="14"/>
  <c r="W1177" i="14" s="1"/>
  <c r="W1176" i="14" s="1"/>
  <c r="W1175" i="14" s="1"/>
  <c r="W1174" i="14" s="1"/>
  <c r="V1180" i="14"/>
  <c r="T1180" i="14"/>
  <c r="R1180" i="14"/>
  <c r="P1180" i="14"/>
  <c r="P1177" i="14" s="1"/>
  <c r="P1176" i="14" s="1"/>
  <c r="P1175" i="14" s="1"/>
  <c r="O1180" i="14"/>
  <c r="M1180" i="14"/>
  <c r="K1180" i="14"/>
  <c r="K1177" i="14" s="1"/>
  <c r="K1176" i="14" s="1"/>
  <c r="K1175" i="14" s="1"/>
  <c r="J1180" i="14"/>
  <c r="I1180" i="14"/>
  <c r="H1180" i="14"/>
  <c r="G1180" i="14"/>
  <c r="F1180" i="14"/>
  <c r="X1179" i="14"/>
  <c r="Z1179" i="14" s="1"/>
  <c r="Q1179" i="14"/>
  <c r="N1179" i="14"/>
  <c r="N1178" i="14" s="1"/>
  <c r="L1179" i="14"/>
  <c r="H1179" i="14"/>
  <c r="AA1178" i="14"/>
  <c r="Y1178" i="14"/>
  <c r="X1178" i="14"/>
  <c r="W1178" i="14"/>
  <c r="V1178" i="14"/>
  <c r="T1178" i="14"/>
  <c r="R1178" i="14"/>
  <c r="P1178" i="14"/>
  <c r="O1178" i="14"/>
  <c r="M1178" i="14"/>
  <c r="L1178" i="14"/>
  <c r="K1178" i="14"/>
  <c r="J1178" i="14"/>
  <c r="I1178" i="14"/>
  <c r="H1178" i="14"/>
  <c r="G1178" i="14"/>
  <c r="F1178" i="14"/>
  <c r="Y1177" i="14"/>
  <c r="V1177" i="14"/>
  <c r="R1177" i="14"/>
  <c r="O1177" i="14"/>
  <c r="O1176" i="14" s="1"/>
  <c r="O1175" i="14" s="1"/>
  <c r="M1177" i="14"/>
  <c r="J1177" i="14"/>
  <c r="I1177" i="14"/>
  <c r="G1177" i="14"/>
  <c r="G1176" i="14" s="1"/>
  <c r="G1175" i="14" s="1"/>
  <c r="G1174" i="14" s="1"/>
  <c r="F1177" i="14"/>
  <c r="Y1176" i="14"/>
  <c r="Y1175" i="14" s="1"/>
  <c r="V1176" i="14"/>
  <c r="V1175" i="14" s="1"/>
  <c r="V1174" i="14" s="1"/>
  <c r="R1176" i="14"/>
  <c r="R1175" i="14" s="1"/>
  <c r="M1176" i="14"/>
  <c r="J1176" i="14"/>
  <c r="J1175" i="14" s="1"/>
  <c r="I1176" i="14"/>
  <c r="I1175" i="14" s="1"/>
  <c r="F1176" i="14"/>
  <c r="F1175" i="14" s="1"/>
  <c r="F1174" i="14" s="1"/>
  <c r="M1175" i="14"/>
  <c r="O1174" i="14"/>
  <c r="Z1173" i="14"/>
  <c r="X1173" i="14"/>
  <c r="Q1173" i="14"/>
  <c r="H1173" i="14"/>
  <c r="L1173" i="14" s="1"/>
  <c r="L1172" i="14" s="1"/>
  <c r="AA1172" i="14"/>
  <c r="Y1172" i="14"/>
  <c r="X1172" i="14"/>
  <c r="W1172" i="14"/>
  <c r="V1172" i="14"/>
  <c r="T1172" i="14"/>
  <c r="R1172" i="14"/>
  <c r="P1172" i="14"/>
  <c r="O1172" i="14"/>
  <c r="M1172" i="14"/>
  <c r="K1172" i="14"/>
  <c r="J1172" i="14"/>
  <c r="I1172" i="14"/>
  <c r="H1172" i="14"/>
  <c r="G1172" i="14"/>
  <c r="F1172" i="14"/>
  <c r="Z1171" i="14"/>
  <c r="AB1171" i="14" s="1"/>
  <c r="X1171" i="14"/>
  <c r="Q1171" i="14"/>
  <c r="S1171" i="14" s="1"/>
  <c r="U1171" i="14" s="1"/>
  <c r="N1171" i="14"/>
  <c r="H1171" i="14"/>
  <c r="L1171" i="14" s="1"/>
  <c r="Z1170" i="14"/>
  <c r="AB1170" i="14" s="1"/>
  <c r="X1170" i="14"/>
  <c r="S1170" i="14"/>
  <c r="U1170" i="14" s="1"/>
  <c r="Q1170" i="14"/>
  <c r="H1170" i="14"/>
  <c r="L1170" i="14" s="1"/>
  <c r="N1170" i="14" s="1"/>
  <c r="X1169" i="14"/>
  <c r="Q1169" i="14"/>
  <c r="H1169" i="14"/>
  <c r="L1169" i="14" s="1"/>
  <c r="N1169" i="14" s="1"/>
  <c r="AA1168" i="14"/>
  <c r="AA1167" i="14" s="1"/>
  <c r="AA1166" i="14" s="1"/>
  <c r="AA1165" i="14" s="1"/>
  <c r="AA1164" i="14" s="1"/>
  <c r="Y1168" i="14"/>
  <c r="Y1167" i="14" s="1"/>
  <c r="W1168" i="14"/>
  <c r="V1168" i="14"/>
  <c r="T1168" i="14"/>
  <c r="R1168" i="14"/>
  <c r="P1168" i="14"/>
  <c r="P1167" i="14" s="1"/>
  <c r="P1166" i="14" s="1"/>
  <c r="O1168" i="14"/>
  <c r="M1168" i="14"/>
  <c r="M1167" i="14" s="1"/>
  <c r="M1166" i="14" s="1"/>
  <c r="M1165" i="14" s="1"/>
  <c r="M1164" i="14" s="1"/>
  <c r="L1168" i="14"/>
  <c r="L1167" i="14" s="1"/>
  <c r="L1166" i="14" s="1"/>
  <c r="L1165" i="14" s="1"/>
  <c r="L1164" i="14" s="1"/>
  <c r="K1168" i="14"/>
  <c r="K1167" i="14" s="1"/>
  <c r="K1166" i="14" s="1"/>
  <c r="K1165" i="14" s="1"/>
  <c r="K1164" i="14" s="1"/>
  <c r="J1168" i="14"/>
  <c r="I1168" i="14"/>
  <c r="I1167" i="14" s="1"/>
  <c r="H1168" i="14"/>
  <c r="H1167" i="14" s="1"/>
  <c r="H1166" i="14" s="1"/>
  <c r="H1165" i="14" s="1"/>
  <c r="H1164" i="14" s="1"/>
  <c r="G1168" i="14"/>
  <c r="F1168" i="14"/>
  <c r="W1167" i="14"/>
  <c r="W1166" i="14" s="1"/>
  <c r="W1165" i="14" s="1"/>
  <c r="W1164" i="14" s="1"/>
  <c r="V1167" i="14"/>
  <c r="R1167" i="14"/>
  <c r="R1166" i="14" s="1"/>
  <c r="R1165" i="14" s="1"/>
  <c r="R1164" i="14" s="1"/>
  <c r="O1167" i="14"/>
  <c r="O1166" i="14" s="1"/>
  <c r="O1165" i="14" s="1"/>
  <c r="O1164" i="14" s="1"/>
  <c r="J1167" i="14"/>
  <c r="J1166" i="14" s="1"/>
  <c r="J1165" i="14" s="1"/>
  <c r="J1164" i="14" s="1"/>
  <c r="G1167" i="14"/>
  <c r="G1166" i="14" s="1"/>
  <c r="G1165" i="14" s="1"/>
  <c r="F1167" i="14"/>
  <c r="Y1166" i="14"/>
  <c r="Y1165" i="14" s="1"/>
  <c r="Y1164" i="14" s="1"/>
  <c r="V1166" i="14"/>
  <c r="V1165" i="14" s="1"/>
  <c r="V1164" i="14" s="1"/>
  <c r="I1166" i="14"/>
  <c r="I1165" i="14" s="1"/>
  <c r="I1164" i="14" s="1"/>
  <c r="F1166" i="14"/>
  <c r="F1165" i="14" s="1"/>
  <c r="F1164" i="14" s="1"/>
  <c r="P1165" i="14"/>
  <c r="P1164" i="14" s="1"/>
  <c r="G1164" i="14"/>
  <c r="X1160" i="14"/>
  <c r="Z1160" i="14" s="1"/>
  <c r="AB1160" i="14" s="1"/>
  <c r="S1160" i="14"/>
  <c r="U1160" i="14" s="1"/>
  <c r="Q1160" i="14"/>
  <c r="L1160" i="14"/>
  <c r="N1160" i="14" s="1"/>
  <c r="H1160" i="14"/>
  <c r="H1158" i="14" s="1"/>
  <c r="H1157" i="14" s="1"/>
  <c r="X1159" i="14"/>
  <c r="Q1159" i="14"/>
  <c r="S1159" i="14" s="1"/>
  <c r="L1159" i="14"/>
  <c r="H1159" i="14"/>
  <c r="AA1158" i="14"/>
  <c r="AA1157" i="14" s="1"/>
  <c r="AA1156" i="14" s="1"/>
  <c r="Y1158" i="14"/>
  <c r="W1158" i="14"/>
  <c r="W1157" i="14" s="1"/>
  <c r="W1156" i="14" s="1"/>
  <c r="W1155" i="14" s="1"/>
  <c r="W1154" i="14" s="1"/>
  <c r="V1158" i="14"/>
  <c r="T1158" i="14"/>
  <c r="T1157" i="14" s="1"/>
  <c r="R1158" i="14"/>
  <c r="R1157" i="14" s="1"/>
  <c r="R1156" i="14" s="1"/>
  <c r="R1155" i="14" s="1"/>
  <c r="R1154" i="14" s="1"/>
  <c r="P1158" i="14"/>
  <c r="P1157" i="14" s="1"/>
  <c r="P1156" i="14" s="1"/>
  <c r="P1155" i="14" s="1"/>
  <c r="P1154" i="14" s="1"/>
  <c r="O1158" i="14"/>
  <c r="O1157" i="14" s="1"/>
  <c r="O1156" i="14" s="1"/>
  <c r="M1158" i="14"/>
  <c r="K1158" i="14"/>
  <c r="K1157" i="14" s="1"/>
  <c r="K1156" i="14" s="1"/>
  <c r="K1155" i="14" s="1"/>
  <c r="K1154" i="14" s="1"/>
  <c r="J1158" i="14"/>
  <c r="I1158" i="14"/>
  <c r="G1158" i="14"/>
  <c r="G1157" i="14" s="1"/>
  <c r="G1156" i="14" s="1"/>
  <c r="G1155" i="14" s="1"/>
  <c r="G1154" i="14" s="1"/>
  <c r="F1158" i="14"/>
  <c r="F1157" i="14" s="1"/>
  <c r="F1156" i="14" s="1"/>
  <c r="F1155" i="14" s="1"/>
  <c r="F1154" i="14" s="1"/>
  <c r="Y1157" i="14"/>
  <c r="Y1156" i="14" s="1"/>
  <c r="Y1155" i="14" s="1"/>
  <c r="Y1154" i="14" s="1"/>
  <c r="V1157" i="14"/>
  <c r="V1156" i="14" s="1"/>
  <c r="V1155" i="14" s="1"/>
  <c r="V1154" i="14" s="1"/>
  <c r="M1157" i="14"/>
  <c r="M1156" i="14" s="1"/>
  <c r="M1155" i="14" s="1"/>
  <c r="M1154" i="14" s="1"/>
  <c r="J1157" i="14"/>
  <c r="J1156" i="14" s="1"/>
  <c r="J1155" i="14" s="1"/>
  <c r="I1157" i="14"/>
  <c r="I1156" i="14" s="1"/>
  <c r="I1155" i="14" s="1"/>
  <c r="I1154" i="14" s="1"/>
  <c r="T1156" i="14"/>
  <c r="H1156" i="14"/>
  <c r="H1155" i="14" s="1"/>
  <c r="H1154" i="14" s="1"/>
  <c r="AA1155" i="14"/>
  <c r="AA1154" i="14" s="1"/>
  <c r="T1155" i="14"/>
  <c r="T1154" i="14" s="1"/>
  <c r="O1155" i="14"/>
  <c r="O1154" i="14" s="1"/>
  <c r="J1154" i="14"/>
  <c r="X1153" i="14"/>
  <c r="U1153" i="14"/>
  <c r="U1152" i="14" s="1"/>
  <c r="U1151" i="14" s="1"/>
  <c r="U1150" i="14" s="1"/>
  <c r="Q1153" i="14"/>
  <c r="S1153" i="14" s="1"/>
  <c r="L1153" i="14"/>
  <c r="N1153" i="14" s="1"/>
  <c r="N1152" i="14" s="1"/>
  <c r="N1151" i="14" s="1"/>
  <c r="K1153" i="14"/>
  <c r="H1153" i="14"/>
  <c r="AA1152" i="14"/>
  <c r="AA1151" i="14" s="1"/>
  <c r="AA1150" i="14" s="1"/>
  <c r="Y1152" i="14"/>
  <c r="Y1151" i="14" s="1"/>
  <c r="W1152" i="14"/>
  <c r="V1152" i="14"/>
  <c r="T1152" i="14"/>
  <c r="T1151" i="14" s="1"/>
  <c r="T1150" i="14" s="1"/>
  <c r="S1152" i="14"/>
  <c r="R1152" i="14"/>
  <c r="Q1152" i="14"/>
  <c r="Q1151" i="14" s="1"/>
  <c r="Q1150" i="14" s="1"/>
  <c r="P1152" i="14"/>
  <c r="P1151" i="14" s="1"/>
  <c r="P1150" i="14" s="1"/>
  <c r="O1152" i="14"/>
  <c r="M1152" i="14"/>
  <c r="M1151" i="14" s="1"/>
  <c r="M1150" i="14" s="1"/>
  <c r="L1152" i="14"/>
  <c r="L1151" i="14" s="1"/>
  <c r="L1150" i="14" s="1"/>
  <c r="K1152" i="14"/>
  <c r="K1151" i="14" s="1"/>
  <c r="K1150" i="14" s="1"/>
  <c r="J1152" i="14"/>
  <c r="I1152" i="14"/>
  <c r="I1151" i="14" s="1"/>
  <c r="H1152" i="14"/>
  <c r="H1151" i="14" s="1"/>
  <c r="H1150" i="14" s="1"/>
  <c r="G1152" i="14"/>
  <c r="G1151" i="14" s="1"/>
  <c r="G1150" i="14" s="1"/>
  <c r="F1152" i="14"/>
  <c r="W1151" i="14"/>
  <c r="W1150" i="14" s="1"/>
  <c r="V1151" i="14"/>
  <c r="S1151" i="14"/>
  <c r="S1150" i="14" s="1"/>
  <c r="R1151" i="14"/>
  <c r="R1150" i="14" s="1"/>
  <c r="O1151" i="14"/>
  <c r="O1150" i="14" s="1"/>
  <c r="J1151" i="14"/>
  <c r="J1150" i="14" s="1"/>
  <c r="F1151" i="14"/>
  <c r="Y1150" i="14"/>
  <c r="V1150" i="14"/>
  <c r="V1143" i="14" s="1"/>
  <c r="N1150" i="14"/>
  <c r="I1150" i="14"/>
  <c r="F1150" i="14"/>
  <c r="F1143" i="14" s="1"/>
  <c r="X1149" i="14"/>
  <c r="Z1149" i="14" s="1"/>
  <c r="AB1149" i="14" s="1"/>
  <c r="AB1148" i="14" s="1"/>
  <c r="U1149" i="14"/>
  <c r="U1148" i="14" s="1"/>
  <c r="S1149" i="14"/>
  <c r="S1148" i="14" s="1"/>
  <c r="Q1149" i="14"/>
  <c r="H1149" i="14"/>
  <c r="AA1148" i="14"/>
  <c r="Y1148" i="14"/>
  <c r="W1148" i="14"/>
  <c r="T1148" i="14"/>
  <c r="R1148" i="14"/>
  <c r="Q1148" i="14"/>
  <c r="P1148" i="14"/>
  <c r="M1148" i="14"/>
  <c r="K1148" i="14"/>
  <c r="K1145" i="14" s="1"/>
  <c r="K1144" i="14" s="1"/>
  <c r="K1143" i="14" s="1"/>
  <c r="K1142" i="14" s="1"/>
  <c r="J1148" i="14"/>
  <c r="I1148" i="14"/>
  <c r="G1148" i="14"/>
  <c r="G1145" i="14" s="1"/>
  <c r="F1148" i="14"/>
  <c r="X1147" i="14"/>
  <c r="Z1147" i="14" s="1"/>
  <c r="Q1147" i="14"/>
  <c r="N1147" i="14"/>
  <c r="H1147" i="14"/>
  <c r="L1147" i="14" s="1"/>
  <c r="L1146" i="14" s="1"/>
  <c r="AA1146" i="14"/>
  <c r="AA1145" i="14" s="1"/>
  <c r="AA1144" i="14" s="1"/>
  <c r="AA1143" i="14" s="1"/>
  <c r="Y1146" i="14"/>
  <c r="W1146" i="14"/>
  <c r="W1145" i="14" s="1"/>
  <c r="W1144" i="14" s="1"/>
  <c r="W1143" i="14" s="1"/>
  <c r="W1142" i="14" s="1"/>
  <c r="T1146" i="14"/>
  <c r="R1146" i="14"/>
  <c r="R1145" i="14" s="1"/>
  <c r="P1146" i="14"/>
  <c r="N1146" i="14"/>
  <c r="M1146" i="14"/>
  <c r="M1145" i="14" s="1"/>
  <c r="K1146" i="14"/>
  <c r="J1146" i="14"/>
  <c r="I1146" i="14"/>
  <c r="I1145" i="14" s="1"/>
  <c r="I1144" i="14" s="1"/>
  <c r="G1146" i="14"/>
  <c r="F1146" i="14"/>
  <c r="Y1145" i="14"/>
  <c r="Y1144" i="14" s="1"/>
  <c r="Y1143" i="14" s="1"/>
  <c r="Y1142" i="14" s="1"/>
  <c r="T1145" i="14"/>
  <c r="P1145" i="14"/>
  <c r="P1144" i="14" s="1"/>
  <c r="P1143" i="14" s="1"/>
  <c r="P1142" i="14" s="1"/>
  <c r="J1145" i="14"/>
  <c r="J1144" i="14" s="1"/>
  <c r="F1145" i="14"/>
  <c r="F1144" i="14" s="1"/>
  <c r="T1144" i="14"/>
  <c r="R1144" i="14"/>
  <c r="R1143" i="14" s="1"/>
  <c r="R1142" i="14" s="1"/>
  <c r="M1144" i="14"/>
  <c r="M1143" i="14" s="1"/>
  <c r="M1142" i="14" s="1"/>
  <c r="G1144" i="14"/>
  <c r="T1143" i="14"/>
  <c r="T1142" i="14" s="1"/>
  <c r="O1143" i="14"/>
  <c r="O1142" i="14" s="1"/>
  <c r="J1143" i="14"/>
  <c r="AA1142" i="14"/>
  <c r="V1142" i="14"/>
  <c r="J1142" i="14"/>
  <c r="F1142" i="14"/>
  <c r="N1141" i="14"/>
  <c r="N1140" i="14" s="1"/>
  <c r="L1141" i="14"/>
  <c r="M1140" i="14"/>
  <c r="L1140" i="14"/>
  <c r="K1140" i="14"/>
  <c r="J1140" i="14"/>
  <c r="I1140" i="14"/>
  <c r="N1139" i="14"/>
  <c r="N1138" i="14" s="1"/>
  <c r="L1139" i="14"/>
  <c r="M1138" i="14"/>
  <c r="L1138" i="14"/>
  <c r="K1138" i="14"/>
  <c r="J1138" i="14"/>
  <c r="I1138" i="14"/>
  <c r="N1137" i="14"/>
  <c r="N1136" i="14" s="1"/>
  <c r="N1135" i="14" s="1"/>
  <c r="N1134" i="14" s="1"/>
  <c r="N1133" i="14" s="1"/>
  <c r="L1137" i="14"/>
  <c r="M1136" i="14"/>
  <c r="L1136" i="14"/>
  <c r="K1136" i="14"/>
  <c r="J1136" i="14"/>
  <c r="I1136" i="14"/>
  <c r="K1135" i="14"/>
  <c r="K1134" i="14" s="1"/>
  <c r="J1135" i="14"/>
  <c r="J1134" i="14" s="1"/>
  <c r="J1133" i="14" s="1"/>
  <c r="K1133" i="14"/>
  <c r="X1132" i="14"/>
  <c r="Z1132" i="14" s="1"/>
  <c r="AB1132" i="14" s="1"/>
  <c r="S1132" i="14"/>
  <c r="U1132" i="14" s="1"/>
  <c r="Q1132" i="14"/>
  <c r="H1132" i="14"/>
  <c r="L1132" i="14" s="1"/>
  <c r="N1132" i="14" s="1"/>
  <c r="AB1131" i="14"/>
  <c r="Z1131" i="14"/>
  <c r="X1131" i="14"/>
  <c r="U1131" i="14"/>
  <c r="S1131" i="14"/>
  <c r="Q1131" i="14"/>
  <c r="H1131" i="14"/>
  <c r="L1131" i="14" s="1"/>
  <c r="N1131" i="14" s="1"/>
  <c r="W1130" i="14"/>
  <c r="W1129" i="14" s="1"/>
  <c r="W1128" i="14" s="1"/>
  <c r="Q1130" i="14"/>
  <c r="P1130" i="14"/>
  <c r="G1130" i="14"/>
  <c r="AA1129" i="14"/>
  <c r="Y1129" i="14"/>
  <c r="V1129" i="14"/>
  <c r="V1128" i="14" s="1"/>
  <c r="T1129" i="14"/>
  <c r="R1129" i="14"/>
  <c r="R1128" i="14" s="1"/>
  <c r="P1129" i="14"/>
  <c r="P1128" i="14" s="1"/>
  <c r="O1129" i="14"/>
  <c r="M1129" i="14"/>
  <c r="K1129" i="14"/>
  <c r="J1129" i="14"/>
  <c r="J1128" i="14" s="1"/>
  <c r="I1129" i="14"/>
  <c r="F1129" i="14"/>
  <c r="F1128" i="14" s="1"/>
  <c r="AA1128" i="14"/>
  <c r="Y1128" i="14"/>
  <c r="T1128" i="14"/>
  <c r="O1128" i="14"/>
  <c r="M1128" i="14"/>
  <c r="K1128" i="14"/>
  <c r="I1128" i="14"/>
  <c r="Z1127" i="14"/>
  <c r="X1127" i="14"/>
  <c r="Q1127" i="14"/>
  <c r="Q1126" i="14" s="1"/>
  <c r="H1127" i="14"/>
  <c r="AA1126" i="14"/>
  <c r="Y1126" i="14"/>
  <c r="X1126" i="14"/>
  <c r="W1126" i="14"/>
  <c r="T1126" i="14"/>
  <c r="R1126" i="14"/>
  <c r="P1126" i="14"/>
  <c r="M1126" i="14"/>
  <c r="K1126" i="14"/>
  <c r="J1126" i="14"/>
  <c r="I1126" i="14"/>
  <c r="G1126" i="14"/>
  <c r="F1126" i="14"/>
  <c r="X1125" i="14"/>
  <c r="Q1125" i="14"/>
  <c r="S1125" i="14" s="1"/>
  <c r="U1125" i="14" s="1"/>
  <c r="U1124" i="14" s="1"/>
  <c r="L1125" i="14"/>
  <c r="F1125" i="14"/>
  <c r="H1125" i="14" s="1"/>
  <c r="H1124" i="14" s="1"/>
  <c r="AA1124" i="14"/>
  <c r="Y1124" i="14"/>
  <c r="W1124" i="14"/>
  <c r="T1124" i="14"/>
  <c r="S1124" i="14"/>
  <c r="R1124" i="14"/>
  <c r="P1124" i="14"/>
  <c r="M1124" i="14"/>
  <c r="K1124" i="14"/>
  <c r="J1124" i="14"/>
  <c r="I1124" i="14"/>
  <c r="G1124" i="14"/>
  <c r="F1124" i="14"/>
  <c r="X1123" i="14"/>
  <c r="Z1123" i="14" s="1"/>
  <c r="AB1123" i="14" s="1"/>
  <c r="AB1122" i="14" s="1"/>
  <c r="U1123" i="14"/>
  <c r="S1123" i="14"/>
  <c r="S1122" i="14" s="1"/>
  <c r="Q1123" i="14"/>
  <c r="L1123" i="14"/>
  <c r="H1123" i="14"/>
  <c r="H1122" i="14" s="1"/>
  <c r="F1123" i="14"/>
  <c r="AA1122" i="14"/>
  <c r="Z1122" i="14"/>
  <c r="Y1122" i="14"/>
  <c r="X1122" i="14"/>
  <c r="W1122" i="14"/>
  <c r="W1108" i="14" s="1"/>
  <c r="U1122" i="14"/>
  <c r="T1122" i="14"/>
  <c r="R1122" i="14"/>
  <c r="Q1122" i="14"/>
  <c r="P1122" i="14"/>
  <c r="M1122" i="14"/>
  <c r="K1122" i="14"/>
  <c r="J1122" i="14"/>
  <c r="I1122" i="14"/>
  <c r="I1108" i="14" s="1"/>
  <c r="I1107" i="14" s="1"/>
  <c r="I1106" i="14" s="1"/>
  <c r="G1122" i="14"/>
  <c r="F1122" i="14"/>
  <c r="N1121" i="14"/>
  <c r="N1120" i="14" s="1"/>
  <c r="L1121" i="14"/>
  <c r="M1120" i="14"/>
  <c r="L1120" i="14"/>
  <c r="K1120" i="14"/>
  <c r="J1120" i="14"/>
  <c r="I1120" i="14"/>
  <c r="L1119" i="14"/>
  <c r="M1118" i="14"/>
  <c r="K1118" i="14"/>
  <c r="J1118" i="14"/>
  <c r="I1118" i="14"/>
  <c r="L1117" i="14"/>
  <c r="M1115" i="14"/>
  <c r="K1115" i="14"/>
  <c r="K1114" i="14" s="1"/>
  <c r="J1115" i="14"/>
  <c r="I1115" i="14"/>
  <c r="H1115" i="14"/>
  <c r="G1115" i="14"/>
  <c r="G1114" i="14" s="1"/>
  <c r="F1115" i="14"/>
  <c r="M1114" i="14"/>
  <c r="J1114" i="14"/>
  <c r="I1114" i="14"/>
  <c r="H1114" i="14"/>
  <c r="F1114" i="14"/>
  <c r="Z1113" i="14"/>
  <c r="AB1113" i="14" s="1"/>
  <c r="X1113" i="14"/>
  <c r="Q1113" i="14"/>
  <c r="S1113" i="14" s="1"/>
  <c r="U1113" i="14" s="1"/>
  <c r="H1113" i="14"/>
  <c r="L1113" i="14" s="1"/>
  <c r="N1113" i="14" s="1"/>
  <c r="AB1112" i="14"/>
  <c r="AB1111" i="14" s="1"/>
  <c r="X1112" i="14"/>
  <c r="Z1112" i="14" s="1"/>
  <c r="S1112" i="14"/>
  <c r="Q1112" i="14"/>
  <c r="H1112" i="14"/>
  <c r="AA1111" i="14"/>
  <c r="Z1111" i="14"/>
  <c r="Y1111" i="14"/>
  <c r="W1111" i="14"/>
  <c r="V1111" i="14"/>
  <c r="T1111" i="14"/>
  <c r="R1111" i="14"/>
  <c r="Q1111" i="14"/>
  <c r="P1111" i="14"/>
  <c r="O1111" i="14"/>
  <c r="M1111" i="14"/>
  <c r="K1111" i="14"/>
  <c r="J1111" i="14"/>
  <c r="I1111" i="14"/>
  <c r="G1111" i="14"/>
  <c r="F1111" i="14"/>
  <c r="X1110" i="14"/>
  <c r="Z1110" i="14" s="1"/>
  <c r="AB1110" i="14" s="1"/>
  <c r="AB1109" i="14" s="1"/>
  <c r="U1110" i="14"/>
  <c r="U1109" i="14" s="1"/>
  <c r="S1110" i="14"/>
  <c r="S1109" i="14" s="1"/>
  <c r="Q1110" i="14"/>
  <c r="H1110" i="14"/>
  <c r="AA1109" i="14"/>
  <c r="Y1109" i="14"/>
  <c r="W1109" i="14"/>
  <c r="V1109" i="14"/>
  <c r="V1108" i="14" s="1"/>
  <c r="V1107" i="14" s="1"/>
  <c r="V1106" i="14" s="1"/>
  <c r="T1109" i="14"/>
  <c r="R1109" i="14"/>
  <c r="Q1109" i="14"/>
  <c r="P1109" i="14"/>
  <c r="O1109" i="14"/>
  <c r="O1108" i="14" s="1"/>
  <c r="M1109" i="14"/>
  <c r="K1109" i="14"/>
  <c r="J1109" i="14"/>
  <c r="I1109" i="14"/>
  <c r="G1109" i="14"/>
  <c r="G1108" i="14" s="1"/>
  <c r="F1109" i="14"/>
  <c r="Y1108" i="14"/>
  <c r="Y1107" i="14" s="1"/>
  <c r="Y1106" i="14" s="1"/>
  <c r="T1108" i="14"/>
  <c r="T1107" i="14" s="1"/>
  <c r="T1106" i="14" s="1"/>
  <c r="P1108" i="14"/>
  <c r="P1107" i="14" s="1"/>
  <c r="P1106" i="14" s="1"/>
  <c r="W1107" i="14"/>
  <c r="W1106" i="14" s="1"/>
  <c r="O1107" i="14"/>
  <c r="O1106" i="14"/>
  <c r="X1105" i="14"/>
  <c r="Q1105" i="14"/>
  <c r="S1105" i="14" s="1"/>
  <c r="N1105" i="14"/>
  <c r="N1104" i="14" s="1"/>
  <c r="L1105" i="14"/>
  <c r="L1104" i="14" s="1"/>
  <c r="L1103" i="14" s="1"/>
  <c r="H1105" i="14"/>
  <c r="AA1104" i="14"/>
  <c r="AA1103" i="14" s="1"/>
  <c r="AA1102" i="14" s="1"/>
  <c r="AA1101" i="14" s="1"/>
  <c r="Y1104" i="14"/>
  <c r="W1104" i="14"/>
  <c r="W1103" i="14" s="1"/>
  <c r="W1102" i="14" s="1"/>
  <c r="V1104" i="14"/>
  <c r="V1103" i="14" s="1"/>
  <c r="V1102" i="14" s="1"/>
  <c r="V1101" i="14" s="1"/>
  <c r="T1104" i="14"/>
  <c r="T1103" i="14" s="1"/>
  <c r="R1104" i="14"/>
  <c r="R1103" i="14" s="1"/>
  <c r="R1102" i="14" s="1"/>
  <c r="R1101" i="14" s="1"/>
  <c r="P1104" i="14"/>
  <c r="P1103" i="14" s="1"/>
  <c r="P1102" i="14" s="1"/>
  <c r="P1101" i="14" s="1"/>
  <c r="O1104" i="14"/>
  <c r="O1103" i="14" s="1"/>
  <c r="O1102" i="14" s="1"/>
  <c r="O1101" i="14" s="1"/>
  <c r="O1100" i="14" s="1"/>
  <c r="O1093" i="14" s="1"/>
  <c r="M1104" i="14"/>
  <c r="K1104" i="14"/>
  <c r="K1103" i="14" s="1"/>
  <c r="K1102" i="14" s="1"/>
  <c r="J1104" i="14"/>
  <c r="J1103" i="14" s="1"/>
  <c r="J1102" i="14" s="1"/>
  <c r="J1101" i="14" s="1"/>
  <c r="I1104" i="14"/>
  <c r="H1104" i="14"/>
  <c r="H1103" i="14" s="1"/>
  <c r="G1104" i="14"/>
  <c r="G1103" i="14" s="1"/>
  <c r="G1102" i="14" s="1"/>
  <c r="G1101" i="14" s="1"/>
  <c r="F1104" i="14"/>
  <c r="F1103" i="14" s="1"/>
  <c r="F1102" i="14" s="1"/>
  <c r="F1101" i="14" s="1"/>
  <c r="Y1103" i="14"/>
  <c r="Y1102" i="14" s="1"/>
  <c r="Y1101" i="14" s="1"/>
  <c r="Y1100" i="14" s="1"/>
  <c r="Y1093" i="14" s="1"/>
  <c r="N1103" i="14"/>
  <c r="N1102" i="14" s="1"/>
  <c r="N1101" i="14" s="1"/>
  <c r="M1103" i="14"/>
  <c r="M1102" i="14" s="1"/>
  <c r="M1101" i="14" s="1"/>
  <c r="I1103" i="14"/>
  <c r="I1102" i="14" s="1"/>
  <c r="I1101" i="14" s="1"/>
  <c r="T1102" i="14"/>
  <c r="L1102" i="14"/>
  <c r="L1101" i="14" s="1"/>
  <c r="H1102" i="14"/>
  <c r="H1101" i="14" s="1"/>
  <c r="W1101" i="14"/>
  <c r="W1100" i="14" s="1"/>
  <c r="W1093" i="14" s="1"/>
  <c r="T1101" i="14"/>
  <c r="T1100" i="14" s="1"/>
  <c r="K1101" i="14"/>
  <c r="X1099" i="14"/>
  <c r="U1099" i="14"/>
  <c r="U1098" i="14" s="1"/>
  <c r="U1097" i="14" s="1"/>
  <c r="U1096" i="14" s="1"/>
  <c r="U1095" i="14" s="1"/>
  <c r="U1094" i="14" s="1"/>
  <c r="Q1099" i="14"/>
  <c r="S1099" i="14" s="1"/>
  <c r="S1098" i="14" s="1"/>
  <c r="L1099" i="14"/>
  <c r="N1099" i="14" s="1"/>
  <c r="N1098" i="14" s="1"/>
  <c r="H1099" i="14"/>
  <c r="AA1098" i="14"/>
  <c r="Y1098" i="14"/>
  <c r="W1098" i="14"/>
  <c r="W1097" i="14" s="1"/>
  <c r="W1096" i="14" s="1"/>
  <c r="W1095" i="14" s="1"/>
  <c r="W1094" i="14" s="1"/>
  <c r="T1098" i="14"/>
  <c r="R1098" i="14"/>
  <c r="R1097" i="14" s="1"/>
  <c r="R1096" i="14" s="1"/>
  <c r="R1095" i="14" s="1"/>
  <c r="R1094" i="14" s="1"/>
  <c r="Q1098" i="14"/>
  <c r="Q1097" i="14" s="1"/>
  <c r="Q1096" i="14" s="1"/>
  <c r="Q1095" i="14" s="1"/>
  <c r="Q1094" i="14" s="1"/>
  <c r="P1098" i="14"/>
  <c r="M1098" i="14"/>
  <c r="L1098" i="14"/>
  <c r="L1097" i="14" s="1"/>
  <c r="L1096" i="14" s="1"/>
  <c r="L1095" i="14" s="1"/>
  <c r="L1094" i="14" s="1"/>
  <c r="K1098" i="14"/>
  <c r="J1098" i="14"/>
  <c r="I1098" i="14"/>
  <c r="H1098" i="14"/>
  <c r="H1097" i="14" s="1"/>
  <c r="H1096" i="14" s="1"/>
  <c r="H1095" i="14" s="1"/>
  <c r="H1094" i="14" s="1"/>
  <c r="G1098" i="14"/>
  <c r="F1098" i="14"/>
  <c r="AA1097" i="14"/>
  <c r="AA1096" i="14" s="1"/>
  <c r="AA1095" i="14" s="1"/>
  <c r="Y1097" i="14"/>
  <c r="T1097" i="14"/>
  <c r="S1097" i="14"/>
  <c r="S1096" i="14" s="1"/>
  <c r="S1095" i="14" s="1"/>
  <c r="P1097" i="14"/>
  <c r="N1097" i="14"/>
  <c r="N1096" i="14" s="1"/>
  <c r="N1095" i="14" s="1"/>
  <c r="M1097" i="14"/>
  <c r="M1096" i="14" s="1"/>
  <c r="M1095" i="14" s="1"/>
  <c r="M1094" i="14" s="1"/>
  <c r="K1097" i="14"/>
  <c r="J1097" i="14"/>
  <c r="I1097" i="14"/>
  <c r="I1096" i="14" s="1"/>
  <c r="I1095" i="14" s="1"/>
  <c r="I1094" i="14" s="1"/>
  <c r="G1097" i="14"/>
  <c r="F1097" i="14"/>
  <c r="Y1096" i="14"/>
  <c r="Y1095" i="14" s="1"/>
  <c r="Y1094" i="14" s="1"/>
  <c r="T1096" i="14"/>
  <c r="P1096" i="14"/>
  <c r="P1095" i="14" s="1"/>
  <c r="P1094" i="14" s="1"/>
  <c r="K1096" i="14"/>
  <c r="J1096" i="14"/>
  <c r="J1095" i="14" s="1"/>
  <c r="G1096" i="14"/>
  <c r="G1095" i="14" s="1"/>
  <c r="G1094" i="14" s="1"/>
  <c r="F1096" i="14"/>
  <c r="F1095" i="14" s="1"/>
  <c r="F1094" i="14" s="1"/>
  <c r="T1095" i="14"/>
  <c r="T1094" i="14" s="1"/>
  <c r="T1093" i="14" s="1"/>
  <c r="K1095" i="14"/>
  <c r="K1094" i="14" s="1"/>
  <c r="AA1094" i="14"/>
  <c r="S1094" i="14"/>
  <c r="N1094" i="14"/>
  <c r="J1094" i="14"/>
  <c r="Z1092" i="14"/>
  <c r="Z1091" i="14" s="1"/>
  <c r="Z1090" i="14" s="1"/>
  <c r="X1092" i="14"/>
  <c r="Q1092" i="14"/>
  <c r="S1092" i="14" s="1"/>
  <c r="N1092" i="14"/>
  <c r="N1091" i="14" s="1"/>
  <c r="H1092" i="14"/>
  <c r="L1092" i="14" s="1"/>
  <c r="AA1091" i="14"/>
  <c r="AA1090" i="14" s="1"/>
  <c r="AA1089" i="14" s="1"/>
  <c r="AA1088" i="14" s="1"/>
  <c r="AA1087" i="14" s="1"/>
  <c r="AA1086" i="14" s="1"/>
  <c r="Y1091" i="14"/>
  <c r="Y1090" i="14" s="1"/>
  <c r="Y1089" i="14" s="1"/>
  <c r="Y1088" i="14" s="1"/>
  <c r="Y1087" i="14" s="1"/>
  <c r="Y1086" i="14" s="1"/>
  <c r="X1091" i="14"/>
  <c r="W1091" i="14"/>
  <c r="V1091" i="14"/>
  <c r="T1091" i="14"/>
  <c r="R1091" i="14"/>
  <c r="Q1091" i="14"/>
  <c r="Q1090" i="14" s="1"/>
  <c r="Q1089" i="14" s="1"/>
  <c r="Q1088" i="14" s="1"/>
  <c r="Q1087" i="14" s="1"/>
  <c r="Q1086" i="14" s="1"/>
  <c r="P1091" i="14"/>
  <c r="O1091" i="14"/>
  <c r="O1090" i="14" s="1"/>
  <c r="O1089" i="14" s="1"/>
  <c r="O1088" i="14" s="1"/>
  <c r="O1087" i="14" s="1"/>
  <c r="M1091" i="14"/>
  <c r="M1090" i="14" s="1"/>
  <c r="L1091" i="14"/>
  <c r="L1090" i="14" s="1"/>
  <c r="L1089" i="14" s="1"/>
  <c r="K1091" i="14"/>
  <c r="J1091" i="14"/>
  <c r="I1091" i="14"/>
  <c r="I1090" i="14" s="1"/>
  <c r="I1089" i="14" s="1"/>
  <c r="I1088" i="14" s="1"/>
  <c r="I1087" i="14" s="1"/>
  <c r="I1086" i="14" s="1"/>
  <c r="H1091" i="14"/>
  <c r="H1090" i="14" s="1"/>
  <c r="H1089" i="14" s="1"/>
  <c r="H1088" i="14" s="1"/>
  <c r="H1087" i="14" s="1"/>
  <c r="G1091" i="14"/>
  <c r="F1091" i="14"/>
  <c r="X1090" i="14"/>
  <c r="X1089" i="14" s="1"/>
  <c r="X1088" i="14" s="1"/>
  <c r="W1090" i="14"/>
  <c r="W1089" i="14" s="1"/>
  <c r="W1088" i="14" s="1"/>
  <c r="V1090" i="14"/>
  <c r="V1089" i="14" s="1"/>
  <c r="V1088" i="14" s="1"/>
  <c r="V1087" i="14" s="1"/>
  <c r="V1086" i="14" s="1"/>
  <c r="T1090" i="14"/>
  <c r="T1089" i="14" s="1"/>
  <c r="R1090" i="14"/>
  <c r="P1090" i="14"/>
  <c r="P1089" i="14" s="1"/>
  <c r="P1088" i="14" s="1"/>
  <c r="N1090" i="14"/>
  <c r="N1089" i="14" s="1"/>
  <c r="K1090" i="14"/>
  <c r="K1089" i="14" s="1"/>
  <c r="K1088" i="14" s="1"/>
  <c r="J1090" i="14"/>
  <c r="G1090" i="14"/>
  <c r="F1090" i="14"/>
  <c r="F1089" i="14" s="1"/>
  <c r="Z1089" i="14"/>
  <c r="R1089" i="14"/>
  <c r="R1088" i="14" s="1"/>
  <c r="R1087" i="14" s="1"/>
  <c r="R1086" i="14" s="1"/>
  <c r="M1089" i="14"/>
  <c r="M1088" i="14" s="1"/>
  <c r="J1089" i="14"/>
  <c r="J1088" i="14" s="1"/>
  <c r="J1087" i="14" s="1"/>
  <c r="G1089" i="14"/>
  <c r="G1088" i="14" s="1"/>
  <c r="Z1088" i="14"/>
  <c r="Z1087" i="14" s="1"/>
  <c r="Z1086" i="14" s="1"/>
  <c r="T1088" i="14"/>
  <c r="T1087" i="14" s="1"/>
  <c r="T1086" i="14" s="1"/>
  <c r="N1088" i="14"/>
  <c r="N1087" i="14" s="1"/>
  <c r="N1086" i="14" s="1"/>
  <c r="L1088" i="14"/>
  <c r="L1087" i="14" s="1"/>
  <c r="L1086" i="14" s="1"/>
  <c r="F1088" i="14"/>
  <c r="F1087" i="14" s="1"/>
  <c r="F1086" i="14" s="1"/>
  <c r="X1087" i="14"/>
  <c r="W1087" i="14"/>
  <c r="P1087" i="14"/>
  <c r="P1086" i="14" s="1"/>
  <c r="M1087" i="14"/>
  <c r="M1086" i="14" s="1"/>
  <c r="K1087" i="14"/>
  <c r="K1086" i="14" s="1"/>
  <c r="G1087" i="14"/>
  <c r="G1086" i="14" s="1"/>
  <c r="X1086" i="14"/>
  <c r="W1086" i="14"/>
  <c r="O1086" i="14"/>
  <c r="J1086" i="14"/>
  <c r="H1086" i="14"/>
  <c r="X1085" i="14"/>
  <c r="Q1085" i="14"/>
  <c r="L1085" i="14"/>
  <c r="N1085" i="14" s="1"/>
  <c r="N1084" i="14" s="1"/>
  <c r="N1083" i="14" s="1"/>
  <c r="N1082" i="14" s="1"/>
  <c r="N1081" i="14" s="1"/>
  <c r="N1080" i="14" s="1"/>
  <c r="H1085" i="14"/>
  <c r="AA1084" i="14"/>
  <c r="Y1084" i="14"/>
  <c r="W1084" i="14"/>
  <c r="W1083" i="14" s="1"/>
  <c r="W1082" i="14" s="1"/>
  <c r="W1081" i="14" s="1"/>
  <c r="W1080" i="14" s="1"/>
  <c r="V1084" i="14"/>
  <c r="T1084" i="14"/>
  <c r="T1083" i="14" s="1"/>
  <c r="T1082" i="14" s="1"/>
  <c r="T1081" i="14" s="1"/>
  <c r="R1084" i="14"/>
  <c r="R1083" i="14" s="1"/>
  <c r="R1082" i="14" s="1"/>
  <c r="R1081" i="14" s="1"/>
  <c r="R1080" i="14" s="1"/>
  <c r="P1084" i="14"/>
  <c r="P1083" i="14" s="1"/>
  <c r="O1084" i="14"/>
  <c r="M1084" i="14"/>
  <c r="L1084" i="14"/>
  <c r="L1083" i="14" s="1"/>
  <c r="L1082" i="14" s="1"/>
  <c r="L1081" i="14" s="1"/>
  <c r="L1080" i="14" s="1"/>
  <c r="K1084" i="14"/>
  <c r="K1083" i="14" s="1"/>
  <c r="K1082" i="14" s="1"/>
  <c r="K1081" i="14" s="1"/>
  <c r="K1080" i="14" s="1"/>
  <c r="J1084" i="14"/>
  <c r="I1084" i="14"/>
  <c r="H1084" i="14"/>
  <c r="H1083" i="14" s="1"/>
  <c r="H1082" i="14" s="1"/>
  <c r="G1084" i="14"/>
  <c r="G1083" i="14" s="1"/>
  <c r="G1082" i="14" s="1"/>
  <c r="F1084" i="14"/>
  <c r="AA1083" i="14"/>
  <c r="AA1082" i="14" s="1"/>
  <c r="AA1081" i="14" s="1"/>
  <c r="AA1080" i="14" s="1"/>
  <c r="Y1083" i="14"/>
  <c r="Y1082" i="14" s="1"/>
  <c r="Y1081" i="14" s="1"/>
  <c r="Y1080" i="14" s="1"/>
  <c r="V1083" i="14"/>
  <c r="O1083" i="14"/>
  <c r="O1082" i="14" s="1"/>
  <c r="O1081" i="14" s="1"/>
  <c r="O1080" i="14" s="1"/>
  <c r="M1083" i="14"/>
  <c r="J1083" i="14"/>
  <c r="J1082" i="14" s="1"/>
  <c r="J1081" i="14" s="1"/>
  <c r="I1083" i="14"/>
  <c r="I1082" i="14" s="1"/>
  <c r="I1081" i="14" s="1"/>
  <c r="I1080" i="14" s="1"/>
  <c r="F1083" i="14"/>
  <c r="V1082" i="14"/>
  <c r="V1081" i="14" s="1"/>
  <c r="V1080" i="14" s="1"/>
  <c r="P1082" i="14"/>
  <c r="P1081" i="14" s="1"/>
  <c r="P1080" i="14" s="1"/>
  <c r="M1082" i="14"/>
  <c r="F1082" i="14"/>
  <c r="F1081" i="14" s="1"/>
  <c r="F1080" i="14" s="1"/>
  <c r="M1081" i="14"/>
  <c r="M1080" i="14" s="1"/>
  <c r="H1081" i="14"/>
  <c r="G1081" i="14"/>
  <c r="G1080" i="14" s="1"/>
  <c r="T1080" i="14"/>
  <c r="J1080" i="14"/>
  <c r="H1080" i="14"/>
  <c r="X1079" i="14"/>
  <c r="X1078" i="14" s="1"/>
  <c r="X1077" i="14" s="1"/>
  <c r="Q1079" i="14"/>
  <c r="N1079" i="14"/>
  <c r="N1078" i="14" s="1"/>
  <c r="N1077" i="14" s="1"/>
  <c r="N1076" i="14" s="1"/>
  <c r="N1075" i="14" s="1"/>
  <c r="L1079" i="14"/>
  <c r="H1079" i="14"/>
  <c r="AA1078" i="14"/>
  <c r="Y1078" i="14"/>
  <c r="W1078" i="14"/>
  <c r="W1077" i="14" s="1"/>
  <c r="W1076" i="14" s="1"/>
  <c r="W1075" i="14" s="1"/>
  <c r="V1078" i="14"/>
  <c r="V1077" i="14" s="1"/>
  <c r="T1078" i="14"/>
  <c r="T1077" i="14" s="1"/>
  <c r="R1078" i="14"/>
  <c r="R1077" i="14" s="1"/>
  <c r="P1078" i="14"/>
  <c r="P1077" i="14" s="1"/>
  <c r="P1076" i="14" s="1"/>
  <c r="P1075" i="14" s="1"/>
  <c r="O1078" i="14"/>
  <c r="M1078" i="14"/>
  <c r="L1078" i="14"/>
  <c r="L1077" i="14" s="1"/>
  <c r="K1078" i="14"/>
  <c r="J1078" i="14"/>
  <c r="I1078" i="14"/>
  <c r="H1078" i="14"/>
  <c r="H1077" i="14" s="1"/>
  <c r="G1078" i="14"/>
  <c r="F1078" i="14"/>
  <c r="AA1077" i="14"/>
  <c r="AA1076" i="14" s="1"/>
  <c r="AA1075" i="14" s="1"/>
  <c r="Y1077" i="14"/>
  <c r="O1077" i="14"/>
  <c r="O1076" i="14" s="1"/>
  <c r="O1075" i="14" s="1"/>
  <c r="O1069" i="14" s="1"/>
  <c r="M1077" i="14"/>
  <c r="K1077" i="14"/>
  <c r="K1076" i="14" s="1"/>
  <c r="K1075" i="14" s="1"/>
  <c r="J1077" i="14"/>
  <c r="J1076" i="14" s="1"/>
  <c r="J1075" i="14" s="1"/>
  <c r="I1077" i="14"/>
  <c r="G1077" i="14"/>
  <c r="G1076" i="14" s="1"/>
  <c r="G1075" i="14" s="1"/>
  <c r="F1077" i="14"/>
  <c r="Y1076" i="14"/>
  <c r="X1076" i="14"/>
  <c r="X1075" i="14" s="1"/>
  <c r="V1076" i="14"/>
  <c r="V1075" i="14" s="1"/>
  <c r="T1076" i="14"/>
  <c r="R1076" i="14"/>
  <c r="R1075" i="14" s="1"/>
  <c r="M1076" i="14"/>
  <c r="M1075" i="14" s="1"/>
  <c r="L1076" i="14"/>
  <c r="L1075" i="14" s="1"/>
  <c r="I1076" i="14"/>
  <c r="H1076" i="14"/>
  <c r="H1075" i="14" s="1"/>
  <c r="F1076" i="14"/>
  <c r="F1075" i="14" s="1"/>
  <c r="Y1075" i="14"/>
  <c r="T1075" i="14"/>
  <c r="I1075" i="14"/>
  <c r="X1074" i="14"/>
  <c r="Z1074" i="14" s="1"/>
  <c r="Q1074" i="14"/>
  <c r="S1074" i="14" s="1"/>
  <c r="N1074" i="14"/>
  <c r="N1073" i="14" s="1"/>
  <c r="N1072" i="14" s="1"/>
  <c r="N1071" i="14" s="1"/>
  <c r="N1070" i="14" s="1"/>
  <c r="H1074" i="14"/>
  <c r="L1074" i="14" s="1"/>
  <c r="AA1073" i="14"/>
  <c r="Y1073" i="14"/>
  <c r="Y1072" i="14" s="1"/>
  <c r="Y1071" i="14" s="1"/>
  <c r="Y1070" i="14" s="1"/>
  <c r="X1073" i="14"/>
  <c r="X1072" i="14" s="1"/>
  <c r="X1071" i="14" s="1"/>
  <c r="W1073" i="14"/>
  <c r="V1073" i="14"/>
  <c r="T1073" i="14"/>
  <c r="T1072" i="14" s="1"/>
  <c r="T1071" i="14" s="1"/>
  <c r="T1070" i="14" s="1"/>
  <c r="T1069" i="14" s="1"/>
  <c r="R1073" i="14"/>
  <c r="Q1073" i="14"/>
  <c r="Q1072" i="14" s="1"/>
  <c r="P1073" i="14"/>
  <c r="P1072" i="14" s="1"/>
  <c r="P1071" i="14" s="1"/>
  <c r="P1070" i="14" s="1"/>
  <c r="P1069" i="14" s="1"/>
  <c r="O1073" i="14"/>
  <c r="M1073" i="14"/>
  <c r="M1072" i="14" s="1"/>
  <c r="L1073" i="14"/>
  <c r="L1072" i="14" s="1"/>
  <c r="L1071" i="14" s="1"/>
  <c r="L1070" i="14" s="1"/>
  <c r="L1069" i="14" s="1"/>
  <c r="K1073" i="14"/>
  <c r="K1072" i="14" s="1"/>
  <c r="K1071" i="14" s="1"/>
  <c r="K1070" i="14" s="1"/>
  <c r="J1073" i="14"/>
  <c r="I1073" i="14"/>
  <c r="I1072" i="14" s="1"/>
  <c r="H1073" i="14"/>
  <c r="H1072" i="14" s="1"/>
  <c r="H1071" i="14" s="1"/>
  <c r="H1070" i="14" s="1"/>
  <c r="G1073" i="14"/>
  <c r="G1072" i="14" s="1"/>
  <c r="F1073" i="14"/>
  <c r="AA1072" i="14"/>
  <c r="W1072" i="14"/>
  <c r="V1072" i="14"/>
  <c r="V1071" i="14" s="1"/>
  <c r="V1070" i="14" s="1"/>
  <c r="V1069" i="14" s="1"/>
  <c r="R1072" i="14"/>
  <c r="O1072" i="14"/>
  <c r="O1071" i="14" s="1"/>
  <c r="O1070" i="14" s="1"/>
  <c r="J1072" i="14"/>
  <c r="J1071" i="14" s="1"/>
  <c r="J1070" i="14" s="1"/>
  <c r="J1069" i="14" s="1"/>
  <c r="F1072" i="14"/>
  <c r="F1071" i="14" s="1"/>
  <c r="F1070" i="14" s="1"/>
  <c r="F1069" i="14" s="1"/>
  <c r="AA1071" i="14"/>
  <c r="AA1070" i="14" s="1"/>
  <c r="W1071" i="14"/>
  <c r="W1070" i="14" s="1"/>
  <c r="W1069" i="14" s="1"/>
  <c r="R1071" i="14"/>
  <c r="R1070" i="14" s="1"/>
  <c r="R1069" i="14" s="1"/>
  <c r="Q1071" i="14"/>
  <c r="Q1070" i="14" s="1"/>
  <c r="M1071" i="14"/>
  <c r="I1071" i="14"/>
  <c r="G1071" i="14"/>
  <c r="G1070" i="14" s="1"/>
  <c r="G1069" i="14" s="1"/>
  <c r="X1070" i="14"/>
  <c r="X1069" i="14" s="1"/>
  <c r="M1070" i="14"/>
  <c r="I1070" i="14"/>
  <c r="I1069" i="14" s="1"/>
  <c r="Y1069" i="14"/>
  <c r="K1069" i="14"/>
  <c r="Z1068" i="14"/>
  <c r="X1068" i="14"/>
  <c r="Q1068" i="14"/>
  <c r="S1068" i="14" s="1"/>
  <c r="N1068" i="14"/>
  <c r="N1067" i="14" s="1"/>
  <c r="N1066" i="14" s="1"/>
  <c r="H1068" i="14"/>
  <c r="L1068" i="14" s="1"/>
  <c r="AA1067" i="14"/>
  <c r="Y1067" i="14"/>
  <c r="Y1066" i="14" s="1"/>
  <c r="X1067" i="14"/>
  <c r="W1067" i="14"/>
  <c r="V1067" i="14"/>
  <c r="T1067" i="14"/>
  <c r="R1067" i="14"/>
  <c r="Q1067" i="14"/>
  <c r="Q1066" i="14" s="1"/>
  <c r="Q1065" i="14" s="1"/>
  <c r="Q1064" i="14" s="1"/>
  <c r="Q1063" i="14" s="1"/>
  <c r="P1067" i="14"/>
  <c r="O1067" i="14"/>
  <c r="O1066" i="14" s="1"/>
  <c r="O1065" i="14" s="1"/>
  <c r="O1064" i="14" s="1"/>
  <c r="O1063" i="14" s="1"/>
  <c r="M1067" i="14"/>
  <c r="M1066" i="14" s="1"/>
  <c r="M1065" i="14" s="1"/>
  <c r="M1064" i="14" s="1"/>
  <c r="M1063" i="14" s="1"/>
  <c r="L1067" i="14"/>
  <c r="K1067" i="14"/>
  <c r="J1067" i="14"/>
  <c r="I1067" i="14"/>
  <c r="I1066" i="14" s="1"/>
  <c r="I1065" i="14" s="1"/>
  <c r="I1064" i="14" s="1"/>
  <c r="I1063" i="14" s="1"/>
  <c r="H1067" i="14"/>
  <c r="H1066" i="14" s="1"/>
  <c r="H1065" i="14" s="1"/>
  <c r="H1064" i="14" s="1"/>
  <c r="H1063" i="14" s="1"/>
  <c r="G1067" i="14"/>
  <c r="F1067" i="14"/>
  <c r="AA1066" i="14"/>
  <c r="AA1065" i="14" s="1"/>
  <c r="AA1064" i="14" s="1"/>
  <c r="AA1063" i="14" s="1"/>
  <c r="X1066" i="14"/>
  <c r="X1065" i="14" s="1"/>
  <c r="X1064" i="14" s="1"/>
  <c r="X1063" i="14" s="1"/>
  <c r="W1066" i="14"/>
  <c r="W1065" i="14" s="1"/>
  <c r="W1064" i="14" s="1"/>
  <c r="V1066" i="14"/>
  <c r="V1065" i="14" s="1"/>
  <c r="V1064" i="14" s="1"/>
  <c r="V1063" i="14" s="1"/>
  <c r="V1062" i="14" s="1"/>
  <c r="T1066" i="14"/>
  <c r="T1065" i="14" s="1"/>
  <c r="R1066" i="14"/>
  <c r="P1066" i="14"/>
  <c r="P1065" i="14" s="1"/>
  <c r="P1064" i="14" s="1"/>
  <c r="P1063" i="14" s="1"/>
  <c r="L1066" i="14"/>
  <c r="L1065" i="14" s="1"/>
  <c r="L1064" i="14" s="1"/>
  <c r="L1063" i="14" s="1"/>
  <c r="L1062" i="14" s="1"/>
  <c r="K1066" i="14"/>
  <c r="K1065" i="14" s="1"/>
  <c r="K1064" i="14" s="1"/>
  <c r="K1063" i="14" s="1"/>
  <c r="J1066" i="14"/>
  <c r="G1066" i="14"/>
  <c r="F1066" i="14"/>
  <c r="F1065" i="14" s="1"/>
  <c r="F1064" i="14" s="1"/>
  <c r="F1063" i="14" s="1"/>
  <c r="F1062" i="14" s="1"/>
  <c r="Y1065" i="14"/>
  <c r="Y1064" i="14" s="1"/>
  <c r="Y1063" i="14" s="1"/>
  <c r="R1065" i="14"/>
  <c r="R1064" i="14" s="1"/>
  <c r="R1063" i="14" s="1"/>
  <c r="N1065" i="14"/>
  <c r="N1064" i="14" s="1"/>
  <c r="N1063" i="14" s="1"/>
  <c r="J1065" i="14"/>
  <c r="G1065" i="14"/>
  <c r="G1064" i="14" s="1"/>
  <c r="G1063" i="14" s="1"/>
  <c r="T1064" i="14"/>
  <c r="T1063" i="14" s="1"/>
  <c r="T1062" i="14" s="1"/>
  <c r="J1064" i="14"/>
  <c r="J1063" i="14" s="1"/>
  <c r="J1062" i="14" s="1"/>
  <c r="W1063" i="14"/>
  <c r="W1062" i="14"/>
  <c r="X1061" i="14"/>
  <c r="Q1061" i="14"/>
  <c r="L1061" i="14"/>
  <c r="N1061" i="14" s="1"/>
  <c r="N1060" i="14" s="1"/>
  <c r="H1061" i="14"/>
  <c r="AA1060" i="14"/>
  <c r="Y1060" i="14"/>
  <c r="W1060" i="14"/>
  <c r="W1059" i="14" s="1"/>
  <c r="W1058" i="14" s="1"/>
  <c r="V1060" i="14"/>
  <c r="V1059" i="14" s="1"/>
  <c r="V1058" i="14" s="1"/>
  <c r="V1057" i="14" s="1"/>
  <c r="V1056" i="14" s="1"/>
  <c r="V1055" i="14" s="1"/>
  <c r="T1060" i="14"/>
  <c r="T1059" i="14" s="1"/>
  <c r="T1058" i="14" s="1"/>
  <c r="T1057" i="14" s="1"/>
  <c r="R1060" i="14"/>
  <c r="R1059" i="14" s="1"/>
  <c r="R1058" i="14" s="1"/>
  <c r="R1057" i="14" s="1"/>
  <c r="R1056" i="14" s="1"/>
  <c r="R1055" i="14" s="1"/>
  <c r="P1060" i="14"/>
  <c r="P1059" i="14" s="1"/>
  <c r="P1058" i="14" s="1"/>
  <c r="P1057" i="14" s="1"/>
  <c r="P1056" i="14" s="1"/>
  <c r="P1055" i="14" s="1"/>
  <c r="O1060" i="14"/>
  <c r="O1059" i="14" s="1"/>
  <c r="O1058" i="14" s="1"/>
  <c r="O1057" i="14" s="1"/>
  <c r="M1060" i="14"/>
  <c r="L1060" i="14"/>
  <c r="L1059" i="14" s="1"/>
  <c r="K1060" i="14"/>
  <c r="K1059" i="14" s="1"/>
  <c r="K1058" i="14" s="1"/>
  <c r="K1057" i="14" s="1"/>
  <c r="K1056" i="14" s="1"/>
  <c r="K1055" i="14" s="1"/>
  <c r="J1060" i="14"/>
  <c r="I1060" i="14"/>
  <c r="H1060" i="14"/>
  <c r="H1059" i="14" s="1"/>
  <c r="H1058" i="14" s="1"/>
  <c r="H1057" i="14" s="1"/>
  <c r="H1056" i="14" s="1"/>
  <c r="H1055" i="14" s="1"/>
  <c r="G1060" i="14"/>
  <c r="G1059" i="14" s="1"/>
  <c r="G1058" i="14" s="1"/>
  <c r="G1057" i="14" s="1"/>
  <c r="G1056" i="14" s="1"/>
  <c r="G1055" i="14" s="1"/>
  <c r="F1060" i="14"/>
  <c r="AA1059" i="14"/>
  <c r="AA1058" i="14" s="1"/>
  <c r="AA1057" i="14" s="1"/>
  <c r="AA1056" i="14" s="1"/>
  <c r="Y1059" i="14"/>
  <c r="Y1058" i="14" s="1"/>
  <c r="Y1057" i="14" s="1"/>
  <c r="Y1056" i="14" s="1"/>
  <c r="Y1055" i="14" s="1"/>
  <c r="N1059" i="14"/>
  <c r="N1058" i="14" s="1"/>
  <c r="N1057" i="14" s="1"/>
  <c r="M1059" i="14"/>
  <c r="J1059" i="14"/>
  <c r="I1059" i="14"/>
  <c r="I1058" i="14" s="1"/>
  <c r="I1057" i="14" s="1"/>
  <c r="I1056" i="14" s="1"/>
  <c r="I1055" i="14" s="1"/>
  <c r="F1059" i="14"/>
  <c r="M1058" i="14"/>
  <c r="L1058" i="14"/>
  <c r="L1057" i="14" s="1"/>
  <c r="L1056" i="14" s="1"/>
  <c r="L1055" i="14" s="1"/>
  <c r="J1058" i="14"/>
  <c r="J1057" i="14" s="1"/>
  <c r="J1056" i="14" s="1"/>
  <c r="J1055" i="14" s="1"/>
  <c r="F1058" i="14"/>
  <c r="F1057" i="14" s="1"/>
  <c r="F1056" i="14" s="1"/>
  <c r="W1057" i="14"/>
  <c r="W1056" i="14" s="1"/>
  <c r="W1055" i="14" s="1"/>
  <c r="M1057" i="14"/>
  <c r="M1056" i="14" s="1"/>
  <c r="M1055" i="14" s="1"/>
  <c r="T1056" i="14"/>
  <c r="T1055" i="14" s="1"/>
  <c r="O1056" i="14"/>
  <c r="O1055" i="14" s="1"/>
  <c r="N1056" i="14"/>
  <c r="N1055" i="14" s="1"/>
  <c r="AA1055" i="14"/>
  <c r="F1055" i="14"/>
  <c r="Z1052" i="14"/>
  <c r="AB1052" i="14" s="1"/>
  <c r="AB1051" i="14" s="1"/>
  <c r="X1052" i="14"/>
  <c r="Q1052" i="14"/>
  <c r="S1052" i="14" s="1"/>
  <c r="H1052" i="14"/>
  <c r="L1052" i="14" s="1"/>
  <c r="N1052" i="14" s="1"/>
  <c r="N1051" i="14" s="1"/>
  <c r="N1050" i="14" s="1"/>
  <c r="AA1051" i="14"/>
  <c r="Z1051" i="14"/>
  <c r="Z1050" i="14" s="1"/>
  <c r="Y1051" i="14"/>
  <c r="Y1050" i="14" s="1"/>
  <c r="X1051" i="14"/>
  <c r="W1051" i="14"/>
  <c r="V1051" i="14"/>
  <c r="V1050" i="14" s="1"/>
  <c r="V1042" i="14" s="1"/>
  <c r="T1051" i="14"/>
  <c r="R1051" i="14"/>
  <c r="R1050" i="14" s="1"/>
  <c r="Q1051" i="14"/>
  <c r="Q1050" i="14" s="1"/>
  <c r="Q1042" i="14" s="1"/>
  <c r="Q1041" i="14" s="1"/>
  <c r="P1051" i="14"/>
  <c r="O1051" i="14"/>
  <c r="M1051" i="14"/>
  <c r="M1050" i="14" s="1"/>
  <c r="L1051" i="14"/>
  <c r="K1051" i="14"/>
  <c r="J1051" i="14"/>
  <c r="J1050" i="14" s="1"/>
  <c r="I1051" i="14"/>
  <c r="I1050" i="14" s="1"/>
  <c r="H1051" i="14"/>
  <c r="H1050" i="14" s="1"/>
  <c r="G1051" i="14"/>
  <c r="F1051" i="14"/>
  <c r="F1050" i="14" s="1"/>
  <c r="AB1050" i="14"/>
  <c r="AA1050" i="14"/>
  <c r="AA1042" i="14" s="1"/>
  <c r="AA1041" i="14" s="1"/>
  <c r="X1050" i="14"/>
  <c r="W1050" i="14"/>
  <c r="T1050" i="14"/>
  <c r="P1050" i="14"/>
  <c r="O1050" i="14"/>
  <c r="L1050" i="14"/>
  <c r="K1050" i="14"/>
  <c r="G1050" i="14"/>
  <c r="AB1049" i="14"/>
  <c r="X1049" i="14"/>
  <c r="Z1049" i="14" s="1"/>
  <c r="Z1048" i="14" s="1"/>
  <c r="Z1047" i="14" s="1"/>
  <c r="Q1049" i="14"/>
  <c r="Q1048" i="14" s="1"/>
  <c r="Q1047" i="14" s="1"/>
  <c r="H1049" i="14"/>
  <c r="L1049" i="14" s="1"/>
  <c r="N1049" i="14" s="1"/>
  <c r="N1048" i="14" s="1"/>
  <c r="N1047" i="14" s="1"/>
  <c r="AB1048" i="14"/>
  <c r="AB1047" i="14" s="1"/>
  <c r="AA1048" i="14"/>
  <c r="AA1047" i="14" s="1"/>
  <c r="Y1048" i="14"/>
  <c r="Y1047" i="14" s="1"/>
  <c r="X1048" i="14"/>
  <c r="W1048" i="14"/>
  <c r="W1047" i="14" s="1"/>
  <c r="V1048" i="14"/>
  <c r="T1048" i="14"/>
  <c r="R1048" i="14"/>
  <c r="P1048" i="14"/>
  <c r="P1047" i="14" s="1"/>
  <c r="O1048" i="14"/>
  <c r="O1047" i="14" s="1"/>
  <c r="M1048" i="14"/>
  <c r="M1047" i="14" s="1"/>
  <c r="M1042" i="14" s="1"/>
  <c r="K1048" i="14"/>
  <c r="K1047" i="14" s="1"/>
  <c r="J1048" i="14"/>
  <c r="I1048" i="14"/>
  <c r="I1047" i="14" s="1"/>
  <c r="G1048" i="14"/>
  <c r="F1048" i="14"/>
  <c r="X1047" i="14"/>
  <c r="V1047" i="14"/>
  <c r="T1047" i="14"/>
  <c r="R1047" i="14"/>
  <c r="R1042" i="14" s="1"/>
  <c r="R1041" i="14" s="1"/>
  <c r="J1047" i="14"/>
  <c r="G1047" i="14"/>
  <c r="F1047" i="14"/>
  <c r="X1046" i="14"/>
  <c r="Z1046" i="14" s="1"/>
  <c r="AB1046" i="14" s="1"/>
  <c r="U1046" i="14"/>
  <c r="Q1046" i="14"/>
  <c r="S1046" i="14" s="1"/>
  <c r="L1046" i="14"/>
  <c r="N1046" i="14" s="1"/>
  <c r="H1046" i="14"/>
  <c r="X1045" i="14"/>
  <c r="S1045" i="14"/>
  <c r="Q1045" i="14"/>
  <c r="H1045" i="14"/>
  <c r="AA1044" i="14"/>
  <c r="Y1044" i="14"/>
  <c r="Y1043" i="14" s="1"/>
  <c r="Y1042" i="14" s="1"/>
  <c r="Y1041" i="14" s="1"/>
  <c r="W1044" i="14"/>
  <c r="W1043" i="14" s="1"/>
  <c r="W1042" i="14" s="1"/>
  <c r="W1041" i="14" s="1"/>
  <c r="V1044" i="14"/>
  <c r="T1044" i="14"/>
  <c r="R1044" i="14"/>
  <c r="Q1044" i="14"/>
  <c r="Q1043" i="14" s="1"/>
  <c r="P1044" i="14"/>
  <c r="P1043" i="14" s="1"/>
  <c r="P1042" i="14" s="1"/>
  <c r="P1041" i="14" s="1"/>
  <c r="O1044" i="14"/>
  <c r="M1044" i="14"/>
  <c r="M1043" i="14" s="1"/>
  <c r="K1044" i="14"/>
  <c r="K1043" i="14" s="1"/>
  <c r="J1044" i="14"/>
  <c r="I1044" i="14"/>
  <c r="I1043" i="14" s="1"/>
  <c r="G1044" i="14"/>
  <c r="G1043" i="14" s="1"/>
  <c r="F1044" i="14"/>
  <c r="AA1043" i="14"/>
  <c r="V1043" i="14"/>
  <c r="T1043" i="14"/>
  <c r="T1042" i="14" s="1"/>
  <c r="T1041" i="14" s="1"/>
  <c r="R1043" i="14"/>
  <c r="O1043" i="14"/>
  <c r="O1042" i="14" s="1"/>
  <c r="O1041" i="14" s="1"/>
  <c r="J1043" i="14"/>
  <c r="F1043" i="14"/>
  <c r="K1042" i="14"/>
  <c r="K1041" i="14" s="1"/>
  <c r="J1042" i="14"/>
  <c r="J1041" i="14" s="1"/>
  <c r="F1042" i="14"/>
  <c r="V1041" i="14"/>
  <c r="M1041" i="14"/>
  <c r="F1041" i="14"/>
  <c r="Z1040" i="14"/>
  <c r="AB1040" i="14" s="1"/>
  <c r="AB1039" i="14" s="1"/>
  <c r="X1040" i="14"/>
  <c r="Q1040" i="14"/>
  <c r="S1040" i="14" s="1"/>
  <c r="S1039" i="14" s="1"/>
  <c r="H1040" i="14"/>
  <c r="AA1039" i="14"/>
  <c r="Z1039" i="14"/>
  <c r="Y1039" i="14"/>
  <c r="Y1034" i="14" s="1"/>
  <c r="Y1033" i="14" s="1"/>
  <c r="X1039" i="14"/>
  <c r="W1039" i="14"/>
  <c r="V1039" i="14"/>
  <c r="T1039" i="14"/>
  <c r="R1039" i="14"/>
  <c r="Q1039" i="14"/>
  <c r="P1039" i="14"/>
  <c r="O1039" i="14"/>
  <c r="M1039" i="14"/>
  <c r="M1034" i="14" s="1"/>
  <c r="K1039" i="14"/>
  <c r="J1039" i="14"/>
  <c r="I1039" i="14"/>
  <c r="I1034" i="14" s="1"/>
  <c r="I1033" i="14" s="1"/>
  <c r="G1039" i="14"/>
  <c r="F1039" i="14"/>
  <c r="Z1038" i="14"/>
  <c r="AB1038" i="14" s="1"/>
  <c r="X1038" i="14"/>
  <c r="S1038" i="14"/>
  <c r="U1038" i="14" s="1"/>
  <c r="Q1038" i="14"/>
  <c r="H1038" i="14"/>
  <c r="L1038" i="14" s="1"/>
  <c r="N1038" i="14" s="1"/>
  <c r="AB1037" i="14"/>
  <c r="X1037" i="14"/>
  <c r="Z1037" i="14" s="1"/>
  <c r="S1037" i="14"/>
  <c r="U1037" i="14" s="1"/>
  <c r="Q1037" i="14"/>
  <c r="N1037" i="14"/>
  <c r="H1037" i="14"/>
  <c r="L1037" i="14" s="1"/>
  <c r="L1035" i="14" s="1"/>
  <c r="X1036" i="14"/>
  <c r="Q1036" i="14"/>
  <c r="N1036" i="14"/>
  <c r="N1035" i="14" s="1"/>
  <c r="L1036" i="14"/>
  <c r="H1036" i="14"/>
  <c r="AA1035" i="14"/>
  <c r="Y1035" i="14"/>
  <c r="W1035" i="14"/>
  <c r="W1034" i="14" s="1"/>
  <c r="W1033" i="14" s="1"/>
  <c r="V1035" i="14"/>
  <c r="V1034" i="14" s="1"/>
  <c r="T1035" i="14"/>
  <c r="T1034" i="14" s="1"/>
  <c r="R1035" i="14"/>
  <c r="R1034" i="14" s="1"/>
  <c r="P1035" i="14"/>
  <c r="O1035" i="14"/>
  <c r="M1035" i="14"/>
  <c r="K1035" i="14"/>
  <c r="J1035" i="14"/>
  <c r="I1035" i="14"/>
  <c r="H1035" i="14"/>
  <c r="G1035" i="14"/>
  <c r="F1035" i="14"/>
  <c r="AA1034" i="14"/>
  <c r="AA1033" i="14" s="1"/>
  <c r="O1034" i="14"/>
  <c r="O1033" i="14" s="1"/>
  <c r="K1034" i="14"/>
  <c r="K1033" i="14" s="1"/>
  <c r="J1034" i="14"/>
  <c r="J1033" i="14" s="1"/>
  <c r="G1034" i="14"/>
  <c r="G1033" i="14" s="1"/>
  <c r="F1034" i="14"/>
  <c r="V1033" i="14"/>
  <c r="T1033" i="14"/>
  <c r="R1033" i="14"/>
  <c r="M1033" i="14"/>
  <c r="F1033" i="14"/>
  <c r="F1025" i="14" s="1"/>
  <c r="F1024" i="14" s="1"/>
  <c r="Z1032" i="14"/>
  <c r="AB1032" i="14" s="1"/>
  <c r="AB1031" i="14" s="1"/>
  <c r="X1032" i="14"/>
  <c r="Q1032" i="14"/>
  <c r="S1032" i="14" s="1"/>
  <c r="L1032" i="14"/>
  <c r="H1032" i="14"/>
  <c r="AA1031" i="14"/>
  <c r="Z1031" i="14"/>
  <c r="Y1031" i="14"/>
  <c r="Y1027" i="14" s="1"/>
  <c r="Y1026" i="14" s="1"/>
  <c r="Y1025" i="14" s="1"/>
  <c r="Y1024" i="14" s="1"/>
  <c r="X1031" i="14"/>
  <c r="W1031" i="14"/>
  <c r="V1031" i="14"/>
  <c r="T1031" i="14"/>
  <c r="R1031" i="14"/>
  <c r="Q1031" i="14"/>
  <c r="P1031" i="14"/>
  <c r="P1027" i="14" s="1"/>
  <c r="P1026" i="14" s="1"/>
  <c r="O1031" i="14"/>
  <c r="M1031" i="14"/>
  <c r="K1031" i="14"/>
  <c r="J1031" i="14"/>
  <c r="I1031" i="14"/>
  <c r="H1031" i="14"/>
  <c r="G1031" i="14"/>
  <c r="F1031" i="14"/>
  <c r="Z1030" i="14"/>
  <c r="AB1030" i="14" s="1"/>
  <c r="X1030" i="14"/>
  <c r="Q1030" i="14"/>
  <c r="S1030" i="14" s="1"/>
  <c r="H1030" i="14"/>
  <c r="L1030" i="14" s="1"/>
  <c r="N1030" i="14" s="1"/>
  <c r="X1029" i="14"/>
  <c r="S1029" i="14"/>
  <c r="U1029" i="14" s="1"/>
  <c r="Q1029" i="14"/>
  <c r="H1029" i="14"/>
  <c r="H1028" i="14" s="1"/>
  <c r="AA1028" i="14"/>
  <c r="AA1027" i="14" s="1"/>
  <c r="Y1028" i="14"/>
  <c r="W1028" i="14"/>
  <c r="W1027" i="14" s="1"/>
  <c r="V1028" i="14"/>
  <c r="T1028" i="14"/>
  <c r="R1028" i="14"/>
  <c r="R1027" i="14" s="1"/>
  <c r="R1026" i="14" s="1"/>
  <c r="Q1028" i="14"/>
  <c r="P1028" i="14"/>
  <c r="O1028" i="14"/>
  <c r="O1027" i="14" s="1"/>
  <c r="O1026" i="14" s="1"/>
  <c r="O1025" i="14" s="1"/>
  <c r="O1024" i="14" s="1"/>
  <c r="M1028" i="14"/>
  <c r="M1027" i="14" s="1"/>
  <c r="M1026" i="14" s="1"/>
  <c r="K1028" i="14"/>
  <c r="K1027" i="14" s="1"/>
  <c r="J1028" i="14"/>
  <c r="I1028" i="14"/>
  <c r="G1028" i="14"/>
  <c r="G1027" i="14" s="1"/>
  <c r="G1026" i="14" s="1"/>
  <c r="G1025" i="14" s="1"/>
  <c r="F1028" i="14"/>
  <c r="T1027" i="14"/>
  <c r="T1026" i="14" s="1"/>
  <c r="T1025" i="14" s="1"/>
  <c r="J1027" i="14"/>
  <c r="J1026" i="14" s="1"/>
  <c r="I1027" i="14"/>
  <c r="I1026" i="14" s="1"/>
  <c r="I1025" i="14" s="1"/>
  <c r="F1027" i="14"/>
  <c r="F1026" i="14" s="1"/>
  <c r="AA1026" i="14"/>
  <c r="W1026" i="14"/>
  <c r="W1025" i="14" s="1"/>
  <c r="K1026" i="14"/>
  <c r="K1025" i="14" s="1"/>
  <c r="K1024" i="14" s="1"/>
  <c r="R1025" i="14"/>
  <c r="T1024" i="14"/>
  <c r="X1023" i="14"/>
  <c r="Q1023" i="14"/>
  <c r="S1023" i="14" s="1"/>
  <c r="N1023" i="14"/>
  <c r="N1022" i="14" s="1"/>
  <c r="AA1022" i="14"/>
  <c r="Y1022" i="14"/>
  <c r="W1022" i="14"/>
  <c r="T1022" i="14"/>
  <c r="R1022" i="14"/>
  <c r="Q1022" i="14"/>
  <c r="P1022" i="14"/>
  <c r="O1022" i="14"/>
  <c r="M1022" i="14"/>
  <c r="X1021" i="14"/>
  <c r="Z1021" i="14" s="1"/>
  <c r="U1021" i="14"/>
  <c r="U1020" i="14" s="1"/>
  <c r="S1021" i="14"/>
  <c r="S1020" i="14" s="1"/>
  <c r="Q1021" i="14"/>
  <c r="H1021" i="14"/>
  <c r="AA1020" i="14"/>
  <c r="Y1020" i="14"/>
  <c r="W1020" i="14"/>
  <c r="V1020" i="14"/>
  <c r="T1020" i="14"/>
  <c r="R1020" i="14"/>
  <c r="Q1020" i="14"/>
  <c r="P1020" i="14"/>
  <c r="O1020" i="14"/>
  <c r="M1020" i="14"/>
  <c r="K1020" i="14"/>
  <c r="J1020" i="14"/>
  <c r="I1020" i="14"/>
  <c r="I1011" i="14" s="1"/>
  <c r="G1020" i="14"/>
  <c r="F1020" i="14"/>
  <c r="AB1019" i="14"/>
  <c r="AB1018" i="14" s="1"/>
  <c r="X1019" i="14"/>
  <c r="Z1019" i="14" s="1"/>
  <c r="S1019" i="14"/>
  <c r="S1018" i="14" s="1"/>
  <c r="Q1019" i="14"/>
  <c r="L1019" i="14"/>
  <c r="H1019" i="14"/>
  <c r="H1018" i="14" s="1"/>
  <c r="AA1018" i="14"/>
  <c r="Z1018" i="14"/>
  <c r="Y1018" i="14"/>
  <c r="W1018" i="14"/>
  <c r="V1018" i="14"/>
  <c r="T1018" i="14"/>
  <c r="R1018" i="14"/>
  <c r="Q1018" i="14"/>
  <c r="P1018" i="14"/>
  <c r="O1018" i="14"/>
  <c r="M1018" i="14"/>
  <c r="K1018" i="14"/>
  <c r="J1018" i="14"/>
  <c r="J1011" i="14" s="1"/>
  <c r="J1010" i="14" s="1"/>
  <c r="I1018" i="14"/>
  <c r="G1018" i="14"/>
  <c r="F1018" i="14"/>
  <c r="AB1017" i="14"/>
  <c r="AB1016" i="14" s="1"/>
  <c r="X1017" i="14"/>
  <c r="Z1017" i="14" s="1"/>
  <c r="S1017" i="14"/>
  <c r="U1017" i="14" s="1"/>
  <c r="U1016" i="14" s="1"/>
  <c r="Q1017" i="14"/>
  <c r="M1017" i="14"/>
  <c r="M1016" i="14" s="1"/>
  <c r="L1017" i="14"/>
  <c r="H1017" i="14"/>
  <c r="AA1016" i="14"/>
  <c r="Z1016" i="14"/>
  <c r="Y1016" i="14"/>
  <c r="X1016" i="14"/>
  <c r="W1016" i="14"/>
  <c r="V1016" i="14"/>
  <c r="T1016" i="14"/>
  <c r="S1016" i="14"/>
  <c r="R1016" i="14"/>
  <c r="Q1016" i="14"/>
  <c r="P1016" i="14"/>
  <c r="O1016" i="14"/>
  <c r="K1016" i="14"/>
  <c r="J1016" i="14"/>
  <c r="I1016" i="14"/>
  <c r="H1016" i="14"/>
  <c r="G1016" i="14"/>
  <c r="F1016" i="14"/>
  <c r="X1015" i="14"/>
  <c r="U1015" i="14"/>
  <c r="Q1015" i="14"/>
  <c r="S1015" i="14" s="1"/>
  <c r="S1014" i="14" s="1"/>
  <c r="M1015" i="14"/>
  <c r="K1015" i="14"/>
  <c r="K1014" i="14" s="1"/>
  <c r="H1015" i="14"/>
  <c r="L1015" i="14" s="1"/>
  <c r="AA1014" i="14"/>
  <c r="Y1014" i="14"/>
  <c r="Y1011" i="14" s="1"/>
  <c r="Y1010" i="14" s="1"/>
  <c r="W1014" i="14"/>
  <c r="V1014" i="14"/>
  <c r="U1014" i="14"/>
  <c r="T1014" i="14"/>
  <c r="R1014" i="14"/>
  <c r="Q1014" i="14"/>
  <c r="Q1011" i="14" s="1"/>
  <c r="P1014" i="14"/>
  <c r="O1014" i="14"/>
  <c r="L1014" i="14"/>
  <c r="J1014" i="14"/>
  <c r="I1014" i="14"/>
  <c r="H1014" i="14"/>
  <c r="G1014" i="14"/>
  <c r="F1014" i="14"/>
  <c r="Z1013" i="14"/>
  <c r="AB1013" i="14" s="1"/>
  <c r="AB1012" i="14" s="1"/>
  <c r="X1013" i="14"/>
  <c r="S1013" i="14"/>
  <c r="Q1013" i="14"/>
  <c r="Q1012" i="14" s="1"/>
  <c r="M1013" i="14"/>
  <c r="M1012" i="14" s="1"/>
  <c r="L1013" i="14"/>
  <c r="J1013" i="14"/>
  <c r="H1013" i="14"/>
  <c r="AA1012" i="14"/>
  <c r="Z1012" i="14"/>
  <c r="Y1012" i="14"/>
  <c r="X1012" i="14"/>
  <c r="W1012" i="14"/>
  <c r="V1012" i="14"/>
  <c r="V1011" i="14" s="1"/>
  <c r="V1010" i="14" s="1"/>
  <c r="T1012" i="14"/>
  <c r="R1012" i="14"/>
  <c r="P1012" i="14"/>
  <c r="P1011" i="14" s="1"/>
  <c r="P1010" i="14" s="1"/>
  <c r="O1012" i="14"/>
  <c r="O1011" i="14" s="1"/>
  <c r="O1010" i="14" s="1"/>
  <c r="O975" i="14" s="1"/>
  <c r="O974" i="14" s="1"/>
  <c r="O973" i="14" s="1"/>
  <c r="K1012" i="14"/>
  <c r="J1012" i="14"/>
  <c r="I1012" i="14"/>
  <c r="H1012" i="14"/>
  <c r="G1012" i="14"/>
  <c r="G1011" i="14" s="1"/>
  <c r="G1010" i="14" s="1"/>
  <c r="F1012" i="14"/>
  <c r="F1011" i="14" s="1"/>
  <c r="F1010" i="14" s="1"/>
  <c r="R1011" i="14"/>
  <c r="R1010" i="14" s="1"/>
  <c r="Q1010" i="14"/>
  <c r="I1010" i="14"/>
  <c r="Z1009" i="14"/>
  <c r="X1009" i="14"/>
  <c r="Q1009" i="14"/>
  <c r="S1009" i="14" s="1"/>
  <c r="H1009" i="14"/>
  <c r="AA1008" i="14"/>
  <c r="Y1008" i="14"/>
  <c r="X1008" i="14"/>
  <c r="W1008" i="14"/>
  <c r="V1008" i="14"/>
  <c r="T1008" i="14"/>
  <c r="R1008" i="14"/>
  <c r="P1008" i="14"/>
  <c r="O1008" i="14"/>
  <c r="M1008" i="14"/>
  <c r="M1000" i="14" s="1"/>
  <c r="K1008" i="14"/>
  <c r="J1008" i="14"/>
  <c r="I1008" i="14"/>
  <c r="I1000" i="14" s="1"/>
  <c r="I999" i="14" s="1"/>
  <c r="G1008" i="14"/>
  <c r="F1008" i="14"/>
  <c r="AB1007" i="14"/>
  <c r="AB1006" i="14" s="1"/>
  <c r="Z1007" i="14"/>
  <c r="Z1006" i="14" s="1"/>
  <c r="X1007" i="14"/>
  <c r="Q1007" i="14"/>
  <c r="S1007" i="14" s="1"/>
  <c r="H1007" i="14"/>
  <c r="L1007" i="14" s="1"/>
  <c r="N1007" i="14" s="1"/>
  <c r="N1006" i="14" s="1"/>
  <c r="AA1006" i="14"/>
  <c r="Y1006" i="14"/>
  <c r="X1006" i="14"/>
  <c r="W1006" i="14"/>
  <c r="V1006" i="14"/>
  <c r="T1006" i="14"/>
  <c r="R1006" i="14"/>
  <c r="Q1006" i="14"/>
  <c r="P1006" i="14"/>
  <c r="O1006" i="14"/>
  <c r="M1006" i="14"/>
  <c r="L1006" i="14"/>
  <c r="K1006" i="14"/>
  <c r="J1006" i="14"/>
  <c r="I1006" i="14"/>
  <c r="H1006" i="14"/>
  <c r="G1006" i="14"/>
  <c r="F1006" i="14"/>
  <c r="Z1005" i="14"/>
  <c r="X1005" i="14"/>
  <c r="S1005" i="14"/>
  <c r="U1005" i="14" s="1"/>
  <c r="U1004" i="14" s="1"/>
  <c r="Q1005" i="14"/>
  <c r="Q1004" i="14" s="1"/>
  <c r="H1005" i="14"/>
  <c r="AA1004" i="14"/>
  <c r="Y1004" i="14"/>
  <c r="X1004" i="14"/>
  <c r="W1004" i="14"/>
  <c r="T1004" i="14"/>
  <c r="S1004" i="14"/>
  <c r="R1004" i="14"/>
  <c r="P1004" i="14"/>
  <c r="M1004" i="14"/>
  <c r="K1004" i="14"/>
  <c r="J1004" i="14"/>
  <c r="I1004" i="14"/>
  <c r="G1004" i="14"/>
  <c r="F1004" i="14"/>
  <c r="X1003" i="14"/>
  <c r="U1003" i="14"/>
  <c r="Q1003" i="14"/>
  <c r="S1003" i="14" s="1"/>
  <c r="L1003" i="14"/>
  <c r="H1003" i="14"/>
  <c r="Z1002" i="14"/>
  <c r="AB1002" i="14" s="1"/>
  <c r="U1002" i="14"/>
  <c r="S1002" i="14"/>
  <c r="K1002" i="14"/>
  <c r="L1002" i="14" s="1"/>
  <c r="N1002" i="14" s="1"/>
  <c r="H1002" i="14"/>
  <c r="AA1001" i="14"/>
  <c r="AA1000" i="14" s="1"/>
  <c r="AA999" i="14" s="1"/>
  <c r="Y1001" i="14"/>
  <c r="W1001" i="14"/>
  <c r="W1000" i="14" s="1"/>
  <c r="W999" i="14" s="1"/>
  <c r="V1001" i="14"/>
  <c r="T1001" i="14"/>
  <c r="S1001" i="14"/>
  <c r="R1001" i="14"/>
  <c r="R1000" i="14" s="1"/>
  <c r="R999" i="14" s="1"/>
  <c r="P1001" i="14"/>
  <c r="O1001" i="14"/>
  <c r="O1000" i="14" s="1"/>
  <c r="O999" i="14" s="1"/>
  <c r="M1001" i="14"/>
  <c r="K1001" i="14"/>
  <c r="K1000" i="14" s="1"/>
  <c r="K999" i="14" s="1"/>
  <c r="J1001" i="14"/>
  <c r="I1001" i="14"/>
  <c r="H1001" i="14"/>
  <c r="G1001" i="14"/>
  <c r="G1000" i="14" s="1"/>
  <c r="G999" i="14" s="1"/>
  <c r="F1001" i="14"/>
  <c r="Y1000" i="14"/>
  <c r="Y999" i="14" s="1"/>
  <c r="V1000" i="14"/>
  <c r="V999" i="14" s="1"/>
  <c r="F1000" i="14"/>
  <c r="F999" i="14" s="1"/>
  <c r="M999" i="14"/>
  <c r="AB998" i="14"/>
  <c r="AB997" i="14" s="1"/>
  <c r="Z998" i="14"/>
  <c r="X998" i="14"/>
  <c r="S998" i="14"/>
  <c r="Q998" i="14"/>
  <c r="Q997" i="14" s="1"/>
  <c r="Q994" i="14" s="1"/>
  <c r="N998" i="14"/>
  <c r="AA997" i="14"/>
  <c r="Z997" i="14"/>
  <c r="Y997" i="14"/>
  <c r="X997" i="14"/>
  <c r="W997" i="14"/>
  <c r="T997" i="14"/>
  <c r="R997" i="14"/>
  <c r="P997" i="14"/>
  <c r="O997" i="14"/>
  <c r="N997" i="14"/>
  <c r="M997" i="14"/>
  <c r="M994" i="14" s="1"/>
  <c r="X996" i="14"/>
  <c r="U996" i="14"/>
  <c r="U995" i="14" s="1"/>
  <c r="Q996" i="14"/>
  <c r="S996" i="14" s="1"/>
  <c r="N996" i="14"/>
  <c r="N995" i="14" s="1"/>
  <c r="AA995" i="14"/>
  <c r="Y995" i="14"/>
  <c r="Y994" i="14" s="1"/>
  <c r="W995" i="14"/>
  <c r="T995" i="14"/>
  <c r="T994" i="14" s="1"/>
  <c r="S995" i="14"/>
  <c r="R995" i="14"/>
  <c r="Q995" i="14"/>
  <c r="P995" i="14"/>
  <c r="P994" i="14" s="1"/>
  <c r="O995" i="14"/>
  <c r="M995" i="14"/>
  <c r="AA994" i="14"/>
  <c r="W994" i="14"/>
  <c r="R994" i="14"/>
  <c r="O994" i="14"/>
  <c r="N994" i="14"/>
  <c r="X993" i="14"/>
  <c r="Z993" i="14" s="1"/>
  <c r="Q993" i="14"/>
  <c r="H993" i="14"/>
  <c r="L993" i="14" s="1"/>
  <c r="AA992" i="14"/>
  <c r="Y992" i="14"/>
  <c r="X992" i="14"/>
  <c r="W992" i="14"/>
  <c r="T992" i="14"/>
  <c r="R992" i="14"/>
  <c r="P992" i="14"/>
  <c r="O992" i="14"/>
  <c r="M992" i="14"/>
  <c r="K992" i="14"/>
  <c r="J992" i="14"/>
  <c r="I992" i="14"/>
  <c r="H992" i="14"/>
  <c r="G992" i="14"/>
  <c r="F992" i="14"/>
  <c r="X991" i="14"/>
  <c r="Q991" i="14"/>
  <c r="S991" i="14" s="1"/>
  <c r="N991" i="14"/>
  <c r="N990" i="14" s="1"/>
  <c r="L991" i="14"/>
  <c r="L990" i="14" s="1"/>
  <c r="H991" i="14"/>
  <c r="AA990" i="14"/>
  <c r="AA989" i="14" s="1"/>
  <c r="Y990" i="14"/>
  <c r="W990" i="14"/>
  <c r="W989" i="14" s="1"/>
  <c r="V990" i="14"/>
  <c r="T990" i="14"/>
  <c r="T989" i="14" s="1"/>
  <c r="R990" i="14"/>
  <c r="R989" i="14" s="1"/>
  <c r="P990" i="14"/>
  <c r="P989" i="14" s="1"/>
  <c r="O990" i="14"/>
  <c r="O989" i="14" s="1"/>
  <c r="M990" i="14"/>
  <c r="K990" i="14"/>
  <c r="K989" i="14" s="1"/>
  <c r="J990" i="14"/>
  <c r="J989" i="14" s="1"/>
  <c r="I990" i="14"/>
  <c r="H990" i="14"/>
  <c r="H989" i="14" s="1"/>
  <c r="G990" i="14"/>
  <c r="G989" i="14" s="1"/>
  <c r="F990" i="14"/>
  <c r="Y989" i="14"/>
  <c r="V989" i="14"/>
  <c r="M989" i="14"/>
  <c r="I989" i="14"/>
  <c r="F989" i="14"/>
  <c r="AB988" i="14"/>
  <c r="AB987" i="14" s="1"/>
  <c r="X988" i="14"/>
  <c r="Z988" i="14" s="1"/>
  <c r="S988" i="14"/>
  <c r="Q988" i="14"/>
  <c r="H988" i="14"/>
  <c r="AA987" i="14"/>
  <c r="Z987" i="14"/>
  <c r="Y987" i="14"/>
  <c r="W987" i="14"/>
  <c r="W984" i="14" s="1"/>
  <c r="T987" i="14"/>
  <c r="R987" i="14"/>
  <c r="Q987" i="14"/>
  <c r="P987" i="14"/>
  <c r="P984" i="14" s="1"/>
  <c r="M987" i="14"/>
  <c r="K987" i="14"/>
  <c r="K984" i="14" s="1"/>
  <c r="J987" i="14"/>
  <c r="I987" i="14"/>
  <c r="G987" i="14"/>
  <c r="G984" i="14" s="1"/>
  <c r="G976" i="14" s="1"/>
  <c r="F987" i="14"/>
  <c r="Z986" i="14"/>
  <c r="X986" i="14"/>
  <c r="Q986" i="14"/>
  <c r="N986" i="14"/>
  <c r="H986" i="14"/>
  <c r="L986" i="14" s="1"/>
  <c r="L985" i="14" s="1"/>
  <c r="AA985" i="14"/>
  <c r="Y985" i="14"/>
  <c r="X985" i="14"/>
  <c r="W985" i="14"/>
  <c r="T985" i="14"/>
  <c r="R985" i="14"/>
  <c r="P985" i="14"/>
  <c r="N985" i="14"/>
  <c r="M985" i="14"/>
  <c r="K985" i="14"/>
  <c r="J985" i="14"/>
  <c r="I985" i="14"/>
  <c r="G985" i="14"/>
  <c r="F985" i="14"/>
  <c r="Y984" i="14"/>
  <c r="T984" i="14"/>
  <c r="J984" i="14"/>
  <c r="F984" i="14"/>
  <c r="L983" i="14"/>
  <c r="N983" i="14" s="1"/>
  <c r="N982" i="14" s="1"/>
  <c r="M982" i="14"/>
  <c r="M977" i="14" s="1"/>
  <c r="K982" i="14"/>
  <c r="J982" i="14"/>
  <c r="I982" i="14"/>
  <c r="X981" i="14"/>
  <c r="U981" i="14"/>
  <c r="U980" i="14" s="1"/>
  <c r="Q981" i="14"/>
  <c r="S981" i="14" s="1"/>
  <c r="S980" i="14" s="1"/>
  <c r="L981" i="14"/>
  <c r="N981" i="14" s="1"/>
  <c r="N980" i="14" s="1"/>
  <c r="H981" i="14"/>
  <c r="AA980" i="14"/>
  <c r="AA977" i="14" s="1"/>
  <c r="Y980" i="14"/>
  <c r="W980" i="14"/>
  <c r="W977" i="14" s="1"/>
  <c r="W976" i="14" s="1"/>
  <c r="T980" i="14"/>
  <c r="R980" i="14"/>
  <c r="R977" i="14" s="1"/>
  <c r="Q980" i="14"/>
  <c r="P980" i="14"/>
  <c r="M980" i="14"/>
  <c r="L980" i="14"/>
  <c r="K980" i="14"/>
  <c r="J980" i="14"/>
  <c r="I980" i="14"/>
  <c r="H980" i="14"/>
  <c r="G980" i="14"/>
  <c r="F980" i="14"/>
  <c r="Z979" i="14"/>
  <c r="X979" i="14"/>
  <c r="S979" i="14"/>
  <c r="Q979" i="14"/>
  <c r="K979" i="14"/>
  <c r="K978" i="14" s="1"/>
  <c r="K977" i="14" s="1"/>
  <c r="H979" i="14"/>
  <c r="AA978" i="14"/>
  <c r="Y978" i="14"/>
  <c r="X978" i="14"/>
  <c r="W978" i="14"/>
  <c r="V978" i="14"/>
  <c r="V977" i="14" s="1"/>
  <c r="T978" i="14"/>
  <c r="R978" i="14"/>
  <c r="Q978" i="14"/>
  <c r="P978" i="14"/>
  <c r="O978" i="14"/>
  <c r="O977" i="14" s="1"/>
  <c r="O976" i="14" s="1"/>
  <c r="M978" i="14"/>
  <c r="J978" i="14"/>
  <c r="J977" i="14" s="1"/>
  <c r="J976" i="14" s="1"/>
  <c r="I978" i="14"/>
  <c r="G978" i="14"/>
  <c r="G977" i="14" s="1"/>
  <c r="F978" i="14"/>
  <c r="F977" i="14" s="1"/>
  <c r="Y977" i="14"/>
  <c r="Y976" i="14" s="1"/>
  <c r="T977" i="14"/>
  <c r="Q977" i="14"/>
  <c r="P977" i="14"/>
  <c r="I977" i="14"/>
  <c r="P976" i="14"/>
  <c r="K976" i="14"/>
  <c r="G975" i="14"/>
  <c r="G974" i="14" s="1"/>
  <c r="V972" i="14"/>
  <c r="U972" i="14"/>
  <c r="U971" i="14" s="1"/>
  <c r="U970" i="14" s="1"/>
  <c r="U969" i="14" s="1"/>
  <c r="S972" i="14"/>
  <c r="S971" i="14" s="1"/>
  <c r="O972" i="14"/>
  <c r="Q972" i="14" s="1"/>
  <c r="F972" i="14"/>
  <c r="AA971" i="14"/>
  <c r="Y971" i="14"/>
  <c r="Y970" i="14" s="1"/>
  <c r="W971" i="14"/>
  <c r="T971" i="14"/>
  <c r="T970" i="14" s="1"/>
  <c r="T969" i="14" s="1"/>
  <c r="T957" i="14" s="1"/>
  <c r="T956" i="14" s="1"/>
  <c r="R971" i="14"/>
  <c r="Q971" i="14"/>
  <c r="Q970" i="14" s="1"/>
  <c r="P971" i="14"/>
  <c r="P970" i="14" s="1"/>
  <c r="P969" i="14" s="1"/>
  <c r="O971" i="14"/>
  <c r="O970" i="14" s="1"/>
  <c r="M971" i="14"/>
  <c r="M970" i="14" s="1"/>
  <c r="K971" i="14"/>
  <c r="K970" i="14" s="1"/>
  <c r="K969" i="14" s="1"/>
  <c r="J971" i="14"/>
  <c r="I971" i="14"/>
  <c r="I970" i="14" s="1"/>
  <c r="G971" i="14"/>
  <c r="G970" i="14" s="1"/>
  <c r="G969" i="14" s="1"/>
  <c r="G957" i="14" s="1"/>
  <c r="G956" i="14" s="1"/>
  <c r="AA970" i="14"/>
  <c r="W970" i="14"/>
  <c r="W969" i="14" s="1"/>
  <c r="S970" i="14"/>
  <c r="S969" i="14" s="1"/>
  <c r="R970" i="14"/>
  <c r="R969" i="14" s="1"/>
  <c r="J970" i="14"/>
  <c r="AA969" i="14"/>
  <c r="Y969" i="14"/>
  <c r="Q969" i="14"/>
  <c r="O969" i="14"/>
  <c r="M969" i="14"/>
  <c r="J969" i="14"/>
  <c r="I969" i="14"/>
  <c r="I957" i="14" s="1"/>
  <c r="I956" i="14" s="1"/>
  <c r="N968" i="14"/>
  <c r="N967" i="14" s="1"/>
  <c r="L968" i="14"/>
  <c r="M967" i="14"/>
  <c r="L967" i="14"/>
  <c r="K967" i="14"/>
  <c r="J967" i="14"/>
  <c r="I967" i="14"/>
  <c r="N966" i="14"/>
  <c r="N965" i="14" s="1"/>
  <c r="L966" i="14"/>
  <c r="M965" i="14"/>
  <c r="L965" i="14"/>
  <c r="K965" i="14"/>
  <c r="J965" i="14"/>
  <c r="I965" i="14"/>
  <c r="X964" i="14"/>
  <c r="Z964" i="14" s="1"/>
  <c r="AB964" i="14" s="1"/>
  <c r="S964" i="14"/>
  <c r="U964" i="14" s="1"/>
  <c r="Q964" i="14"/>
  <c r="H964" i="14"/>
  <c r="L964" i="14" s="1"/>
  <c r="X963" i="14"/>
  <c r="Q963" i="14"/>
  <c r="N963" i="14"/>
  <c r="L963" i="14"/>
  <c r="H963" i="14"/>
  <c r="AA962" i="14"/>
  <c r="Y962" i="14"/>
  <c r="W962" i="14"/>
  <c r="V962" i="14"/>
  <c r="V959" i="14" s="1"/>
  <c r="V958" i="14" s="1"/>
  <c r="T962" i="14"/>
  <c r="R962" i="14"/>
  <c r="P962" i="14"/>
  <c r="O962" i="14"/>
  <c r="M962" i="14"/>
  <c r="K962" i="14"/>
  <c r="J962" i="14"/>
  <c r="I962" i="14"/>
  <c r="H962" i="14"/>
  <c r="G962" i="14"/>
  <c r="F962" i="14"/>
  <c r="Z961" i="14"/>
  <c r="AB961" i="14" s="1"/>
  <c r="AB960" i="14" s="1"/>
  <c r="X961" i="14"/>
  <c r="X960" i="14" s="1"/>
  <c r="Q961" i="14"/>
  <c r="N961" i="14"/>
  <c r="N960" i="14" s="1"/>
  <c r="L961" i="14"/>
  <c r="H961" i="14"/>
  <c r="AA960" i="14"/>
  <c r="Z960" i="14"/>
  <c r="Y960" i="14"/>
  <c r="W960" i="14"/>
  <c r="W959" i="14" s="1"/>
  <c r="W958" i="14" s="1"/>
  <c r="W957" i="14" s="1"/>
  <c r="W956" i="14" s="1"/>
  <c r="V960" i="14"/>
  <c r="T960" i="14"/>
  <c r="T959" i="14" s="1"/>
  <c r="R960" i="14"/>
  <c r="R959" i="14" s="1"/>
  <c r="R958" i="14" s="1"/>
  <c r="R957" i="14" s="1"/>
  <c r="R956" i="14" s="1"/>
  <c r="P960" i="14"/>
  <c r="P959" i="14" s="1"/>
  <c r="P958" i="14" s="1"/>
  <c r="O960" i="14"/>
  <c r="M960" i="14"/>
  <c r="L960" i="14"/>
  <c r="K960" i="14"/>
  <c r="J960" i="14"/>
  <c r="I960" i="14"/>
  <c r="H960" i="14"/>
  <c r="H959" i="14" s="1"/>
  <c r="H958" i="14" s="1"/>
  <c r="G960" i="14"/>
  <c r="F960" i="14"/>
  <c r="AA959" i="14"/>
  <c r="AA958" i="14" s="1"/>
  <c r="AA957" i="14" s="1"/>
  <c r="AA956" i="14" s="1"/>
  <c r="Y959" i="14"/>
  <c r="O959" i="14"/>
  <c r="O958" i="14" s="1"/>
  <c r="M959" i="14"/>
  <c r="K959" i="14"/>
  <c r="K958" i="14" s="1"/>
  <c r="K957" i="14" s="1"/>
  <c r="K956" i="14" s="1"/>
  <c r="J959" i="14"/>
  <c r="J958" i="14" s="1"/>
  <c r="J957" i="14" s="1"/>
  <c r="J956" i="14" s="1"/>
  <c r="I959" i="14"/>
  <c r="I958" i="14" s="1"/>
  <c r="G959" i="14"/>
  <c r="G958" i="14" s="1"/>
  <c r="F959" i="14"/>
  <c r="F958" i="14" s="1"/>
  <c r="Y958" i="14"/>
  <c r="T958" i="14"/>
  <c r="M958" i="14"/>
  <c r="M957" i="14" s="1"/>
  <c r="M956" i="14" s="1"/>
  <c r="Y957" i="14"/>
  <c r="Y956" i="14" s="1"/>
  <c r="O957" i="14"/>
  <c r="O956" i="14" s="1"/>
  <c r="Z955" i="14"/>
  <c r="X955" i="14"/>
  <c r="Q955" i="14"/>
  <c r="N955" i="14"/>
  <c r="N954" i="14" s="1"/>
  <c r="N953" i="14" s="1"/>
  <c r="L955" i="14"/>
  <c r="H955" i="14"/>
  <c r="AA954" i="14"/>
  <c r="AA953" i="14" s="1"/>
  <c r="AA952" i="14" s="1"/>
  <c r="Y954" i="14"/>
  <c r="X954" i="14"/>
  <c r="X953" i="14" s="1"/>
  <c r="W954" i="14"/>
  <c r="V954" i="14"/>
  <c r="T954" i="14"/>
  <c r="T953" i="14" s="1"/>
  <c r="R954" i="14"/>
  <c r="P954" i="14"/>
  <c r="P953" i="14" s="1"/>
  <c r="O954" i="14"/>
  <c r="M954" i="14"/>
  <c r="L954" i="14"/>
  <c r="L953" i="14" s="1"/>
  <c r="K954" i="14"/>
  <c r="J954" i="14"/>
  <c r="J953" i="14" s="1"/>
  <c r="J952" i="14" s="1"/>
  <c r="J951" i="14" s="1"/>
  <c r="J950" i="14" s="1"/>
  <c r="I954" i="14"/>
  <c r="H954" i="14"/>
  <c r="H953" i="14" s="1"/>
  <c r="G954" i="14"/>
  <c r="F954" i="14"/>
  <c r="Y953" i="14"/>
  <c r="W953" i="14"/>
  <c r="W952" i="14" s="1"/>
  <c r="W951" i="14" s="1"/>
  <c r="W950" i="14" s="1"/>
  <c r="V953" i="14"/>
  <c r="V952" i="14" s="1"/>
  <c r="V951" i="14" s="1"/>
  <c r="R953" i="14"/>
  <c r="O953" i="14"/>
  <c r="O952" i="14" s="1"/>
  <c r="M953" i="14"/>
  <c r="K953" i="14"/>
  <c r="K952" i="14" s="1"/>
  <c r="I953" i="14"/>
  <c r="G953" i="14"/>
  <c r="G952" i="14" s="1"/>
  <c r="G951" i="14" s="1"/>
  <c r="G950" i="14" s="1"/>
  <c r="F953" i="14"/>
  <c r="F952" i="14" s="1"/>
  <c r="F951" i="14" s="1"/>
  <c r="Y952" i="14"/>
  <c r="X952" i="14"/>
  <c r="X951" i="14" s="1"/>
  <c r="X950" i="14" s="1"/>
  <c r="T952" i="14"/>
  <c r="T951" i="14" s="1"/>
  <c r="T950" i="14" s="1"/>
  <c r="R952" i="14"/>
  <c r="R951" i="14" s="1"/>
  <c r="P952" i="14"/>
  <c r="N952" i="14"/>
  <c r="N951" i="14" s="1"/>
  <c r="N950" i="14" s="1"/>
  <c r="M952" i="14"/>
  <c r="M951" i="14" s="1"/>
  <c r="M950" i="14" s="1"/>
  <c r="L952" i="14"/>
  <c r="L951" i="14" s="1"/>
  <c r="L950" i="14" s="1"/>
  <c r="I952" i="14"/>
  <c r="H952" i="14"/>
  <c r="H951" i="14" s="1"/>
  <c r="H950" i="14" s="1"/>
  <c r="AA951" i="14"/>
  <c r="AA950" i="14" s="1"/>
  <c r="Y951" i="14"/>
  <c r="Y950" i="14" s="1"/>
  <c r="P951" i="14"/>
  <c r="P950" i="14" s="1"/>
  <c r="O951" i="14"/>
  <c r="O950" i="14" s="1"/>
  <c r="K951" i="14"/>
  <c r="I951" i="14"/>
  <c r="I950" i="14" s="1"/>
  <c r="V950" i="14"/>
  <c r="R950" i="14"/>
  <c r="K950" i="14"/>
  <c r="F950" i="14"/>
  <c r="Z949" i="14"/>
  <c r="X949" i="14"/>
  <c r="U949" i="14"/>
  <c r="U948" i="14" s="1"/>
  <c r="U947" i="14" s="1"/>
  <c r="U946" i="14" s="1"/>
  <c r="Q949" i="14"/>
  <c r="S949" i="14" s="1"/>
  <c r="S948" i="14" s="1"/>
  <c r="S947" i="14" s="1"/>
  <c r="S946" i="14" s="1"/>
  <c r="J949" i="14"/>
  <c r="H949" i="14"/>
  <c r="L949" i="14" s="1"/>
  <c r="N949" i="14" s="1"/>
  <c r="N948" i="14" s="1"/>
  <c r="N947" i="14" s="1"/>
  <c r="N946" i="14" s="1"/>
  <c r="AA948" i="14"/>
  <c r="Y948" i="14"/>
  <c r="Y947" i="14" s="1"/>
  <c r="Y946" i="14" s="1"/>
  <c r="Y938" i="14" s="1"/>
  <c r="Y937" i="14" s="1"/>
  <c r="X948" i="14"/>
  <c r="X947" i="14" s="1"/>
  <c r="X946" i="14" s="1"/>
  <c r="W948" i="14"/>
  <c r="W947" i="14" s="1"/>
  <c r="W946" i="14" s="1"/>
  <c r="V948" i="14"/>
  <c r="T948" i="14"/>
  <c r="R948" i="14"/>
  <c r="Q948" i="14"/>
  <c r="Q947" i="14" s="1"/>
  <c r="Q946" i="14" s="1"/>
  <c r="Q938" i="14" s="1"/>
  <c r="Q937" i="14" s="1"/>
  <c r="P948" i="14"/>
  <c r="O948" i="14"/>
  <c r="M948" i="14"/>
  <c r="M947" i="14" s="1"/>
  <c r="L948" i="14"/>
  <c r="L947" i="14" s="1"/>
  <c r="L946" i="14" s="1"/>
  <c r="K948" i="14"/>
  <c r="K947" i="14" s="1"/>
  <c r="J948" i="14"/>
  <c r="I948" i="14"/>
  <c r="I947" i="14" s="1"/>
  <c r="H948" i="14"/>
  <c r="H947" i="14" s="1"/>
  <c r="H946" i="14" s="1"/>
  <c r="G948" i="14"/>
  <c r="G947" i="14" s="1"/>
  <c r="F948" i="14"/>
  <c r="AA947" i="14"/>
  <c r="AA946" i="14" s="1"/>
  <c r="AA938" i="14" s="1"/>
  <c r="AA937" i="14" s="1"/>
  <c r="V947" i="14"/>
  <c r="T947" i="14"/>
  <c r="T946" i="14" s="1"/>
  <c r="R947" i="14"/>
  <c r="P947" i="14"/>
  <c r="P946" i="14" s="1"/>
  <c r="P938" i="14" s="1"/>
  <c r="P937" i="14" s="1"/>
  <c r="O947" i="14"/>
  <c r="O946" i="14" s="1"/>
  <c r="O938" i="14" s="1"/>
  <c r="O937" i="14" s="1"/>
  <c r="J947" i="14"/>
  <c r="J946" i="14" s="1"/>
  <c r="F947" i="14"/>
  <c r="F946" i="14" s="1"/>
  <c r="F938" i="14" s="1"/>
  <c r="F937" i="14" s="1"/>
  <c r="V946" i="14"/>
  <c r="R946" i="14"/>
  <c r="R938" i="14" s="1"/>
  <c r="R937" i="14" s="1"/>
  <c r="M946" i="14"/>
  <c r="K946" i="14"/>
  <c r="K938" i="14" s="1"/>
  <c r="K937" i="14" s="1"/>
  <c r="I946" i="14"/>
  <c r="G946" i="14"/>
  <c r="G938" i="14" s="1"/>
  <c r="X945" i="14"/>
  <c r="U945" i="14"/>
  <c r="U944" i="14" s="1"/>
  <c r="U943" i="14" s="1"/>
  <c r="U939" i="14" s="1"/>
  <c r="S945" i="14"/>
  <c r="S944" i="14" s="1"/>
  <c r="Q945" i="14"/>
  <c r="H945" i="14"/>
  <c r="H944" i="14" s="1"/>
  <c r="AA944" i="14"/>
  <c r="Y944" i="14"/>
  <c r="Y943" i="14" s="1"/>
  <c r="Y939" i="14" s="1"/>
  <c r="W944" i="14"/>
  <c r="W943" i="14" s="1"/>
  <c r="T944" i="14"/>
  <c r="T943" i="14" s="1"/>
  <c r="R944" i="14"/>
  <c r="R943" i="14" s="1"/>
  <c r="R939" i="14" s="1"/>
  <c r="Q944" i="14"/>
  <c r="Q943" i="14" s="1"/>
  <c r="Q939" i="14" s="1"/>
  <c r="P944" i="14"/>
  <c r="P943" i="14" s="1"/>
  <c r="M944" i="14"/>
  <c r="K944" i="14"/>
  <c r="K943" i="14" s="1"/>
  <c r="K939" i="14" s="1"/>
  <c r="J944" i="14"/>
  <c r="I944" i="14"/>
  <c r="G944" i="14"/>
  <c r="G943" i="14" s="1"/>
  <c r="G939" i="14" s="1"/>
  <c r="F944" i="14"/>
  <c r="AA943" i="14"/>
  <c r="AA939" i="14" s="1"/>
  <c r="S943" i="14"/>
  <c r="S939" i="14" s="1"/>
  <c r="M943" i="14"/>
  <c r="M939" i="14" s="1"/>
  <c r="J943" i="14"/>
  <c r="I943" i="14"/>
  <c r="I939" i="14" s="1"/>
  <c r="H943" i="14"/>
  <c r="H939" i="14" s="1"/>
  <c r="F943" i="14"/>
  <c r="F939" i="14" s="1"/>
  <c r="L942" i="14"/>
  <c r="N942" i="14" s="1"/>
  <c r="N941" i="14" s="1"/>
  <c r="L941" i="14"/>
  <c r="L940" i="14" s="1"/>
  <c r="K941" i="14"/>
  <c r="J941" i="14"/>
  <c r="J940" i="14" s="1"/>
  <c r="I941" i="14"/>
  <c r="N940" i="14"/>
  <c r="K940" i="14"/>
  <c r="I940" i="14"/>
  <c r="W939" i="14"/>
  <c r="V939" i="14"/>
  <c r="T939" i="14"/>
  <c r="P939" i="14"/>
  <c r="O939" i="14"/>
  <c r="V938" i="14"/>
  <c r="T938" i="14"/>
  <c r="T937" i="14" s="1"/>
  <c r="T936" i="14" s="1"/>
  <c r="V937" i="14"/>
  <c r="G937" i="14"/>
  <c r="Y936" i="14"/>
  <c r="Z935" i="14"/>
  <c r="X935" i="14"/>
  <c r="Q935" i="14"/>
  <c r="S935" i="14" s="1"/>
  <c r="L935" i="14"/>
  <c r="H935" i="14"/>
  <c r="AA934" i="14"/>
  <c r="Y934" i="14"/>
  <c r="X934" i="14"/>
  <c r="W934" i="14"/>
  <c r="V934" i="14"/>
  <c r="T934" i="14"/>
  <c r="R934" i="14"/>
  <c r="Q934" i="14"/>
  <c r="P934" i="14"/>
  <c r="O934" i="14"/>
  <c r="M934" i="14"/>
  <c r="M927" i="14" s="1"/>
  <c r="M926" i="14" s="1"/>
  <c r="M925" i="14" s="1"/>
  <c r="M924" i="14" s="1"/>
  <c r="K934" i="14"/>
  <c r="J934" i="14"/>
  <c r="I934" i="14"/>
  <c r="I927" i="14" s="1"/>
  <c r="I926" i="14" s="1"/>
  <c r="I925" i="14" s="1"/>
  <c r="I924" i="14" s="1"/>
  <c r="H934" i="14"/>
  <c r="G934" i="14"/>
  <c r="F934" i="14"/>
  <c r="AB933" i="14"/>
  <c r="Z933" i="14"/>
  <c r="X933" i="14"/>
  <c r="S933" i="14"/>
  <c r="U933" i="14" s="1"/>
  <c r="Q933" i="14"/>
  <c r="H933" i="14"/>
  <c r="L933" i="14" s="1"/>
  <c r="N933" i="14" s="1"/>
  <c r="AB932" i="14"/>
  <c r="X932" i="14"/>
  <c r="Z932" i="14" s="1"/>
  <c r="S932" i="14"/>
  <c r="U932" i="14" s="1"/>
  <c r="Q932" i="14"/>
  <c r="H932" i="14"/>
  <c r="L932" i="14" s="1"/>
  <c r="N932" i="14" s="1"/>
  <c r="Z931" i="14"/>
  <c r="X931" i="14"/>
  <c r="Q931" i="14"/>
  <c r="S931" i="14" s="1"/>
  <c r="N931" i="14"/>
  <c r="L931" i="14"/>
  <c r="H931" i="14"/>
  <c r="AB930" i="14"/>
  <c r="Z930" i="14"/>
  <c r="X930" i="14"/>
  <c r="Q930" i="14"/>
  <c r="N930" i="14"/>
  <c r="H930" i="14"/>
  <c r="L930" i="14" s="1"/>
  <c r="AA929" i="14"/>
  <c r="Y929" i="14"/>
  <c r="Y928" i="14" s="1"/>
  <c r="X929" i="14"/>
  <c r="X928" i="14" s="1"/>
  <c r="X927" i="14" s="1"/>
  <c r="X926" i="14" s="1"/>
  <c r="X925" i="14" s="1"/>
  <c r="W929" i="14"/>
  <c r="V929" i="14"/>
  <c r="T929" i="14"/>
  <c r="R929" i="14"/>
  <c r="P929" i="14"/>
  <c r="O929" i="14"/>
  <c r="M929" i="14"/>
  <c r="M928" i="14" s="1"/>
  <c r="L929" i="14"/>
  <c r="L928" i="14" s="1"/>
  <c r="K929" i="14"/>
  <c r="J929" i="14"/>
  <c r="I929" i="14"/>
  <c r="I928" i="14" s="1"/>
  <c r="H929" i="14"/>
  <c r="H928" i="14" s="1"/>
  <c r="H927" i="14" s="1"/>
  <c r="H926" i="14" s="1"/>
  <c r="H925" i="14" s="1"/>
  <c r="G929" i="14"/>
  <c r="F929" i="14"/>
  <c r="AA928" i="14"/>
  <c r="AA927" i="14" s="1"/>
  <c r="AA926" i="14" s="1"/>
  <c r="AA925" i="14" s="1"/>
  <c r="AA924" i="14" s="1"/>
  <c r="W928" i="14"/>
  <c r="V928" i="14"/>
  <c r="V927" i="14" s="1"/>
  <c r="V926" i="14" s="1"/>
  <c r="V925" i="14" s="1"/>
  <c r="V924" i="14" s="1"/>
  <c r="T928" i="14"/>
  <c r="T927" i="14" s="1"/>
  <c r="R928" i="14"/>
  <c r="P928" i="14"/>
  <c r="P927" i="14" s="1"/>
  <c r="O928" i="14"/>
  <c r="O927" i="14" s="1"/>
  <c r="O926" i="14" s="1"/>
  <c r="O925" i="14" s="1"/>
  <c r="O924" i="14" s="1"/>
  <c r="K928" i="14"/>
  <c r="K927" i="14" s="1"/>
  <c r="K926" i="14" s="1"/>
  <c r="K925" i="14" s="1"/>
  <c r="K924" i="14" s="1"/>
  <c r="J928" i="14"/>
  <c r="J927" i="14" s="1"/>
  <c r="J926" i="14" s="1"/>
  <c r="J925" i="14" s="1"/>
  <c r="J924" i="14" s="1"/>
  <c r="G928" i="14"/>
  <c r="G927" i="14" s="1"/>
  <c r="G926" i="14" s="1"/>
  <c r="F928" i="14"/>
  <c r="F927" i="14" s="1"/>
  <c r="F926" i="14" s="1"/>
  <c r="F925" i="14" s="1"/>
  <c r="F924" i="14" s="1"/>
  <c r="Y927" i="14"/>
  <c r="Y926" i="14" s="1"/>
  <c r="Y925" i="14" s="1"/>
  <c r="Y924" i="14" s="1"/>
  <c r="W927" i="14"/>
  <c r="W926" i="14" s="1"/>
  <c r="W925" i="14" s="1"/>
  <c r="W924" i="14" s="1"/>
  <c r="T926" i="14"/>
  <c r="T925" i="14" s="1"/>
  <c r="T924" i="14" s="1"/>
  <c r="P926" i="14"/>
  <c r="P925" i="14" s="1"/>
  <c r="P924" i="14" s="1"/>
  <c r="G925" i="14"/>
  <c r="X924" i="14"/>
  <c r="H924" i="14"/>
  <c r="G924" i="14"/>
  <c r="X923" i="14"/>
  <c r="Q923" i="14"/>
  <c r="L923" i="14"/>
  <c r="N923" i="14" s="1"/>
  <c r="N922" i="14" s="1"/>
  <c r="H923" i="14"/>
  <c r="AA922" i="14"/>
  <c r="Y922" i="14"/>
  <c r="W922" i="14"/>
  <c r="V922" i="14"/>
  <c r="V921" i="14" s="1"/>
  <c r="T922" i="14"/>
  <c r="T921" i="14" s="1"/>
  <c r="T920" i="14" s="1"/>
  <c r="T919" i="14" s="1"/>
  <c r="R922" i="14"/>
  <c r="P922" i="14"/>
  <c r="P921" i="14" s="1"/>
  <c r="O922" i="14"/>
  <c r="M922" i="14"/>
  <c r="L922" i="14"/>
  <c r="L921" i="14" s="1"/>
  <c r="L920" i="14" s="1"/>
  <c r="K922" i="14"/>
  <c r="K921" i="14" s="1"/>
  <c r="K920" i="14" s="1"/>
  <c r="K919" i="14" s="1"/>
  <c r="K918" i="14" s="1"/>
  <c r="J922" i="14"/>
  <c r="I922" i="14"/>
  <c r="H922" i="14"/>
  <c r="H921" i="14" s="1"/>
  <c r="H920" i="14" s="1"/>
  <c r="G922" i="14"/>
  <c r="G921" i="14" s="1"/>
  <c r="G920" i="14" s="1"/>
  <c r="F922" i="14"/>
  <c r="F921" i="14" s="1"/>
  <c r="AA921" i="14"/>
  <c r="AA920" i="14" s="1"/>
  <c r="Y921" i="14"/>
  <c r="Y920" i="14" s="1"/>
  <c r="Y919" i="14" s="1"/>
  <c r="Y918" i="14" s="1"/>
  <c r="Y917" i="14" s="1"/>
  <c r="W921" i="14"/>
  <c r="W920" i="14" s="1"/>
  <c r="R921" i="14"/>
  <c r="R920" i="14" s="1"/>
  <c r="R919" i="14" s="1"/>
  <c r="R918" i="14" s="1"/>
  <c r="R917" i="14" s="1"/>
  <c r="O921" i="14"/>
  <c r="O920" i="14" s="1"/>
  <c r="O919" i="14" s="1"/>
  <c r="N921" i="14"/>
  <c r="N920" i="14" s="1"/>
  <c r="N919" i="14" s="1"/>
  <c r="M921" i="14"/>
  <c r="M920" i="14" s="1"/>
  <c r="M919" i="14" s="1"/>
  <c r="M918" i="14" s="1"/>
  <c r="M917" i="14" s="1"/>
  <c r="J921" i="14"/>
  <c r="J920" i="14" s="1"/>
  <c r="J919" i="14" s="1"/>
  <c r="J918" i="14" s="1"/>
  <c r="J917" i="14" s="1"/>
  <c r="I921" i="14"/>
  <c r="I920" i="14" s="1"/>
  <c r="I919" i="14" s="1"/>
  <c r="I918" i="14" s="1"/>
  <c r="I917" i="14" s="1"/>
  <c r="V920" i="14"/>
  <c r="V919" i="14" s="1"/>
  <c r="V918" i="14" s="1"/>
  <c r="P920" i="14"/>
  <c r="P919" i="14" s="1"/>
  <c r="P918" i="14" s="1"/>
  <c r="P917" i="14" s="1"/>
  <c r="F920" i="14"/>
  <c r="F919" i="14" s="1"/>
  <c r="F918" i="14" s="1"/>
  <c r="F917" i="14" s="1"/>
  <c r="AA919" i="14"/>
  <c r="AA918" i="14" s="1"/>
  <c r="AA917" i="14" s="1"/>
  <c r="W919" i="14"/>
  <c r="W918" i="14" s="1"/>
  <c r="W917" i="14" s="1"/>
  <c r="L919" i="14"/>
  <c r="L918" i="14" s="1"/>
  <c r="L917" i="14" s="1"/>
  <c r="H919" i="14"/>
  <c r="H918" i="14" s="1"/>
  <c r="H917" i="14" s="1"/>
  <c r="G919" i="14"/>
  <c r="G918" i="14" s="1"/>
  <c r="G917" i="14" s="1"/>
  <c r="T918" i="14"/>
  <c r="T917" i="14" s="1"/>
  <c r="O918" i="14"/>
  <c r="N918" i="14"/>
  <c r="N917" i="14" s="1"/>
  <c r="V917" i="14"/>
  <c r="O917" i="14"/>
  <c r="K917" i="14"/>
  <c r="N914" i="14"/>
  <c r="N913" i="14" s="1"/>
  <c r="L914" i="14"/>
  <c r="M913" i="14"/>
  <c r="L913" i="14"/>
  <c r="K913" i="14"/>
  <c r="J913" i="14"/>
  <c r="I913" i="14"/>
  <c r="N912" i="14"/>
  <c r="N911" i="14" s="1"/>
  <c r="L912" i="14"/>
  <c r="M911" i="14"/>
  <c r="L911" i="14"/>
  <c r="K911" i="14"/>
  <c r="K906" i="14" s="1"/>
  <c r="K905" i="14" s="1"/>
  <c r="K904" i="14" s="1"/>
  <c r="K903" i="14" s="1"/>
  <c r="K896" i="14" s="1"/>
  <c r="J911" i="14"/>
  <c r="I911" i="14"/>
  <c r="Z910" i="14"/>
  <c r="X910" i="14"/>
  <c r="S910" i="14"/>
  <c r="U910" i="14" s="1"/>
  <c r="U909" i="14" s="1"/>
  <c r="Q910" i="14"/>
  <c r="Q909" i="14" s="1"/>
  <c r="L910" i="14"/>
  <c r="N910" i="14" s="1"/>
  <c r="H910" i="14"/>
  <c r="AA909" i="14"/>
  <c r="Y909" i="14"/>
  <c r="X909" i="14"/>
  <c r="W909" i="14"/>
  <c r="T909" i="14"/>
  <c r="S909" i="14"/>
  <c r="R909" i="14"/>
  <c r="P909" i="14"/>
  <c r="N909" i="14"/>
  <c r="M909" i="14"/>
  <c r="L909" i="14"/>
  <c r="K909" i="14"/>
  <c r="J909" i="14"/>
  <c r="I909" i="14"/>
  <c r="H909" i="14"/>
  <c r="G909" i="14"/>
  <c r="F909" i="14"/>
  <c r="Z908" i="14"/>
  <c r="X908" i="14"/>
  <c r="Q908" i="14"/>
  <c r="N908" i="14"/>
  <c r="L908" i="14"/>
  <c r="H908" i="14"/>
  <c r="AA907" i="14"/>
  <c r="AA906" i="14" s="1"/>
  <c r="Y907" i="14"/>
  <c r="X907" i="14"/>
  <c r="X906" i="14" s="1"/>
  <c r="X905" i="14" s="1"/>
  <c r="X904" i="14" s="1"/>
  <c r="X903" i="14" s="1"/>
  <c r="X896" i="14" s="1"/>
  <c r="W907" i="14"/>
  <c r="W906" i="14" s="1"/>
  <c r="W905" i="14" s="1"/>
  <c r="W904" i="14" s="1"/>
  <c r="W903" i="14" s="1"/>
  <c r="W896" i="14" s="1"/>
  <c r="T907" i="14"/>
  <c r="R907" i="14"/>
  <c r="R906" i="14" s="1"/>
  <c r="R905" i="14" s="1"/>
  <c r="R904" i="14" s="1"/>
  <c r="R903" i="14" s="1"/>
  <c r="R896" i="14" s="1"/>
  <c r="P907" i="14"/>
  <c r="N907" i="14"/>
  <c r="M907" i="14"/>
  <c r="M906" i="14" s="1"/>
  <c r="M905" i="14" s="1"/>
  <c r="M904" i="14" s="1"/>
  <c r="M903" i="14" s="1"/>
  <c r="M896" i="14" s="1"/>
  <c r="L907" i="14"/>
  <c r="K907" i="14"/>
  <c r="J907" i="14"/>
  <c r="J906" i="14" s="1"/>
  <c r="J905" i="14" s="1"/>
  <c r="J904" i="14" s="1"/>
  <c r="J903" i="14" s="1"/>
  <c r="I907" i="14"/>
  <c r="I906" i="14" s="1"/>
  <c r="I905" i="14" s="1"/>
  <c r="I904" i="14" s="1"/>
  <c r="I903" i="14" s="1"/>
  <c r="I896" i="14" s="1"/>
  <c r="H907" i="14"/>
  <c r="G907" i="14"/>
  <c r="F907" i="14"/>
  <c r="F906" i="14" s="1"/>
  <c r="F905" i="14" s="1"/>
  <c r="F904" i="14" s="1"/>
  <c r="F903" i="14" s="1"/>
  <c r="F896" i="14" s="1"/>
  <c r="Y906" i="14"/>
  <c r="Y905" i="14" s="1"/>
  <c r="V906" i="14"/>
  <c r="T906" i="14"/>
  <c r="T905" i="14" s="1"/>
  <c r="T904" i="14" s="1"/>
  <c r="P906" i="14"/>
  <c r="P905" i="14" s="1"/>
  <c r="O906" i="14"/>
  <c r="H906" i="14"/>
  <c r="G906" i="14"/>
  <c r="G905" i="14" s="1"/>
  <c r="AA905" i="14"/>
  <c r="H905" i="14"/>
  <c r="H904" i="14" s="1"/>
  <c r="H903" i="14" s="1"/>
  <c r="H896" i="14" s="1"/>
  <c r="AA904" i="14"/>
  <c r="AA903" i="14" s="1"/>
  <c r="AA896" i="14" s="1"/>
  <c r="Y904" i="14"/>
  <c r="Y903" i="14" s="1"/>
  <c r="Y896" i="14" s="1"/>
  <c r="P904" i="14"/>
  <c r="G904" i="14"/>
  <c r="G903" i="14" s="1"/>
  <c r="G896" i="14" s="1"/>
  <c r="T903" i="14"/>
  <c r="T896" i="14" s="1"/>
  <c r="P903" i="14"/>
  <c r="P896" i="14" s="1"/>
  <c r="L902" i="14"/>
  <c r="M901" i="14"/>
  <c r="K901" i="14"/>
  <c r="K900" i="14" s="1"/>
  <c r="K899" i="14" s="1"/>
  <c r="J901" i="14"/>
  <c r="J900" i="14" s="1"/>
  <c r="I901" i="14"/>
  <c r="I900" i="14" s="1"/>
  <c r="M900" i="14"/>
  <c r="M899" i="14" s="1"/>
  <c r="M898" i="14" s="1"/>
  <c r="M897" i="14" s="1"/>
  <c r="J899" i="14"/>
  <c r="J898" i="14" s="1"/>
  <c r="I899" i="14"/>
  <c r="I898" i="14" s="1"/>
  <c r="I897" i="14" s="1"/>
  <c r="K898" i="14"/>
  <c r="K897" i="14"/>
  <c r="J897" i="14"/>
  <c r="V896" i="14"/>
  <c r="O896" i="14"/>
  <c r="J896" i="14"/>
  <c r="X895" i="14"/>
  <c r="U895" i="14"/>
  <c r="S895" i="14"/>
  <c r="Q895" i="14"/>
  <c r="N895" i="14"/>
  <c r="N894" i="14" s="1"/>
  <c r="N893" i="14" s="1"/>
  <c r="N892" i="14" s="1"/>
  <c r="N891" i="14" s="1"/>
  <c r="N890" i="14" s="1"/>
  <c r="L895" i="14"/>
  <c r="L894" i="14" s="1"/>
  <c r="L893" i="14" s="1"/>
  <c r="L892" i="14" s="1"/>
  <c r="L891" i="14" s="1"/>
  <c r="L890" i="14" s="1"/>
  <c r="H895" i="14"/>
  <c r="H894" i="14" s="1"/>
  <c r="AA894" i="14"/>
  <c r="AA893" i="14" s="1"/>
  <c r="Y894" i="14"/>
  <c r="W894" i="14"/>
  <c r="W893" i="14" s="1"/>
  <c r="V894" i="14"/>
  <c r="V893" i="14" s="1"/>
  <c r="V892" i="14" s="1"/>
  <c r="U894" i="14"/>
  <c r="T894" i="14"/>
  <c r="S894" i="14"/>
  <c r="S893" i="14" s="1"/>
  <c r="R894" i="14"/>
  <c r="R893" i="14" s="1"/>
  <c r="R892" i="14" s="1"/>
  <c r="Q894" i="14"/>
  <c r="Q893" i="14" s="1"/>
  <c r="P894" i="14"/>
  <c r="O894" i="14"/>
  <c r="O893" i="14" s="1"/>
  <c r="M894" i="14"/>
  <c r="M893" i="14" s="1"/>
  <c r="M892" i="14" s="1"/>
  <c r="M891" i="14" s="1"/>
  <c r="M890" i="14" s="1"/>
  <c r="M875" i="14" s="1"/>
  <c r="K894" i="14"/>
  <c r="K893" i="14" s="1"/>
  <c r="J894" i="14"/>
  <c r="I894" i="14"/>
  <c r="G894" i="14"/>
  <c r="G893" i="14" s="1"/>
  <c r="F894" i="14"/>
  <c r="F893" i="14" s="1"/>
  <c r="F892" i="14" s="1"/>
  <c r="F891" i="14" s="1"/>
  <c r="F890" i="14" s="1"/>
  <c r="Y893" i="14"/>
  <c r="Y892" i="14" s="1"/>
  <c r="Y891" i="14" s="1"/>
  <c r="U893" i="14"/>
  <c r="U892" i="14" s="1"/>
  <c r="U891" i="14" s="1"/>
  <c r="U890" i="14" s="1"/>
  <c r="T893" i="14"/>
  <c r="T892" i="14" s="1"/>
  <c r="T891" i="14" s="1"/>
  <c r="T890" i="14" s="1"/>
  <c r="P893" i="14"/>
  <c r="J893" i="14"/>
  <c r="J892" i="14" s="1"/>
  <c r="J891" i="14" s="1"/>
  <c r="I893" i="14"/>
  <c r="I892" i="14" s="1"/>
  <c r="I891" i="14" s="1"/>
  <c r="H893" i="14"/>
  <c r="H892" i="14" s="1"/>
  <c r="AA892" i="14"/>
  <c r="AA891" i="14" s="1"/>
  <c r="AA890" i="14" s="1"/>
  <c r="W892" i="14"/>
  <c r="S892" i="14"/>
  <c r="Q892" i="14"/>
  <c r="Q891" i="14" s="1"/>
  <c r="Q890" i="14" s="1"/>
  <c r="P892" i="14"/>
  <c r="O892" i="14"/>
  <c r="O891" i="14" s="1"/>
  <c r="K892" i="14"/>
  <c r="K891" i="14" s="1"/>
  <c r="K890" i="14" s="1"/>
  <c r="G892" i="14"/>
  <c r="W891" i="14"/>
  <c r="W890" i="14" s="1"/>
  <c r="V891" i="14"/>
  <c r="V890" i="14" s="1"/>
  <c r="S891" i="14"/>
  <c r="R891" i="14"/>
  <c r="P891" i="14"/>
  <c r="P890" i="14" s="1"/>
  <c r="H891" i="14"/>
  <c r="H890" i="14" s="1"/>
  <c r="G891" i="14"/>
  <c r="G890" i="14" s="1"/>
  <c r="Y890" i="14"/>
  <c r="S890" i="14"/>
  <c r="R890" i="14"/>
  <c r="O890" i="14"/>
  <c r="J890" i="14"/>
  <c r="I890" i="14"/>
  <c r="N889" i="14"/>
  <c r="L889" i="14"/>
  <c r="N888" i="14"/>
  <c r="N887" i="14" s="1"/>
  <c r="N886" i="14" s="1"/>
  <c r="N885" i="14" s="1"/>
  <c r="M888" i="14"/>
  <c r="M887" i="14" s="1"/>
  <c r="L888" i="14"/>
  <c r="K888" i="14"/>
  <c r="J888" i="14"/>
  <c r="J887" i="14" s="1"/>
  <c r="I888" i="14"/>
  <c r="I887" i="14" s="1"/>
  <c r="L887" i="14"/>
  <c r="K887" i="14"/>
  <c r="K886" i="14" s="1"/>
  <c r="M886" i="14"/>
  <c r="M885" i="14" s="1"/>
  <c r="L886" i="14"/>
  <c r="L885" i="14" s="1"/>
  <c r="J886" i="14"/>
  <c r="J885" i="14" s="1"/>
  <c r="I886" i="14"/>
  <c r="I885" i="14" s="1"/>
  <c r="K885" i="14"/>
  <c r="Z884" i="14"/>
  <c r="X884" i="14"/>
  <c r="Q884" i="14"/>
  <c r="S884" i="14" s="1"/>
  <c r="H884" i="14"/>
  <c r="AA883" i="14"/>
  <c r="Y883" i="14"/>
  <c r="X883" i="14"/>
  <c r="W883" i="14"/>
  <c r="V883" i="14"/>
  <c r="T883" i="14"/>
  <c r="T879" i="14" s="1"/>
  <c r="T878" i="14" s="1"/>
  <c r="T877" i="14" s="1"/>
  <c r="T876" i="14" s="1"/>
  <c r="T875" i="14" s="1"/>
  <c r="R883" i="14"/>
  <c r="Q883" i="14"/>
  <c r="P883" i="14"/>
  <c r="O883" i="14"/>
  <c r="M883" i="14"/>
  <c r="K883" i="14"/>
  <c r="J883" i="14"/>
  <c r="I883" i="14"/>
  <c r="G883" i="14"/>
  <c r="F883" i="14"/>
  <c r="Z882" i="14"/>
  <c r="AB882" i="14" s="1"/>
  <c r="X882" i="14"/>
  <c r="X880" i="14" s="1"/>
  <c r="Q882" i="14"/>
  <c r="S882" i="14" s="1"/>
  <c r="U882" i="14" s="1"/>
  <c r="N882" i="14"/>
  <c r="H882" i="14"/>
  <c r="L882" i="14" s="1"/>
  <c r="Z881" i="14"/>
  <c r="AB881" i="14" s="1"/>
  <c r="X881" i="14"/>
  <c r="U881" i="14"/>
  <c r="U880" i="14" s="1"/>
  <c r="Q881" i="14"/>
  <c r="S881" i="14" s="1"/>
  <c r="S880" i="14" s="1"/>
  <c r="L881" i="14"/>
  <c r="N881" i="14" s="1"/>
  <c r="H881" i="14"/>
  <c r="AA880" i="14"/>
  <c r="Z880" i="14"/>
  <c r="Y880" i="14"/>
  <c r="Y879" i="14" s="1"/>
  <c r="Y878" i="14" s="1"/>
  <c r="W880" i="14"/>
  <c r="V880" i="14"/>
  <c r="V879" i="14" s="1"/>
  <c r="V878" i="14" s="1"/>
  <c r="V877" i="14" s="1"/>
  <c r="V876" i="14" s="1"/>
  <c r="V875" i="14" s="1"/>
  <c r="T880" i="14"/>
  <c r="R880" i="14"/>
  <c r="R879" i="14" s="1"/>
  <c r="Q880" i="14"/>
  <c r="Q879" i="14" s="1"/>
  <c r="Q878" i="14" s="1"/>
  <c r="Q877" i="14" s="1"/>
  <c r="Q876" i="14" s="1"/>
  <c r="P880" i="14"/>
  <c r="O880" i="14"/>
  <c r="M880" i="14"/>
  <c r="M879" i="14" s="1"/>
  <c r="M878" i="14" s="1"/>
  <c r="M877" i="14" s="1"/>
  <c r="M876" i="14" s="1"/>
  <c r="L880" i="14"/>
  <c r="K880" i="14"/>
  <c r="J880" i="14"/>
  <c r="J879" i="14" s="1"/>
  <c r="I880" i="14"/>
  <c r="I879" i="14" s="1"/>
  <c r="I878" i="14" s="1"/>
  <c r="H880" i="14"/>
  <c r="G880" i="14"/>
  <c r="F880" i="14"/>
  <c r="F879" i="14" s="1"/>
  <c r="F878" i="14" s="1"/>
  <c r="F877" i="14" s="1"/>
  <c r="AA879" i="14"/>
  <c r="AA878" i="14" s="1"/>
  <c r="AA877" i="14" s="1"/>
  <c r="AA876" i="14" s="1"/>
  <c r="AA875" i="14" s="1"/>
  <c r="W879" i="14"/>
  <c r="W878" i="14" s="1"/>
  <c r="W877" i="14" s="1"/>
  <c r="W876" i="14" s="1"/>
  <c r="P879" i="14"/>
  <c r="P878" i="14" s="1"/>
  <c r="P877" i="14" s="1"/>
  <c r="O879" i="14"/>
  <c r="K879" i="14"/>
  <c r="K878" i="14" s="1"/>
  <c r="K877" i="14" s="1"/>
  <c r="G879" i="14"/>
  <c r="G878" i="14" s="1"/>
  <c r="G877" i="14" s="1"/>
  <c r="G876" i="14" s="1"/>
  <c r="G875" i="14" s="1"/>
  <c r="R878" i="14"/>
  <c r="R877" i="14" s="1"/>
  <c r="R876" i="14" s="1"/>
  <c r="R875" i="14" s="1"/>
  <c r="O878" i="14"/>
  <c r="J878" i="14"/>
  <c r="Y877" i="14"/>
  <c r="Y876" i="14" s="1"/>
  <c r="Y875" i="14" s="1"/>
  <c r="O877" i="14"/>
  <c r="O876" i="14" s="1"/>
  <c r="O875" i="14" s="1"/>
  <c r="J877" i="14"/>
  <c r="J876" i="14" s="1"/>
  <c r="J875" i="14" s="1"/>
  <c r="I877" i="14"/>
  <c r="I876" i="14" s="1"/>
  <c r="P876" i="14"/>
  <c r="P875" i="14" s="1"/>
  <c r="F876" i="14"/>
  <c r="F875" i="14" s="1"/>
  <c r="Q875" i="14"/>
  <c r="X874" i="14"/>
  <c r="Z874" i="14" s="1"/>
  <c r="S874" i="14"/>
  <c r="U874" i="14" s="1"/>
  <c r="Q874" i="14"/>
  <c r="H874" i="14"/>
  <c r="L874" i="14" s="1"/>
  <c r="N874" i="14" s="1"/>
  <c r="AB873" i="14"/>
  <c r="Z873" i="14"/>
  <c r="X873" i="14"/>
  <c r="U873" i="14"/>
  <c r="U872" i="14" s="1"/>
  <c r="S873" i="14"/>
  <c r="S872" i="14" s="1"/>
  <c r="S871" i="14" s="1"/>
  <c r="Q873" i="14"/>
  <c r="H873" i="14"/>
  <c r="AA872" i="14"/>
  <c r="Y872" i="14"/>
  <c r="X872" i="14"/>
  <c r="X871" i="14" s="1"/>
  <c r="W872" i="14"/>
  <c r="V872" i="14"/>
  <c r="V871" i="14" s="1"/>
  <c r="T872" i="14"/>
  <c r="T871" i="14" s="1"/>
  <c r="R872" i="14"/>
  <c r="R871" i="14" s="1"/>
  <c r="Q872" i="14"/>
  <c r="P872" i="14"/>
  <c r="O872" i="14"/>
  <c r="M872" i="14"/>
  <c r="K872" i="14"/>
  <c r="J872" i="14"/>
  <c r="J871" i="14" s="1"/>
  <c r="I872" i="14"/>
  <c r="G872" i="14"/>
  <c r="F872" i="14"/>
  <c r="F871" i="14" s="1"/>
  <c r="AA871" i="14"/>
  <c r="AA866" i="14" s="1"/>
  <c r="AA865" i="14" s="1"/>
  <c r="Y871" i="14"/>
  <c r="W871" i="14"/>
  <c r="U871" i="14"/>
  <c r="Q871" i="14"/>
  <c r="P871" i="14"/>
  <c r="P866" i="14" s="1"/>
  <c r="P865" i="14" s="1"/>
  <c r="O871" i="14"/>
  <c r="O866" i="14" s="1"/>
  <c r="O865" i="14" s="1"/>
  <c r="M871" i="14"/>
  <c r="K871" i="14"/>
  <c r="I871" i="14"/>
  <c r="G871" i="14"/>
  <c r="AB870" i="14"/>
  <c r="Z870" i="14"/>
  <c r="X870" i="14"/>
  <c r="Q870" i="14"/>
  <c r="S870" i="14" s="1"/>
  <c r="U870" i="14" s="1"/>
  <c r="N870" i="14"/>
  <c r="H870" i="14"/>
  <c r="L870" i="14" s="1"/>
  <c r="Z869" i="14"/>
  <c r="AB869" i="14" s="1"/>
  <c r="X869" i="14"/>
  <c r="Q869" i="14"/>
  <c r="S869" i="14" s="1"/>
  <c r="L869" i="14"/>
  <c r="H869" i="14"/>
  <c r="AA868" i="14"/>
  <c r="Z868" i="14"/>
  <c r="Z867" i="14" s="1"/>
  <c r="Y868" i="14"/>
  <c r="X868" i="14"/>
  <c r="W868" i="14"/>
  <c r="V868" i="14"/>
  <c r="V867" i="14" s="1"/>
  <c r="V866" i="14" s="1"/>
  <c r="V865" i="14" s="1"/>
  <c r="T868" i="14"/>
  <c r="R868" i="14"/>
  <c r="R867" i="14" s="1"/>
  <c r="R866" i="14" s="1"/>
  <c r="Q868" i="14"/>
  <c r="Q867" i="14" s="1"/>
  <c r="Q866" i="14" s="1"/>
  <c r="Q865" i="14" s="1"/>
  <c r="P868" i="14"/>
  <c r="O868" i="14"/>
  <c r="M868" i="14"/>
  <c r="K868" i="14"/>
  <c r="J868" i="14"/>
  <c r="J867" i="14" s="1"/>
  <c r="I868" i="14"/>
  <c r="I867" i="14" s="1"/>
  <c r="I866" i="14" s="1"/>
  <c r="H868" i="14"/>
  <c r="G868" i="14"/>
  <c r="F868" i="14"/>
  <c r="F867" i="14" s="1"/>
  <c r="F866" i="14" s="1"/>
  <c r="F865" i="14" s="1"/>
  <c r="AA867" i="14"/>
  <c r="Y867" i="14"/>
  <c r="X867" i="14"/>
  <c r="X866" i="14" s="1"/>
  <c r="X865" i="14" s="1"/>
  <c r="W867" i="14"/>
  <c r="W866" i="14" s="1"/>
  <c r="W865" i="14" s="1"/>
  <c r="T867" i="14"/>
  <c r="P867" i="14"/>
  <c r="O867" i="14"/>
  <c r="M867" i="14"/>
  <c r="M866" i="14" s="1"/>
  <c r="M865" i="14" s="1"/>
  <c r="K867" i="14"/>
  <c r="H867" i="14"/>
  <c r="G867" i="14"/>
  <c r="G866" i="14" s="1"/>
  <c r="G865" i="14" s="1"/>
  <c r="T866" i="14"/>
  <c r="T865" i="14" s="1"/>
  <c r="K866" i="14"/>
  <c r="K865" i="14" s="1"/>
  <c r="J866" i="14"/>
  <c r="R865" i="14"/>
  <c r="J865" i="14"/>
  <c r="I865" i="14"/>
  <c r="X864" i="14"/>
  <c r="Z864" i="14" s="1"/>
  <c r="AB864" i="14" s="1"/>
  <c r="U864" i="14"/>
  <c r="S864" i="14"/>
  <c r="Q864" i="14"/>
  <c r="L864" i="14"/>
  <c r="N864" i="14" s="1"/>
  <c r="H864" i="14"/>
  <c r="H862" i="14" s="1"/>
  <c r="X863" i="14"/>
  <c r="Q863" i="14"/>
  <c r="S863" i="14" s="1"/>
  <c r="N863" i="14"/>
  <c r="N862" i="14" s="1"/>
  <c r="L863" i="14"/>
  <c r="H863" i="14"/>
  <c r="AA862" i="14"/>
  <c r="AA854" i="14" s="1"/>
  <c r="Y862" i="14"/>
  <c r="W862" i="14"/>
  <c r="W854" i="14" s="1"/>
  <c r="V862" i="14"/>
  <c r="V854" i="14" s="1"/>
  <c r="T862" i="14"/>
  <c r="R862" i="14"/>
  <c r="Q862" i="14"/>
  <c r="P862" i="14"/>
  <c r="O862" i="14"/>
  <c r="O854" i="14" s="1"/>
  <c r="M862" i="14"/>
  <c r="K862" i="14"/>
  <c r="K854" i="14" s="1"/>
  <c r="J862" i="14"/>
  <c r="I862" i="14"/>
  <c r="G862" i="14"/>
  <c r="G854" i="14" s="1"/>
  <c r="G847" i="14" s="1"/>
  <c r="F862" i="14"/>
  <c r="X861" i="14"/>
  <c r="Z861" i="14" s="1"/>
  <c r="AB861" i="14" s="1"/>
  <c r="Q861" i="14"/>
  <c r="S861" i="14" s="1"/>
  <c r="U861" i="14" s="1"/>
  <c r="N861" i="14"/>
  <c r="L861" i="14"/>
  <c r="H861" i="14"/>
  <c r="Z860" i="14"/>
  <c r="AB860" i="14" s="1"/>
  <c r="X860" i="14"/>
  <c r="X857" i="14" s="1"/>
  <c r="Q860" i="14"/>
  <c r="S860" i="14" s="1"/>
  <c r="U860" i="14" s="1"/>
  <c r="H860" i="14"/>
  <c r="L860" i="14" s="1"/>
  <c r="N860" i="14" s="1"/>
  <c r="AB859" i="14"/>
  <c r="Z859" i="14"/>
  <c r="X859" i="14"/>
  <c r="Q859" i="14"/>
  <c r="Q857" i="14" s="1"/>
  <c r="Q854" i="14" s="1"/>
  <c r="H859" i="14"/>
  <c r="L859" i="14" s="1"/>
  <c r="N859" i="14" s="1"/>
  <c r="X858" i="14"/>
  <c r="Z858" i="14" s="1"/>
  <c r="U858" i="14"/>
  <c r="S858" i="14"/>
  <c r="Q858" i="14"/>
  <c r="L858" i="14"/>
  <c r="H858" i="14"/>
  <c r="H857" i="14" s="1"/>
  <c r="AA857" i="14"/>
  <c r="Y857" i="14"/>
  <c r="W857" i="14"/>
  <c r="V857" i="14"/>
  <c r="T857" i="14"/>
  <c r="R857" i="14"/>
  <c r="P857" i="14"/>
  <c r="O857" i="14"/>
  <c r="M857" i="14"/>
  <c r="K857" i="14"/>
  <c r="J857" i="14"/>
  <c r="I857" i="14"/>
  <c r="I854" i="14" s="1"/>
  <c r="G857" i="14"/>
  <c r="F857" i="14"/>
  <c r="X856" i="14"/>
  <c r="Z856" i="14" s="1"/>
  <c r="AB856" i="14" s="1"/>
  <c r="AB855" i="14" s="1"/>
  <c r="U856" i="14"/>
  <c r="S856" i="14"/>
  <c r="S855" i="14" s="1"/>
  <c r="Q856" i="14"/>
  <c r="L856" i="14"/>
  <c r="H856" i="14"/>
  <c r="H855" i="14" s="1"/>
  <c r="AA855" i="14"/>
  <c r="Y855" i="14"/>
  <c r="W855" i="14"/>
  <c r="V855" i="14"/>
  <c r="U855" i="14"/>
  <c r="T855" i="14"/>
  <c r="R855" i="14"/>
  <c r="Q855" i="14"/>
  <c r="P855" i="14"/>
  <c r="O855" i="14"/>
  <c r="M855" i="14"/>
  <c r="K855" i="14"/>
  <c r="J855" i="14"/>
  <c r="I855" i="14"/>
  <c r="G855" i="14"/>
  <c r="F855" i="14"/>
  <c r="T854" i="14"/>
  <c r="P854" i="14"/>
  <c r="M854" i="14"/>
  <c r="Z853" i="14"/>
  <c r="X853" i="14"/>
  <c r="Q853" i="14"/>
  <c r="H853" i="14"/>
  <c r="AA852" i="14"/>
  <c r="Y852" i="14"/>
  <c r="X852" i="14"/>
  <c r="W852" i="14"/>
  <c r="V852" i="14"/>
  <c r="T852" i="14"/>
  <c r="T848" i="14" s="1"/>
  <c r="T847" i="14" s="1"/>
  <c r="R852" i="14"/>
  <c r="P852" i="14"/>
  <c r="P848" i="14" s="1"/>
  <c r="P847" i="14" s="1"/>
  <c r="O852" i="14"/>
  <c r="M852" i="14"/>
  <c r="K852" i="14"/>
  <c r="J852" i="14"/>
  <c r="I852" i="14"/>
  <c r="G852" i="14"/>
  <c r="F852" i="14"/>
  <c r="AB851" i="14"/>
  <c r="Z851" i="14"/>
  <c r="X851" i="14"/>
  <c r="S851" i="14"/>
  <c r="U851" i="14" s="1"/>
  <c r="Q851" i="14"/>
  <c r="Q849" i="14" s="1"/>
  <c r="H851" i="14"/>
  <c r="L851" i="14" s="1"/>
  <c r="N851" i="14" s="1"/>
  <c r="AB850" i="14"/>
  <c r="AB849" i="14" s="1"/>
  <c r="X850" i="14"/>
  <c r="Z850" i="14" s="1"/>
  <c r="U850" i="14"/>
  <c r="S850" i="14"/>
  <c r="Q850" i="14"/>
  <c r="L850" i="14"/>
  <c r="H850" i="14"/>
  <c r="H849" i="14" s="1"/>
  <c r="AA849" i="14"/>
  <c r="AA848" i="14" s="1"/>
  <c r="Z849" i="14"/>
  <c r="Y849" i="14"/>
  <c r="Y848" i="14" s="1"/>
  <c r="W849" i="14"/>
  <c r="W848" i="14" s="1"/>
  <c r="W847" i="14" s="1"/>
  <c r="V849" i="14"/>
  <c r="V848" i="14" s="1"/>
  <c r="U849" i="14"/>
  <c r="T849" i="14"/>
  <c r="R849" i="14"/>
  <c r="R848" i="14" s="1"/>
  <c r="P849" i="14"/>
  <c r="O849" i="14"/>
  <c r="O848" i="14" s="1"/>
  <c r="O847" i="14" s="1"/>
  <c r="M849" i="14"/>
  <c r="K849" i="14"/>
  <c r="K848" i="14" s="1"/>
  <c r="J849" i="14"/>
  <c r="J848" i="14" s="1"/>
  <c r="I849" i="14"/>
  <c r="G849" i="14"/>
  <c r="G848" i="14" s="1"/>
  <c r="F849" i="14"/>
  <c r="F848" i="14" s="1"/>
  <c r="M848" i="14"/>
  <c r="M847" i="14" s="1"/>
  <c r="I848" i="14"/>
  <c r="AA847" i="14"/>
  <c r="K847" i="14"/>
  <c r="X846" i="14"/>
  <c r="Z846" i="14" s="1"/>
  <c r="Q846" i="14"/>
  <c r="H846" i="14"/>
  <c r="L846" i="14" s="1"/>
  <c r="AA845" i="14"/>
  <c r="Y845" i="14"/>
  <c r="X845" i="14"/>
  <c r="W845" i="14"/>
  <c r="V845" i="14"/>
  <c r="T845" i="14"/>
  <c r="R845" i="14"/>
  <c r="P845" i="14"/>
  <c r="O845" i="14"/>
  <c r="M845" i="14"/>
  <c r="K845" i="14"/>
  <c r="J845" i="14"/>
  <c r="I845" i="14"/>
  <c r="H845" i="14"/>
  <c r="G845" i="14"/>
  <c r="F845" i="14"/>
  <c r="Z844" i="14"/>
  <c r="X844" i="14"/>
  <c r="Q844" i="14"/>
  <c r="H844" i="14"/>
  <c r="L844" i="14" s="1"/>
  <c r="N844" i="14" s="1"/>
  <c r="N843" i="14" s="1"/>
  <c r="AA843" i="14"/>
  <c r="Y843" i="14"/>
  <c r="X843" i="14"/>
  <c r="W843" i="14"/>
  <c r="V843" i="14"/>
  <c r="T843" i="14"/>
  <c r="R843" i="14"/>
  <c r="P843" i="14"/>
  <c r="O843" i="14"/>
  <c r="M843" i="14"/>
  <c r="L843" i="14"/>
  <c r="K843" i="14"/>
  <c r="J843" i="14"/>
  <c r="I843" i="14"/>
  <c r="H843" i="14"/>
  <c r="G843" i="14"/>
  <c r="F843" i="14"/>
  <c r="X842" i="14"/>
  <c r="Z842" i="14" s="1"/>
  <c r="AB842" i="14" s="1"/>
  <c r="Q842" i="14"/>
  <c r="S842" i="14" s="1"/>
  <c r="U842" i="14" s="1"/>
  <c r="H842" i="14"/>
  <c r="L842" i="14" s="1"/>
  <c r="N842" i="14" s="1"/>
  <c r="AB841" i="14"/>
  <c r="Z841" i="14"/>
  <c r="X841" i="14"/>
  <c r="S841" i="14"/>
  <c r="U841" i="14" s="1"/>
  <c r="Q841" i="14"/>
  <c r="Q839" i="14" s="1"/>
  <c r="H841" i="14"/>
  <c r="L841" i="14" s="1"/>
  <c r="N841" i="14" s="1"/>
  <c r="X840" i="14"/>
  <c r="Z840" i="14" s="1"/>
  <c r="U840" i="14"/>
  <c r="U839" i="14" s="1"/>
  <c r="S840" i="14"/>
  <c r="Q840" i="14"/>
  <c r="H840" i="14"/>
  <c r="H839" i="14" s="1"/>
  <c r="AA839" i="14"/>
  <c r="AA838" i="14" s="1"/>
  <c r="Y839" i="14"/>
  <c r="Y838" i="14" s="1"/>
  <c r="Y837" i="14" s="1"/>
  <c r="W839" i="14"/>
  <c r="V839" i="14"/>
  <c r="V838" i="14" s="1"/>
  <c r="V837" i="14" s="1"/>
  <c r="T839" i="14"/>
  <c r="R839" i="14"/>
  <c r="R838" i="14" s="1"/>
  <c r="R837" i="14" s="1"/>
  <c r="P839" i="14"/>
  <c r="O839" i="14"/>
  <c r="O838" i="14" s="1"/>
  <c r="O837" i="14" s="1"/>
  <c r="O836" i="14" s="1"/>
  <c r="O835" i="14" s="1"/>
  <c r="M839" i="14"/>
  <c r="M838" i="14" s="1"/>
  <c r="M837" i="14" s="1"/>
  <c r="M836" i="14" s="1"/>
  <c r="M835" i="14" s="1"/>
  <c r="K839" i="14"/>
  <c r="J839" i="14"/>
  <c r="J838" i="14" s="1"/>
  <c r="J837" i="14" s="1"/>
  <c r="I839" i="14"/>
  <c r="G839" i="14"/>
  <c r="G838" i="14" s="1"/>
  <c r="F839" i="14"/>
  <c r="F838" i="14" s="1"/>
  <c r="F837" i="14" s="1"/>
  <c r="T838" i="14"/>
  <c r="T837" i="14" s="1"/>
  <c r="P838" i="14"/>
  <c r="I838" i="14"/>
  <c r="I837" i="14" s="1"/>
  <c r="AA837" i="14"/>
  <c r="P837" i="14"/>
  <c r="G837" i="14"/>
  <c r="G836" i="14"/>
  <c r="G835" i="14" s="1"/>
  <c r="AB834" i="14"/>
  <c r="AB833" i="14" s="1"/>
  <c r="AB832" i="14" s="1"/>
  <c r="AB831" i="14" s="1"/>
  <c r="AB830" i="14" s="1"/>
  <c r="AB825" i="14" s="1"/>
  <c r="X834" i="14"/>
  <c r="Z834" i="14" s="1"/>
  <c r="U834" i="14"/>
  <c r="U833" i="14" s="1"/>
  <c r="U832" i="14" s="1"/>
  <c r="U831" i="14" s="1"/>
  <c r="U830" i="14" s="1"/>
  <c r="S834" i="14"/>
  <c r="S833" i="14" s="1"/>
  <c r="S832" i="14" s="1"/>
  <c r="S831" i="14" s="1"/>
  <c r="S830" i="14" s="1"/>
  <c r="S825" i="14" s="1"/>
  <c r="Q834" i="14"/>
  <c r="H834" i="14"/>
  <c r="AA833" i="14"/>
  <c r="AA832" i="14" s="1"/>
  <c r="AA831" i="14" s="1"/>
  <c r="AA830" i="14" s="1"/>
  <c r="AA825" i="14" s="1"/>
  <c r="Z833" i="14"/>
  <c r="Z832" i="14" s="1"/>
  <c r="Z831" i="14" s="1"/>
  <c r="Z830" i="14" s="1"/>
  <c r="Z825" i="14" s="1"/>
  <c r="Y833" i="14"/>
  <c r="W833" i="14"/>
  <c r="W832" i="14" s="1"/>
  <c r="V833" i="14"/>
  <c r="V832" i="14" s="1"/>
  <c r="V831" i="14" s="1"/>
  <c r="T833" i="14"/>
  <c r="R833" i="14"/>
  <c r="R832" i="14" s="1"/>
  <c r="R831" i="14" s="1"/>
  <c r="R830" i="14" s="1"/>
  <c r="R825" i="14" s="1"/>
  <c r="Q833" i="14"/>
  <c r="P833" i="14"/>
  <c r="O833" i="14"/>
  <c r="O832" i="14" s="1"/>
  <c r="M833" i="14"/>
  <c r="M832" i="14" s="1"/>
  <c r="M831" i="14" s="1"/>
  <c r="M830" i="14" s="1"/>
  <c r="K833" i="14"/>
  <c r="K832" i="14" s="1"/>
  <c r="K831" i="14" s="1"/>
  <c r="K830" i="14" s="1"/>
  <c r="K825" i="14" s="1"/>
  <c r="J833" i="14"/>
  <c r="J832" i="14" s="1"/>
  <c r="J831" i="14" s="1"/>
  <c r="I833" i="14"/>
  <c r="G833" i="14"/>
  <c r="G832" i="14" s="1"/>
  <c r="F833" i="14"/>
  <c r="F832" i="14" s="1"/>
  <c r="F831" i="14" s="1"/>
  <c r="Y832" i="14"/>
  <c r="Y831" i="14" s="1"/>
  <c r="Y830" i="14" s="1"/>
  <c r="Y825" i="14" s="1"/>
  <c r="T832" i="14"/>
  <c r="Q832" i="14"/>
  <c r="Q831" i="14" s="1"/>
  <c r="Q830" i="14" s="1"/>
  <c r="Q825" i="14" s="1"/>
  <c r="P832" i="14"/>
  <c r="P831" i="14" s="1"/>
  <c r="P830" i="14" s="1"/>
  <c r="P825" i="14" s="1"/>
  <c r="I832" i="14"/>
  <c r="I831" i="14" s="1"/>
  <c r="I830" i="14" s="1"/>
  <c r="I825" i="14" s="1"/>
  <c r="W831" i="14"/>
  <c r="W830" i="14" s="1"/>
  <c r="W825" i="14" s="1"/>
  <c r="T831" i="14"/>
  <c r="T830" i="14" s="1"/>
  <c r="T825" i="14" s="1"/>
  <c r="O831" i="14"/>
  <c r="O830" i="14" s="1"/>
  <c r="O825" i="14" s="1"/>
  <c r="G831" i="14"/>
  <c r="G830" i="14" s="1"/>
  <c r="G825" i="14" s="1"/>
  <c r="V830" i="14"/>
  <c r="V825" i="14" s="1"/>
  <c r="J830" i="14"/>
  <c r="F830" i="14"/>
  <c r="L829" i="14"/>
  <c r="N829" i="14" s="1"/>
  <c r="N828" i="14" s="1"/>
  <c r="M828" i="14"/>
  <c r="K828" i="14"/>
  <c r="J828" i="14"/>
  <c r="I828" i="14"/>
  <c r="L827" i="14"/>
  <c r="N827" i="14" s="1"/>
  <c r="N826" i="14"/>
  <c r="M826" i="14"/>
  <c r="K826" i="14"/>
  <c r="J826" i="14"/>
  <c r="J825" i="14" s="1"/>
  <c r="I826" i="14"/>
  <c r="U825" i="14"/>
  <c r="M825" i="14"/>
  <c r="F825" i="14"/>
  <c r="AB824" i="14"/>
  <c r="AB823" i="14" s="1"/>
  <c r="AB822" i="14" s="1"/>
  <c r="AB821" i="14" s="1"/>
  <c r="AB820" i="14" s="1"/>
  <c r="X824" i="14"/>
  <c r="Z824" i="14" s="1"/>
  <c r="S824" i="14"/>
  <c r="Q824" i="14"/>
  <c r="L824" i="14"/>
  <c r="H824" i="14"/>
  <c r="H823" i="14" s="1"/>
  <c r="AA823" i="14"/>
  <c r="AA822" i="14" s="1"/>
  <c r="AA821" i="14" s="1"/>
  <c r="Z823" i="14"/>
  <c r="Z822" i="14" s="1"/>
  <c r="Z821" i="14" s="1"/>
  <c r="Z820" i="14" s="1"/>
  <c r="Y823" i="14"/>
  <c r="Y822" i="14" s="1"/>
  <c r="Y821" i="14" s="1"/>
  <c r="Y820" i="14" s="1"/>
  <c r="W823" i="14"/>
  <c r="W822" i="14" s="1"/>
  <c r="V823" i="14"/>
  <c r="V822" i="14" s="1"/>
  <c r="V821" i="14" s="1"/>
  <c r="V820" i="14" s="1"/>
  <c r="V814" i="14" s="1"/>
  <c r="T823" i="14"/>
  <c r="R823" i="14"/>
  <c r="R822" i="14" s="1"/>
  <c r="R821" i="14" s="1"/>
  <c r="Q823" i="14"/>
  <c r="Q822" i="14" s="1"/>
  <c r="Q821" i="14" s="1"/>
  <c r="Q820" i="14" s="1"/>
  <c r="P823" i="14"/>
  <c r="O823" i="14"/>
  <c r="O822" i="14" s="1"/>
  <c r="M823" i="14"/>
  <c r="K823" i="14"/>
  <c r="K822" i="14" s="1"/>
  <c r="K821" i="14" s="1"/>
  <c r="K820" i="14" s="1"/>
  <c r="J823" i="14"/>
  <c r="J822" i="14" s="1"/>
  <c r="J821" i="14" s="1"/>
  <c r="I823" i="14"/>
  <c r="G823" i="14"/>
  <c r="G822" i="14" s="1"/>
  <c r="F823" i="14"/>
  <c r="F822" i="14" s="1"/>
  <c r="F821" i="14" s="1"/>
  <c r="F820" i="14" s="1"/>
  <c r="T822" i="14"/>
  <c r="P822" i="14"/>
  <c r="P821" i="14" s="1"/>
  <c r="P820" i="14" s="1"/>
  <c r="M822" i="14"/>
  <c r="M821" i="14" s="1"/>
  <c r="M820" i="14" s="1"/>
  <c r="I822" i="14"/>
  <c r="I821" i="14" s="1"/>
  <c r="I820" i="14" s="1"/>
  <c r="H822" i="14"/>
  <c r="H821" i="14" s="1"/>
  <c r="H820" i="14" s="1"/>
  <c r="W821" i="14"/>
  <c r="W820" i="14" s="1"/>
  <c r="T821" i="14"/>
  <c r="T820" i="14" s="1"/>
  <c r="O821" i="14"/>
  <c r="O820" i="14" s="1"/>
  <c r="G821" i="14"/>
  <c r="G820" i="14" s="1"/>
  <c r="AA820" i="14"/>
  <c r="R820" i="14"/>
  <c r="J820" i="14"/>
  <c r="X819" i="14"/>
  <c r="U819" i="14"/>
  <c r="U818" i="14" s="1"/>
  <c r="Q819" i="14"/>
  <c r="S819" i="14" s="1"/>
  <c r="L819" i="14"/>
  <c r="H819" i="14"/>
  <c r="AA818" i="14"/>
  <c r="AA817" i="14" s="1"/>
  <c r="AA816" i="14" s="1"/>
  <c r="Y818" i="14"/>
  <c r="W818" i="14"/>
  <c r="W817" i="14" s="1"/>
  <c r="W816" i="14" s="1"/>
  <c r="V818" i="14"/>
  <c r="T818" i="14"/>
  <c r="T817" i="14" s="1"/>
  <c r="S818" i="14"/>
  <c r="S817" i="14" s="1"/>
  <c r="S816" i="14" s="1"/>
  <c r="S815" i="14" s="1"/>
  <c r="R818" i="14"/>
  <c r="P818" i="14"/>
  <c r="P817" i="14" s="1"/>
  <c r="O818" i="14"/>
  <c r="O817" i="14" s="1"/>
  <c r="O816" i="14" s="1"/>
  <c r="O815" i="14" s="1"/>
  <c r="M818" i="14"/>
  <c r="K818" i="14"/>
  <c r="K817" i="14" s="1"/>
  <c r="K816" i="14" s="1"/>
  <c r="J818" i="14"/>
  <c r="I818" i="14"/>
  <c r="H818" i="14"/>
  <c r="H817" i="14" s="1"/>
  <c r="G818" i="14"/>
  <c r="G817" i="14" s="1"/>
  <c r="G816" i="14" s="1"/>
  <c r="F818" i="14"/>
  <c r="F817" i="14" s="1"/>
  <c r="F816" i="14" s="1"/>
  <c r="F815" i="14" s="1"/>
  <c r="Y817" i="14"/>
  <c r="V817" i="14"/>
  <c r="V816" i="14" s="1"/>
  <c r="V815" i="14" s="1"/>
  <c r="U817" i="14"/>
  <c r="U816" i="14" s="1"/>
  <c r="U815" i="14" s="1"/>
  <c r="R817" i="14"/>
  <c r="R816" i="14" s="1"/>
  <c r="R815" i="14" s="1"/>
  <c r="R814" i="14" s="1"/>
  <c r="M817" i="14"/>
  <c r="M816" i="14" s="1"/>
  <c r="M815" i="14" s="1"/>
  <c r="M814" i="14" s="1"/>
  <c r="J817" i="14"/>
  <c r="J816" i="14" s="1"/>
  <c r="J815" i="14" s="1"/>
  <c r="I817" i="14"/>
  <c r="Y816" i="14"/>
  <c r="Y815" i="14" s="1"/>
  <c r="T816" i="14"/>
  <c r="T815" i="14" s="1"/>
  <c r="T814" i="14" s="1"/>
  <c r="P816" i="14"/>
  <c r="I816" i="14"/>
  <c r="I815" i="14" s="1"/>
  <c r="I814" i="14" s="1"/>
  <c r="H816" i="14"/>
  <c r="AA815" i="14"/>
  <c r="AA814" i="14" s="1"/>
  <c r="W815" i="14"/>
  <c r="P815" i="14"/>
  <c r="P814" i="14" s="1"/>
  <c r="K815" i="14"/>
  <c r="H815" i="14"/>
  <c r="H814" i="14" s="1"/>
  <c r="G815" i="14"/>
  <c r="W814" i="14"/>
  <c r="O814" i="14"/>
  <c r="J814" i="14"/>
  <c r="G814" i="14"/>
  <c r="X813" i="14"/>
  <c r="Q813" i="14"/>
  <c r="S813" i="14" s="1"/>
  <c r="N813" i="14"/>
  <c r="N812" i="14" s="1"/>
  <c r="L813" i="14"/>
  <c r="L812" i="14" s="1"/>
  <c r="L811" i="14" s="1"/>
  <c r="H813" i="14"/>
  <c r="AA812" i="14"/>
  <c r="AA811" i="14" s="1"/>
  <c r="AA810" i="14" s="1"/>
  <c r="AA809" i="14" s="1"/>
  <c r="Y812" i="14"/>
  <c r="W812" i="14"/>
  <c r="W811" i="14" s="1"/>
  <c r="W810" i="14" s="1"/>
  <c r="V812" i="14"/>
  <c r="T812" i="14"/>
  <c r="T811" i="14" s="1"/>
  <c r="R812" i="14"/>
  <c r="R811" i="14" s="1"/>
  <c r="R810" i="14" s="1"/>
  <c r="R809" i="14" s="1"/>
  <c r="P812" i="14"/>
  <c r="P811" i="14" s="1"/>
  <c r="P810" i="14" s="1"/>
  <c r="P809" i="14" s="1"/>
  <c r="O812" i="14"/>
  <c r="O811" i="14" s="1"/>
  <c r="O810" i="14" s="1"/>
  <c r="M812" i="14"/>
  <c r="K812" i="14"/>
  <c r="K811" i="14" s="1"/>
  <c r="K810" i="14" s="1"/>
  <c r="K809" i="14" s="1"/>
  <c r="J812" i="14"/>
  <c r="J811" i="14" s="1"/>
  <c r="J810" i="14" s="1"/>
  <c r="J809" i="14" s="1"/>
  <c r="I812" i="14"/>
  <c r="H812" i="14"/>
  <c r="H811" i="14" s="1"/>
  <c r="G812" i="14"/>
  <c r="G811" i="14" s="1"/>
  <c r="G810" i="14" s="1"/>
  <c r="F812" i="14"/>
  <c r="Y811" i="14"/>
  <c r="Y810" i="14" s="1"/>
  <c r="Y809" i="14" s="1"/>
  <c r="V811" i="14"/>
  <c r="V810" i="14" s="1"/>
  <c r="V809" i="14" s="1"/>
  <c r="N811" i="14"/>
  <c r="N810" i="14" s="1"/>
  <c r="N809" i="14" s="1"/>
  <c r="M811" i="14"/>
  <c r="I811" i="14"/>
  <c r="I810" i="14" s="1"/>
  <c r="I809" i="14" s="1"/>
  <c r="F811" i="14"/>
  <c r="F810" i="14" s="1"/>
  <c r="F809" i="14" s="1"/>
  <c r="T810" i="14"/>
  <c r="M810" i="14"/>
  <c r="M809" i="14" s="1"/>
  <c r="L810" i="14"/>
  <c r="H810" i="14"/>
  <c r="H809" i="14" s="1"/>
  <c r="W809" i="14"/>
  <c r="T809" i="14"/>
  <c r="O809" i="14"/>
  <c r="L809" i="14"/>
  <c r="G809" i="14"/>
  <c r="Z808" i="14"/>
  <c r="X808" i="14"/>
  <c r="Q808" i="14"/>
  <c r="N808" i="14"/>
  <c r="N807" i="14" s="1"/>
  <c r="N806" i="14" s="1"/>
  <c r="H808" i="14"/>
  <c r="L808" i="14" s="1"/>
  <c r="L807" i="14" s="1"/>
  <c r="L806" i="14" s="1"/>
  <c r="AA807" i="14"/>
  <c r="Y807" i="14"/>
  <c r="Y806" i="14" s="1"/>
  <c r="X807" i="14"/>
  <c r="X806" i="14" s="1"/>
  <c r="W807" i="14"/>
  <c r="W806" i="14" s="1"/>
  <c r="V807" i="14"/>
  <c r="T807" i="14"/>
  <c r="T806" i="14" s="1"/>
  <c r="R807" i="14"/>
  <c r="P807" i="14"/>
  <c r="P806" i="14" s="1"/>
  <c r="O807" i="14"/>
  <c r="O806" i="14" s="1"/>
  <c r="M807" i="14"/>
  <c r="M806" i="14" s="1"/>
  <c r="K807" i="14"/>
  <c r="J807" i="14"/>
  <c r="I807" i="14"/>
  <c r="I806" i="14" s="1"/>
  <c r="H807" i="14"/>
  <c r="H806" i="14" s="1"/>
  <c r="G807" i="14"/>
  <c r="F807" i="14"/>
  <c r="AA806" i="14"/>
  <c r="V806" i="14"/>
  <c r="R806" i="14"/>
  <c r="K806" i="14"/>
  <c r="K787" i="14" s="1"/>
  <c r="J806" i="14"/>
  <c r="G806" i="14"/>
  <c r="F806" i="14"/>
  <c r="X805" i="14"/>
  <c r="U805" i="14"/>
  <c r="U804" i="14" s="1"/>
  <c r="Q805" i="14"/>
  <c r="S805" i="14" s="1"/>
  <c r="L805" i="14"/>
  <c r="H805" i="14"/>
  <c r="AA804" i="14"/>
  <c r="Y804" i="14"/>
  <c r="W804" i="14"/>
  <c r="V804" i="14"/>
  <c r="T804" i="14"/>
  <c r="S804" i="14"/>
  <c r="R804" i="14"/>
  <c r="P804" i="14"/>
  <c r="O804" i="14"/>
  <c r="M804" i="14"/>
  <c r="K804" i="14"/>
  <c r="J804" i="14"/>
  <c r="I804" i="14"/>
  <c r="H804" i="14"/>
  <c r="G804" i="14"/>
  <c r="F804" i="14"/>
  <c r="X803" i="14"/>
  <c r="U803" i="14"/>
  <c r="U802" i="14" s="1"/>
  <c r="Q803" i="14"/>
  <c r="S803" i="14" s="1"/>
  <c r="L803" i="14"/>
  <c r="H803" i="14"/>
  <c r="AA802" i="14"/>
  <c r="Y802" i="14"/>
  <c r="W802" i="14"/>
  <c r="V802" i="14"/>
  <c r="T802" i="14"/>
  <c r="S802" i="14"/>
  <c r="R802" i="14"/>
  <c r="P802" i="14"/>
  <c r="O802" i="14"/>
  <c r="M802" i="14"/>
  <c r="K802" i="14"/>
  <c r="J802" i="14"/>
  <c r="I802" i="14"/>
  <c r="H802" i="14"/>
  <c r="G802" i="14"/>
  <c r="F802" i="14"/>
  <c r="X801" i="14"/>
  <c r="U801" i="14"/>
  <c r="U800" i="14" s="1"/>
  <c r="Q801" i="14"/>
  <c r="S801" i="14" s="1"/>
  <c r="L801" i="14"/>
  <c r="H801" i="14"/>
  <c r="AA800" i="14"/>
  <c r="Y800" i="14"/>
  <c r="W800" i="14"/>
  <c r="V800" i="14"/>
  <c r="T800" i="14"/>
  <c r="S800" i="14"/>
  <c r="R800" i="14"/>
  <c r="P800" i="14"/>
  <c r="O800" i="14"/>
  <c r="M800" i="14"/>
  <c r="K800" i="14"/>
  <c r="J800" i="14"/>
  <c r="I800" i="14"/>
  <c r="H800" i="14"/>
  <c r="G800" i="14"/>
  <c r="F800" i="14"/>
  <c r="X799" i="14"/>
  <c r="U799" i="14"/>
  <c r="U798" i="14" s="1"/>
  <c r="Q799" i="14"/>
  <c r="S799" i="14" s="1"/>
  <c r="L799" i="14"/>
  <c r="H799" i="14"/>
  <c r="AA798" i="14"/>
  <c r="Y798" i="14"/>
  <c r="W798" i="14"/>
  <c r="V798" i="14"/>
  <c r="T798" i="14"/>
  <c r="S798" i="14"/>
  <c r="R798" i="14"/>
  <c r="P798" i="14"/>
  <c r="O798" i="14"/>
  <c r="M798" i="14"/>
  <c r="K798" i="14"/>
  <c r="J798" i="14"/>
  <c r="I798" i="14"/>
  <c r="H798" i="14"/>
  <c r="G798" i="14"/>
  <c r="F798" i="14"/>
  <c r="X797" i="14"/>
  <c r="U797" i="14"/>
  <c r="U796" i="14" s="1"/>
  <c r="Q797" i="14"/>
  <c r="S797" i="14" s="1"/>
  <c r="L797" i="14"/>
  <c r="H797" i="14"/>
  <c r="AA796" i="14"/>
  <c r="Y796" i="14"/>
  <c r="W796" i="14"/>
  <c r="V796" i="14"/>
  <c r="T796" i="14"/>
  <c r="S796" i="14"/>
  <c r="R796" i="14"/>
  <c r="P796" i="14"/>
  <c r="O796" i="14"/>
  <c r="M796" i="14"/>
  <c r="K796" i="14"/>
  <c r="J796" i="14"/>
  <c r="I796" i="14"/>
  <c r="H796" i="14"/>
  <c r="G796" i="14"/>
  <c r="F796" i="14"/>
  <c r="X795" i="14"/>
  <c r="U795" i="14"/>
  <c r="U794" i="14" s="1"/>
  <c r="Q795" i="14"/>
  <c r="S795" i="14" s="1"/>
  <c r="L795" i="14"/>
  <c r="H795" i="14"/>
  <c r="AA794" i="14"/>
  <c r="AA791" i="14" s="1"/>
  <c r="Y794" i="14"/>
  <c r="W794" i="14"/>
  <c r="W791" i="14" s="1"/>
  <c r="V794" i="14"/>
  <c r="T794" i="14"/>
  <c r="T791" i="14" s="1"/>
  <c r="S794" i="14"/>
  <c r="S791" i="14" s="1"/>
  <c r="R794" i="14"/>
  <c r="R791" i="14" s="1"/>
  <c r="R787" i="14" s="1"/>
  <c r="P794" i="14"/>
  <c r="P791" i="14" s="1"/>
  <c r="O794" i="14"/>
  <c r="O791" i="14" s="1"/>
  <c r="M794" i="14"/>
  <c r="K794" i="14"/>
  <c r="K791" i="14" s="1"/>
  <c r="J794" i="14"/>
  <c r="I794" i="14"/>
  <c r="H794" i="14"/>
  <c r="H791" i="14" s="1"/>
  <c r="G794" i="14"/>
  <c r="G791" i="14" s="1"/>
  <c r="F794" i="14"/>
  <c r="L793" i="14"/>
  <c r="N793" i="14" s="1"/>
  <c r="N792" i="14" s="1"/>
  <c r="M792" i="14"/>
  <c r="K792" i="14"/>
  <c r="J792" i="14"/>
  <c r="I792" i="14"/>
  <c r="Y791" i="14"/>
  <c r="V791" i="14"/>
  <c r="U791" i="14"/>
  <c r="M791" i="14"/>
  <c r="I791" i="14"/>
  <c r="F791" i="14"/>
  <c r="V790" i="14"/>
  <c r="O790" i="14"/>
  <c r="F790" i="14"/>
  <c r="AA789" i="14"/>
  <c r="Y789" i="14"/>
  <c r="Y788" i="14" s="1"/>
  <c r="W789" i="14"/>
  <c r="T789" i="14"/>
  <c r="R789" i="14"/>
  <c r="R788" i="14" s="1"/>
  <c r="P789" i="14"/>
  <c r="P788" i="14" s="1"/>
  <c r="P787" i="14" s="1"/>
  <c r="M789" i="14"/>
  <c r="M788" i="14" s="1"/>
  <c r="K789" i="14"/>
  <c r="J789" i="14"/>
  <c r="J788" i="14" s="1"/>
  <c r="I789" i="14"/>
  <c r="I788" i="14" s="1"/>
  <c r="G789" i="14"/>
  <c r="AA788" i="14"/>
  <c r="W788" i="14"/>
  <c r="W787" i="14" s="1"/>
  <c r="T788" i="14"/>
  <c r="T787" i="14" s="1"/>
  <c r="K788" i="14"/>
  <c r="G788" i="14"/>
  <c r="G787" i="14" s="1"/>
  <c r="AA787" i="14"/>
  <c r="L786" i="14"/>
  <c r="N786" i="14" s="1"/>
  <c r="N785" i="14" s="1"/>
  <c r="N784" i="14" s="1"/>
  <c r="M785" i="14"/>
  <c r="M784" i="14" s="1"/>
  <c r="K785" i="14"/>
  <c r="J785" i="14"/>
  <c r="J784" i="14" s="1"/>
  <c r="I785" i="14"/>
  <c r="I784" i="14" s="1"/>
  <c r="K784" i="14"/>
  <c r="AB783" i="14"/>
  <c r="AB782" i="14" s="1"/>
  <c r="Z783" i="14"/>
  <c r="X783" i="14"/>
  <c r="S783" i="14"/>
  <c r="Q783" i="14"/>
  <c r="K783" i="14"/>
  <c r="H783" i="14"/>
  <c r="AA782" i="14"/>
  <c r="Z782" i="14"/>
  <c r="Y782" i="14"/>
  <c r="X782" i="14"/>
  <c r="W782" i="14"/>
  <c r="T782" i="14"/>
  <c r="T777" i="14" s="1"/>
  <c r="R782" i="14"/>
  <c r="Q782" i="14"/>
  <c r="P782" i="14"/>
  <c r="P777" i="14" s="1"/>
  <c r="P776" i="14" s="1"/>
  <c r="P775" i="14" s="1"/>
  <c r="P774" i="14" s="1"/>
  <c r="M782" i="14"/>
  <c r="K782" i="14"/>
  <c r="J782" i="14"/>
  <c r="I782" i="14"/>
  <c r="H782" i="14"/>
  <c r="G782" i="14"/>
  <c r="F782" i="14"/>
  <c r="Z781" i="14"/>
  <c r="X781" i="14"/>
  <c r="Q781" i="14"/>
  <c r="N781" i="14"/>
  <c r="H781" i="14"/>
  <c r="L781" i="14" s="1"/>
  <c r="L780" i="14" s="1"/>
  <c r="AA780" i="14"/>
  <c r="Y780" i="14"/>
  <c r="X780" i="14"/>
  <c r="X777" i="14" s="1"/>
  <c r="W780" i="14"/>
  <c r="T780" i="14"/>
  <c r="R780" i="14"/>
  <c r="R777" i="14" s="1"/>
  <c r="R776" i="14" s="1"/>
  <c r="R775" i="14" s="1"/>
  <c r="R774" i="14" s="1"/>
  <c r="P780" i="14"/>
  <c r="N780" i="14"/>
  <c r="M780" i="14"/>
  <c r="M777" i="14" s="1"/>
  <c r="K780" i="14"/>
  <c r="J780" i="14"/>
  <c r="I780" i="14"/>
  <c r="I777" i="14" s="1"/>
  <c r="I776" i="14" s="1"/>
  <c r="G780" i="14"/>
  <c r="F780" i="14"/>
  <c r="X779" i="14"/>
  <c r="Z779" i="14" s="1"/>
  <c r="AB779" i="14" s="1"/>
  <c r="AB778" i="14" s="1"/>
  <c r="U779" i="14"/>
  <c r="U778" i="14" s="1"/>
  <c r="S779" i="14"/>
  <c r="Q779" i="14"/>
  <c r="J779" i="14"/>
  <c r="H779" i="14"/>
  <c r="AA778" i="14"/>
  <c r="Z778" i="14"/>
  <c r="Y778" i="14"/>
  <c r="X778" i="14"/>
  <c r="W778" i="14"/>
  <c r="W777" i="14" s="1"/>
  <c r="W776" i="14" s="1"/>
  <c r="V778" i="14"/>
  <c r="V777" i="14" s="1"/>
  <c r="V776" i="14" s="1"/>
  <c r="T778" i="14"/>
  <c r="S778" i="14"/>
  <c r="R778" i="14"/>
  <c r="Q778" i="14"/>
  <c r="P778" i="14"/>
  <c r="O778" i="14"/>
  <c r="O777" i="14" s="1"/>
  <c r="O776" i="14" s="1"/>
  <c r="M778" i="14"/>
  <c r="K778" i="14"/>
  <c r="K777" i="14" s="1"/>
  <c r="I778" i="14"/>
  <c r="H778" i="14"/>
  <c r="G778" i="14"/>
  <c r="G777" i="14" s="1"/>
  <c r="G776" i="14" s="1"/>
  <c r="F778" i="14"/>
  <c r="Y777" i="14"/>
  <c r="Y776" i="14" s="1"/>
  <c r="F777" i="14"/>
  <c r="F776" i="14" s="1"/>
  <c r="X776" i="14"/>
  <c r="T776" i="14"/>
  <c r="M776" i="14"/>
  <c r="W775" i="14"/>
  <c r="T775" i="14"/>
  <c r="T774" i="14" s="1"/>
  <c r="X773" i="14"/>
  <c r="U773" i="14"/>
  <c r="U772" i="14" s="1"/>
  <c r="Q773" i="14"/>
  <c r="S773" i="14" s="1"/>
  <c r="L773" i="14"/>
  <c r="L772" i="14" s="1"/>
  <c r="H773" i="14"/>
  <c r="AA772" i="14"/>
  <c r="Y772" i="14"/>
  <c r="W772" i="14"/>
  <c r="V772" i="14"/>
  <c r="T772" i="14"/>
  <c r="S772" i="14"/>
  <c r="R772" i="14"/>
  <c r="Q772" i="14"/>
  <c r="P772" i="14"/>
  <c r="O772" i="14"/>
  <c r="M772" i="14"/>
  <c r="K772" i="14"/>
  <c r="J772" i="14"/>
  <c r="J769" i="14" s="1"/>
  <c r="J768" i="14" s="1"/>
  <c r="J767" i="14" s="1"/>
  <c r="I772" i="14"/>
  <c r="H772" i="14"/>
  <c r="G772" i="14"/>
  <c r="F772" i="14"/>
  <c r="X771" i="14"/>
  <c r="Q771" i="14"/>
  <c r="S771" i="14" s="1"/>
  <c r="N771" i="14"/>
  <c r="N770" i="14" s="1"/>
  <c r="L771" i="14"/>
  <c r="L770" i="14" s="1"/>
  <c r="H771" i="14"/>
  <c r="AA770" i="14"/>
  <c r="AA769" i="14" s="1"/>
  <c r="AA768" i="14" s="1"/>
  <c r="Y770" i="14"/>
  <c r="W770" i="14"/>
  <c r="V770" i="14"/>
  <c r="T770" i="14"/>
  <c r="R770" i="14"/>
  <c r="Q770" i="14"/>
  <c r="P770" i="14"/>
  <c r="O770" i="14"/>
  <c r="M770" i="14"/>
  <c r="K770" i="14"/>
  <c r="J770" i="14"/>
  <c r="I770" i="14"/>
  <c r="H770" i="14"/>
  <c r="G770" i="14"/>
  <c r="F770" i="14"/>
  <c r="Y769" i="14"/>
  <c r="Y768" i="14" s="1"/>
  <c r="Y767" i="14" s="1"/>
  <c r="V769" i="14"/>
  <c r="V768" i="14" s="1"/>
  <c r="V767" i="14" s="1"/>
  <c r="T769" i="14"/>
  <c r="R769" i="14"/>
  <c r="R768" i="14" s="1"/>
  <c r="R767" i="14" s="1"/>
  <c r="Q769" i="14"/>
  <c r="Q768" i="14" s="1"/>
  <c r="Q767" i="14" s="1"/>
  <c r="P769" i="14"/>
  <c r="M769" i="14"/>
  <c r="M768" i="14" s="1"/>
  <c r="M767" i="14" s="1"/>
  <c r="I769" i="14"/>
  <c r="H769" i="14"/>
  <c r="F769" i="14"/>
  <c r="F768" i="14" s="1"/>
  <c r="F767" i="14" s="1"/>
  <c r="T768" i="14"/>
  <c r="T767" i="14" s="1"/>
  <c r="P768" i="14"/>
  <c r="I768" i="14"/>
  <c r="I767" i="14" s="1"/>
  <c r="H768" i="14"/>
  <c r="AA767" i="14"/>
  <c r="P767" i="14"/>
  <c r="H767" i="14"/>
  <c r="X766" i="14"/>
  <c r="Q766" i="14"/>
  <c r="S766" i="14" s="1"/>
  <c r="U766" i="14" s="1"/>
  <c r="H766" i="14"/>
  <c r="L766" i="14" s="1"/>
  <c r="N766" i="14" s="1"/>
  <c r="AB765" i="14"/>
  <c r="Z765" i="14"/>
  <c r="X765" i="14"/>
  <c r="Q765" i="14"/>
  <c r="S765" i="14" s="1"/>
  <c r="H765" i="14"/>
  <c r="L765" i="14" s="1"/>
  <c r="N765" i="14" s="1"/>
  <c r="AA764" i="14"/>
  <c r="Y764" i="14"/>
  <c r="W764" i="14"/>
  <c r="V764" i="14"/>
  <c r="T764" i="14"/>
  <c r="R764" i="14"/>
  <c r="P764" i="14"/>
  <c r="P759" i="14" s="1"/>
  <c r="P755" i="14" s="1"/>
  <c r="P741" i="14" s="1"/>
  <c r="P740" i="14" s="1"/>
  <c r="O764" i="14"/>
  <c r="M764" i="14"/>
  <c r="L764" i="14"/>
  <c r="K764" i="14"/>
  <c r="J764" i="14"/>
  <c r="I764" i="14"/>
  <c r="H764" i="14"/>
  <c r="G764" i="14"/>
  <c r="F764" i="14"/>
  <c r="L763" i="14"/>
  <c r="M762" i="14"/>
  <c r="K762" i="14"/>
  <c r="J762" i="14"/>
  <c r="I762" i="14"/>
  <c r="AB761" i="14"/>
  <c r="Z761" i="14"/>
  <c r="Z760" i="14" s="1"/>
  <c r="X761" i="14"/>
  <c r="S761" i="14"/>
  <c r="Q761" i="14"/>
  <c r="H761" i="14"/>
  <c r="L761" i="14" s="1"/>
  <c r="N761" i="14" s="1"/>
  <c r="N760" i="14" s="1"/>
  <c r="AB760" i="14"/>
  <c r="AA760" i="14"/>
  <c r="Y760" i="14"/>
  <c r="X760" i="14"/>
  <c r="W760" i="14"/>
  <c r="V760" i="14"/>
  <c r="T760" i="14"/>
  <c r="R760" i="14"/>
  <c r="Q760" i="14"/>
  <c r="P760" i="14"/>
  <c r="O760" i="14"/>
  <c r="M760" i="14"/>
  <c r="M759" i="14" s="1"/>
  <c r="M755" i="14" s="1"/>
  <c r="L760" i="14"/>
  <c r="K760" i="14"/>
  <c r="J760" i="14"/>
  <c r="I760" i="14"/>
  <c r="I759" i="14" s="1"/>
  <c r="H760" i="14"/>
  <c r="G760" i="14"/>
  <c r="F760" i="14"/>
  <c r="AA759" i="14"/>
  <c r="W759" i="14"/>
  <c r="V759" i="14"/>
  <c r="T759" i="14"/>
  <c r="T755" i="14" s="1"/>
  <c r="R759" i="14"/>
  <c r="O759" i="14"/>
  <c r="K759" i="14"/>
  <c r="J759" i="14"/>
  <c r="H759" i="14"/>
  <c r="H755" i="14" s="1"/>
  <c r="G759" i="14"/>
  <c r="F759" i="14"/>
  <c r="X758" i="14"/>
  <c r="X757" i="14" s="1"/>
  <c r="X756" i="14" s="1"/>
  <c r="V758" i="14"/>
  <c r="Q758" i="14"/>
  <c r="O758" i="14"/>
  <c r="L758" i="14"/>
  <c r="H758" i="14"/>
  <c r="H757" i="14" s="1"/>
  <c r="H756" i="14" s="1"/>
  <c r="F758" i="14"/>
  <c r="AA757" i="14"/>
  <c r="AA756" i="14" s="1"/>
  <c r="AA755" i="14" s="1"/>
  <c r="Y757" i="14"/>
  <c r="W757" i="14"/>
  <c r="W756" i="14" s="1"/>
  <c r="W755" i="14" s="1"/>
  <c r="V757" i="14"/>
  <c r="T757" i="14"/>
  <c r="R757" i="14"/>
  <c r="R756" i="14" s="1"/>
  <c r="R755" i="14" s="1"/>
  <c r="P757" i="14"/>
  <c r="O757" i="14"/>
  <c r="O756" i="14" s="1"/>
  <c r="M757" i="14"/>
  <c r="K757" i="14"/>
  <c r="K756" i="14" s="1"/>
  <c r="K755" i="14" s="1"/>
  <c r="J757" i="14"/>
  <c r="I757" i="14"/>
  <c r="G757" i="14"/>
  <c r="G756" i="14" s="1"/>
  <c r="G755" i="14" s="1"/>
  <c r="F757" i="14"/>
  <c r="F756" i="14" s="1"/>
  <c r="F755" i="14" s="1"/>
  <c r="Y756" i="14"/>
  <c r="V756" i="14"/>
  <c r="V755" i="14" s="1"/>
  <c r="T756" i="14"/>
  <c r="P756" i="14"/>
  <c r="M756" i="14"/>
  <c r="J756" i="14"/>
  <c r="J755" i="14" s="1"/>
  <c r="I756" i="14"/>
  <c r="I755" i="14"/>
  <c r="AB754" i="14"/>
  <c r="Z754" i="14"/>
  <c r="Z753" i="14" s="1"/>
  <c r="X754" i="14"/>
  <c r="S754" i="14"/>
  <c r="Q754" i="14"/>
  <c r="H754" i="14"/>
  <c r="L754" i="14" s="1"/>
  <c r="N754" i="14" s="1"/>
  <c r="N753" i="14" s="1"/>
  <c r="AB753" i="14"/>
  <c r="AA753" i="14"/>
  <c r="Y753" i="14"/>
  <c r="X753" i="14"/>
  <c r="W753" i="14"/>
  <c r="V753" i="14"/>
  <c r="T753" i="14"/>
  <c r="T743" i="14" s="1"/>
  <c r="R753" i="14"/>
  <c r="Q753" i="14"/>
  <c r="Q743" i="14" s="1"/>
  <c r="Q742" i="14" s="1"/>
  <c r="P753" i="14"/>
  <c r="P743" i="14" s="1"/>
  <c r="O753" i="14"/>
  <c r="M753" i="14"/>
  <c r="L753" i="14"/>
  <c r="K753" i="14"/>
  <c r="J753" i="14"/>
  <c r="I753" i="14"/>
  <c r="I743" i="14" s="1"/>
  <c r="I742" i="14" s="1"/>
  <c r="H753" i="14"/>
  <c r="H743" i="14" s="1"/>
  <c r="H742" i="14" s="1"/>
  <c r="G753" i="14"/>
  <c r="F753" i="14"/>
  <c r="L752" i="14"/>
  <c r="M751" i="14"/>
  <c r="K751" i="14"/>
  <c r="K750" i="14" s="1"/>
  <c r="J751" i="14"/>
  <c r="I751" i="14"/>
  <c r="M750" i="14"/>
  <c r="J750" i="14"/>
  <c r="I750" i="14"/>
  <c r="X749" i="14"/>
  <c r="Q749" i="14"/>
  <c r="S749" i="14" s="1"/>
  <c r="S748" i="14" s="1"/>
  <c r="N749" i="14"/>
  <c r="L749" i="14"/>
  <c r="L748" i="14" s="1"/>
  <c r="H749" i="14"/>
  <c r="AA748" i="14"/>
  <c r="Y748" i="14"/>
  <c r="W748" i="14"/>
  <c r="V748" i="14"/>
  <c r="T748" i="14"/>
  <c r="R748" i="14"/>
  <c r="Q748" i="14"/>
  <c r="P748" i="14"/>
  <c r="O748" i="14"/>
  <c r="N748" i="14"/>
  <c r="M748" i="14"/>
  <c r="K748" i="14"/>
  <c r="J748" i="14"/>
  <c r="I748" i="14"/>
  <c r="H748" i="14"/>
  <c r="G748" i="14"/>
  <c r="F748" i="14"/>
  <c r="X747" i="14"/>
  <c r="U747" i="14"/>
  <c r="U746" i="14" s="1"/>
  <c r="Q747" i="14"/>
  <c r="S747" i="14" s="1"/>
  <c r="L747" i="14"/>
  <c r="H747" i="14"/>
  <c r="AA746" i="14"/>
  <c r="Y746" i="14"/>
  <c r="W746" i="14"/>
  <c r="V746" i="14"/>
  <c r="T746" i="14"/>
  <c r="S746" i="14"/>
  <c r="R746" i="14"/>
  <c r="R743" i="14" s="1"/>
  <c r="R742" i="14" s="1"/>
  <c r="R741" i="14" s="1"/>
  <c r="Q746" i="14"/>
  <c r="P746" i="14"/>
  <c r="O746" i="14"/>
  <c r="M746" i="14"/>
  <c r="K746" i="14"/>
  <c r="J746" i="14"/>
  <c r="I746" i="14"/>
  <c r="H746" i="14"/>
  <c r="G746" i="14"/>
  <c r="F746" i="14"/>
  <c r="X745" i="14"/>
  <c r="U745" i="14"/>
  <c r="U744" i="14" s="1"/>
  <c r="Q745" i="14"/>
  <c r="S745" i="14" s="1"/>
  <c r="L745" i="14"/>
  <c r="L744" i="14" s="1"/>
  <c r="H745" i="14"/>
  <c r="AA744" i="14"/>
  <c r="Y744" i="14"/>
  <c r="W744" i="14"/>
  <c r="V744" i="14"/>
  <c r="T744" i="14"/>
  <c r="S744" i="14"/>
  <c r="R744" i="14"/>
  <c r="Q744" i="14"/>
  <c r="P744" i="14"/>
  <c r="O744" i="14"/>
  <c r="O743" i="14" s="1"/>
  <c r="O742" i="14" s="1"/>
  <c r="M744" i="14"/>
  <c r="K744" i="14"/>
  <c r="K743" i="14" s="1"/>
  <c r="K742" i="14" s="1"/>
  <c r="K741" i="14" s="1"/>
  <c r="J744" i="14"/>
  <c r="J743" i="14" s="1"/>
  <c r="I744" i="14"/>
  <c r="H744" i="14"/>
  <c r="G744" i="14"/>
  <c r="G743" i="14" s="1"/>
  <c r="G742" i="14" s="1"/>
  <c r="G741" i="14" s="1"/>
  <c r="F744" i="14"/>
  <c r="Y743" i="14"/>
  <c r="V743" i="14"/>
  <c r="V742" i="14" s="1"/>
  <c r="M743" i="14"/>
  <c r="M742" i="14" s="1"/>
  <c r="M741" i="14" s="1"/>
  <c r="M740" i="14" s="1"/>
  <c r="F743" i="14"/>
  <c r="F742" i="14" s="1"/>
  <c r="Y742" i="14"/>
  <c r="T742" i="14"/>
  <c r="T741" i="14" s="1"/>
  <c r="P742" i="14"/>
  <c r="R740" i="14"/>
  <c r="X738" i="14"/>
  <c r="Z738" i="14" s="1"/>
  <c r="AB738" i="14" s="1"/>
  <c r="U738" i="14"/>
  <c r="S738" i="14"/>
  <c r="Q738" i="14"/>
  <c r="H738" i="14"/>
  <c r="H736" i="14" s="1"/>
  <c r="H735" i="14" s="1"/>
  <c r="H734" i="14" s="1"/>
  <c r="H733" i="14" s="1"/>
  <c r="H732" i="14" s="1"/>
  <c r="H731" i="14" s="1"/>
  <c r="X737" i="14"/>
  <c r="Q737" i="14"/>
  <c r="S737" i="14" s="1"/>
  <c r="N737" i="14"/>
  <c r="L737" i="14"/>
  <c r="H737" i="14"/>
  <c r="AA736" i="14"/>
  <c r="AA735" i="14" s="1"/>
  <c r="AA734" i="14" s="1"/>
  <c r="AA733" i="14" s="1"/>
  <c r="AA732" i="14" s="1"/>
  <c r="AA731" i="14" s="1"/>
  <c r="Y736" i="14"/>
  <c r="W736" i="14"/>
  <c r="W735" i="14" s="1"/>
  <c r="V736" i="14"/>
  <c r="V735" i="14" s="1"/>
  <c r="V734" i="14" s="1"/>
  <c r="V733" i="14" s="1"/>
  <c r="V732" i="14" s="1"/>
  <c r="V731" i="14" s="1"/>
  <c r="T736" i="14"/>
  <c r="R736" i="14"/>
  <c r="R735" i="14" s="1"/>
  <c r="R734" i="14" s="1"/>
  <c r="Q736" i="14"/>
  <c r="Q735" i="14" s="1"/>
  <c r="Q734" i="14" s="1"/>
  <c r="Q733" i="14" s="1"/>
  <c r="Q732" i="14" s="1"/>
  <c r="Q731" i="14" s="1"/>
  <c r="P736" i="14"/>
  <c r="O736" i="14"/>
  <c r="O735" i="14" s="1"/>
  <c r="M736" i="14"/>
  <c r="M735" i="14" s="1"/>
  <c r="M734" i="14" s="1"/>
  <c r="M733" i="14" s="1"/>
  <c r="M732" i="14" s="1"/>
  <c r="M731" i="14" s="1"/>
  <c r="K736" i="14"/>
  <c r="K735" i="14" s="1"/>
  <c r="J736" i="14"/>
  <c r="I736" i="14"/>
  <c r="I735" i="14" s="1"/>
  <c r="I734" i="14" s="1"/>
  <c r="I733" i="14" s="1"/>
  <c r="I732" i="14" s="1"/>
  <c r="I731" i="14" s="1"/>
  <c r="G736" i="14"/>
  <c r="G735" i="14" s="1"/>
  <c r="F736" i="14"/>
  <c r="Y735" i="14"/>
  <c r="Y734" i="14" s="1"/>
  <c r="Y733" i="14" s="1"/>
  <c r="T735" i="14"/>
  <c r="T734" i="14" s="1"/>
  <c r="T733" i="14" s="1"/>
  <c r="T732" i="14" s="1"/>
  <c r="T731" i="14" s="1"/>
  <c r="P735" i="14"/>
  <c r="J735" i="14"/>
  <c r="J734" i="14" s="1"/>
  <c r="J733" i="14" s="1"/>
  <c r="J732" i="14" s="1"/>
  <c r="F735" i="14"/>
  <c r="F734" i="14" s="1"/>
  <c r="W734" i="14"/>
  <c r="P734" i="14"/>
  <c r="P733" i="14" s="1"/>
  <c r="P732" i="14" s="1"/>
  <c r="P731" i="14" s="1"/>
  <c r="O734" i="14"/>
  <c r="K734" i="14"/>
  <c r="K733" i="14" s="1"/>
  <c r="K732" i="14" s="1"/>
  <c r="K731" i="14" s="1"/>
  <c r="G734" i="14"/>
  <c r="G733" i="14" s="1"/>
  <c r="G732" i="14" s="1"/>
  <c r="G731" i="14" s="1"/>
  <c r="W733" i="14"/>
  <c r="W732" i="14" s="1"/>
  <c r="W731" i="14" s="1"/>
  <c r="R733" i="14"/>
  <c r="R732" i="14" s="1"/>
  <c r="R731" i="14" s="1"/>
  <c r="O733" i="14"/>
  <c r="F733" i="14"/>
  <c r="Y732" i="14"/>
  <c r="Y731" i="14" s="1"/>
  <c r="O732" i="14"/>
  <c r="O731" i="14" s="1"/>
  <c r="F732" i="14"/>
  <c r="J731" i="14"/>
  <c r="F731" i="14"/>
  <c r="X728" i="14"/>
  <c r="S728" i="14"/>
  <c r="Q728" i="14"/>
  <c r="H728" i="14"/>
  <c r="L728" i="14" s="1"/>
  <c r="N728" i="14" s="1"/>
  <c r="N727" i="14" s="1"/>
  <c r="N726" i="14" s="1"/>
  <c r="F728" i="14"/>
  <c r="F727" i="14" s="1"/>
  <c r="F726" i="14" s="1"/>
  <c r="F725" i="14" s="1"/>
  <c r="F724" i="14" s="1"/>
  <c r="AA727" i="14"/>
  <c r="Y727" i="14"/>
  <c r="Y726" i="14" s="1"/>
  <c r="Y725" i="14" s="1"/>
  <c r="W727" i="14"/>
  <c r="V727" i="14"/>
  <c r="V726" i="14" s="1"/>
  <c r="V725" i="14" s="1"/>
  <c r="V724" i="14" s="1"/>
  <c r="V723" i="14" s="1"/>
  <c r="V722" i="14" s="1"/>
  <c r="T727" i="14"/>
  <c r="R727" i="14"/>
  <c r="R726" i="14" s="1"/>
  <c r="Q727" i="14"/>
  <c r="Q726" i="14" s="1"/>
  <c r="Q725" i="14" s="1"/>
  <c r="Q724" i="14" s="1"/>
  <c r="Q723" i="14" s="1"/>
  <c r="P727" i="14"/>
  <c r="O727" i="14"/>
  <c r="M727" i="14"/>
  <c r="M726" i="14" s="1"/>
  <c r="M725" i="14" s="1"/>
  <c r="M724" i="14" s="1"/>
  <c r="M723" i="14" s="1"/>
  <c r="L727" i="14"/>
  <c r="L726" i="14" s="1"/>
  <c r="L725" i="14" s="1"/>
  <c r="L724" i="14" s="1"/>
  <c r="K727" i="14"/>
  <c r="J727" i="14"/>
  <c r="J726" i="14" s="1"/>
  <c r="I727" i="14"/>
  <c r="I726" i="14" s="1"/>
  <c r="I725" i="14" s="1"/>
  <c r="H727" i="14"/>
  <c r="H726" i="14" s="1"/>
  <c r="H725" i="14" s="1"/>
  <c r="H724" i="14" s="1"/>
  <c r="H723" i="14" s="1"/>
  <c r="H722" i="14" s="1"/>
  <c r="G727" i="14"/>
  <c r="AA726" i="14"/>
  <c r="AA725" i="14" s="1"/>
  <c r="AA724" i="14" s="1"/>
  <c r="AA723" i="14" s="1"/>
  <c r="AA722" i="14" s="1"/>
  <c r="W726" i="14"/>
  <c r="W725" i="14" s="1"/>
  <c r="W724" i="14" s="1"/>
  <c r="W723" i="14" s="1"/>
  <c r="W722" i="14" s="1"/>
  <c r="T726" i="14"/>
  <c r="P726" i="14"/>
  <c r="P725" i="14" s="1"/>
  <c r="P724" i="14" s="1"/>
  <c r="P723" i="14" s="1"/>
  <c r="P722" i="14" s="1"/>
  <c r="O726" i="14"/>
  <c r="K726" i="14"/>
  <c r="K725" i="14" s="1"/>
  <c r="K724" i="14" s="1"/>
  <c r="K723" i="14" s="1"/>
  <c r="K722" i="14" s="1"/>
  <c r="G726" i="14"/>
  <c r="T725" i="14"/>
  <c r="T724" i="14" s="1"/>
  <c r="R725" i="14"/>
  <c r="R724" i="14" s="1"/>
  <c r="R723" i="14" s="1"/>
  <c r="R722" i="14" s="1"/>
  <c r="O725" i="14"/>
  <c r="N725" i="14"/>
  <c r="N724" i="14" s="1"/>
  <c r="N723" i="14" s="1"/>
  <c r="N722" i="14" s="1"/>
  <c r="J725" i="14"/>
  <c r="G725" i="14"/>
  <c r="G724" i="14" s="1"/>
  <c r="G723" i="14" s="1"/>
  <c r="G722" i="14" s="1"/>
  <c r="Y724" i="14"/>
  <c r="Y723" i="14" s="1"/>
  <c r="Y722" i="14" s="1"/>
  <c r="O724" i="14"/>
  <c r="O723" i="14" s="1"/>
  <c r="O722" i="14" s="1"/>
  <c r="J724" i="14"/>
  <c r="J723" i="14" s="1"/>
  <c r="J722" i="14" s="1"/>
  <c r="I724" i="14"/>
  <c r="I723" i="14" s="1"/>
  <c r="I722" i="14" s="1"/>
  <c r="T723" i="14"/>
  <c r="L723" i="14"/>
  <c r="L722" i="14" s="1"/>
  <c r="F723" i="14"/>
  <c r="F722" i="14" s="1"/>
  <c r="T722" i="14"/>
  <c r="Q722" i="14"/>
  <c r="M722" i="14"/>
  <c r="X721" i="14"/>
  <c r="Z721" i="14" s="1"/>
  <c r="S721" i="14"/>
  <c r="U721" i="14" s="1"/>
  <c r="U720" i="14" s="1"/>
  <c r="U719" i="14" s="1"/>
  <c r="U718" i="14" s="1"/>
  <c r="U717" i="14" s="1"/>
  <c r="U716" i="14" s="1"/>
  <c r="U715" i="14" s="1"/>
  <c r="Q721" i="14"/>
  <c r="H721" i="14"/>
  <c r="AA720" i="14"/>
  <c r="Y720" i="14"/>
  <c r="Y719" i="14" s="1"/>
  <c r="X720" i="14"/>
  <c r="X719" i="14" s="1"/>
  <c r="X718" i="14" s="1"/>
  <c r="X717" i="14" s="1"/>
  <c r="X716" i="14" s="1"/>
  <c r="X715" i="14" s="1"/>
  <c r="W720" i="14"/>
  <c r="W719" i="14" s="1"/>
  <c r="W718" i="14" s="1"/>
  <c r="W717" i="14" s="1"/>
  <c r="W716" i="14" s="1"/>
  <c r="W715" i="14" s="1"/>
  <c r="V720" i="14"/>
  <c r="T720" i="14"/>
  <c r="S720" i="14"/>
  <c r="S719" i="14" s="1"/>
  <c r="S718" i="14" s="1"/>
  <c r="S717" i="14" s="1"/>
  <c r="S716" i="14" s="1"/>
  <c r="S715" i="14" s="1"/>
  <c r="R720" i="14"/>
  <c r="Q720" i="14"/>
  <c r="Q719" i="14" s="1"/>
  <c r="P720" i="14"/>
  <c r="P719" i="14" s="1"/>
  <c r="P718" i="14" s="1"/>
  <c r="P717" i="14" s="1"/>
  <c r="P716" i="14" s="1"/>
  <c r="O720" i="14"/>
  <c r="O719" i="14" s="1"/>
  <c r="O718" i="14" s="1"/>
  <c r="O717" i="14" s="1"/>
  <c r="O716" i="14" s="1"/>
  <c r="O715" i="14" s="1"/>
  <c r="M720" i="14"/>
  <c r="M719" i="14" s="1"/>
  <c r="K720" i="14"/>
  <c r="K719" i="14" s="1"/>
  <c r="J720" i="14"/>
  <c r="I720" i="14"/>
  <c r="I719" i="14" s="1"/>
  <c r="G720" i="14"/>
  <c r="G719" i="14" s="1"/>
  <c r="G718" i="14" s="1"/>
  <c r="G717" i="14" s="1"/>
  <c r="G716" i="14" s="1"/>
  <c r="G715" i="14" s="1"/>
  <c r="F720" i="14"/>
  <c r="AA719" i="14"/>
  <c r="V719" i="14"/>
  <c r="T719" i="14"/>
  <c r="T718" i="14" s="1"/>
  <c r="T717" i="14" s="1"/>
  <c r="R719" i="14"/>
  <c r="J719" i="14"/>
  <c r="J718" i="14" s="1"/>
  <c r="J717" i="14" s="1"/>
  <c r="J716" i="14" s="1"/>
  <c r="J715" i="14" s="1"/>
  <c r="F719" i="14"/>
  <c r="AA718" i="14"/>
  <c r="AA717" i="14" s="1"/>
  <c r="AA716" i="14" s="1"/>
  <c r="Y718" i="14"/>
  <c r="V718" i="14"/>
  <c r="V717" i="14" s="1"/>
  <c r="V716" i="14" s="1"/>
  <c r="V715" i="14" s="1"/>
  <c r="R718" i="14"/>
  <c r="Q718" i="14"/>
  <c r="M718" i="14"/>
  <c r="K718" i="14"/>
  <c r="K717" i="14" s="1"/>
  <c r="K716" i="14" s="1"/>
  <c r="K715" i="14" s="1"/>
  <c r="I718" i="14"/>
  <c r="F718" i="14"/>
  <c r="Y717" i="14"/>
  <c r="R717" i="14"/>
  <c r="R716" i="14" s="1"/>
  <c r="R715" i="14" s="1"/>
  <c r="Q717" i="14"/>
  <c r="Q716" i="14" s="1"/>
  <c r="Q715" i="14" s="1"/>
  <c r="M717" i="14"/>
  <c r="I717" i="14"/>
  <c r="F717" i="14"/>
  <c r="F716" i="14" s="1"/>
  <c r="F715" i="14" s="1"/>
  <c r="Y716" i="14"/>
  <c r="Y715" i="14" s="1"/>
  <c r="T716" i="14"/>
  <c r="M716" i="14"/>
  <c r="M715" i="14" s="1"/>
  <c r="I716" i="14"/>
  <c r="I715" i="14" s="1"/>
  <c r="AA715" i="14"/>
  <c r="T715" i="14"/>
  <c r="P715" i="14"/>
  <c r="Z714" i="14"/>
  <c r="X714" i="14"/>
  <c r="Q714" i="14"/>
  <c r="S714" i="14" s="1"/>
  <c r="N714" i="14"/>
  <c r="L714" i="14"/>
  <c r="H714" i="14"/>
  <c r="AB713" i="14"/>
  <c r="Z713" i="14"/>
  <c r="X713" i="14"/>
  <c r="Q713" i="14"/>
  <c r="S713" i="14" s="1"/>
  <c r="U713" i="14" s="1"/>
  <c r="N713" i="14"/>
  <c r="H713" i="14"/>
  <c r="L713" i="14" s="1"/>
  <c r="AA712" i="14"/>
  <c r="AA711" i="14" s="1"/>
  <c r="AA710" i="14" s="1"/>
  <c r="AA709" i="14" s="1"/>
  <c r="Y712" i="14"/>
  <c r="Y711" i="14" s="1"/>
  <c r="X712" i="14"/>
  <c r="W712" i="14"/>
  <c r="V712" i="14"/>
  <c r="T712" i="14"/>
  <c r="R712" i="14"/>
  <c r="Q712" i="14"/>
  <c r="Q711" i="14" s="1"/>
  <c r="Q710" i="14" s="1"/>
  <c r="Q709" i="14" s="1"/>
  <c r="P712" i="14"/>
  <c r="O712" i="14"/>
  <c r="M712" i="14"/>
  <c r="M711" i="14" s="1"/>
  <c r="L712" i="14"/>
  <c r="K712" i="14"/>
  <c r="J712" i="14"/>
  <c r="I712" i="14"/>
  <c r="I711" i="14" s="1"/>
  <c r="H712" i="14"/>
  <c r="H711" i="14" s="1"/>
  <c r="H710" i="14" s="1"/>
  <c r="H709" i="14" s="1"/>
  <c r="G712" i="14"/>
  <c r="F712" i="14"/>
  <c r="X711" i="14"/>
  <c r="X710" i="14" s="1"/>
  <c r="W711" i="14"/>
  <c r="V711" i="14"/>
  <c r="V710" i="14" s="1"/>
  <c r="V709" i="14" s="1"/>
  <c r="T711" i="14"/>
  <c r="T710" i="14" s="1"/>
  <c r="R711" i="14"/>
  <c r="P711" i="14"/>
  <c r="P710" i="14" s="1"/>
  <c r="O711" i="14"/>
  <c r="L711" i="14"/>
  <c r="L710" i="14" s="1"/>
  <c r="L709" i="14" s="1"/>
  <c r="K711" i="14"/>
  <c r="K710" i="14" s="1"/>
  <c r="K709" i="14" s="1"/>
  <c r="J711" i="14"/>
  <c r="G711" i="14"/>
  <c r="F711" i="14"/>
  <c r="F710" i="14" s="1"/>
  <c r="F709" i="14" s="1"/>
  <c r="Y710" i="14"/>
  <c r="W710" i="14"/>
  <c r="W709" i="14" s="1"/>
  <c r="R710" i="14"/>
  <c r="R709" i="14" s="1"/>
  <c r="O710" i="14"/>
  <c r="O709" i="14" s="1"/>
  <c r="M710" i="14"/>
  <c r="M709" i="14" s="1"/>
  <c r="J710" i="14"/>
  <c r="I710" i="14"/>
  <c r="G710" i="14"/>
  <c r="G709" i="14" s="1"/>
  <c r="Y709" i="14"/>
  <c r="X709" i="14"/>
  <c r="T709" i="14"/>
  <c r="P709" i="14"/>
  <c r="J709" i="14"/>
  <c r="I709" i="14"/>
  <c r="AB708" i="14"/>
  <c r="AB707" i="14" s="1"/>
  <c r="AB706" i="14" s="1"/>
  <c r="AB705" i="14" s="1"/>
  <c r="Z708" i="14"/>
  <c r="Z707" i="14" s="1"/>
  <c r="X708" i="14"/>
  <c r="Q708" i="14"/>
  <c r="H708" i="14"/>
  <c r="L708" i="14" s="1"/>
  <c r="N708" i="14" s="1"/>
  <c r="N707" i="14" s="1"/>
  <c r="AA707" i="14"/>
  <c r="Y707" i="14"/>
  <c r="X707" i="14"/>
  <c r="X706" i="14" s="1"/>
  <c r="X705" i="14" s="1"/>
  <c r="W707" i="14"/>
  <c r="V707" i="14"/>
  <c r="T707" i="14"/>
  <c r="T706" i="14" s="1"/>
  <c r="T705" i="14" s="1"/>
  <c r="R707" i="14"/>
  <c r="P707" i="14"/>
  <c r="P706" i="14" s="1"/>
  <c r="P705" i="14" s="1"/>
  <c r="O707" i="14"/>
  <c r="O706" i="14" s="1"/>
  <c r="O705" i="14" s="1"/>
  <c r="M707" i="14"/>
  <c r="L707" i="14"/>
  <c r="L706" i="14" s="1"/>
  <c r="L705" i="14" s="1"/>
  <c r="K707" i="14"/>
  <c r="J707" i="14"/>
  <c r="I707" i="14"/>
  <c r="H707" i="14"/>
  <c r="H706" i="14" s="1"/>
  <c r="H705" i="14" s="1"/>
  <c r="G707" i="14"/>
  <c r="F707" i="14"/>
  <c r="AA706" i="14"/>
  <c r="AA705" i="14" s="1"/>
  <c r="Z706" i="14"/>
  <c r="Y706" i="14"/>
  <c r="W706" i="14"/>
  <c r="W705" i="14" s="1"/>
  <c r="V706" i="14"/>
  <c r="R706" i="14"/>
  <c r="N706" i="14"/>
  <c r="M706" i="14"/>
  <c r="K706" i="14"/>
  <c r="K705" i="14" s="1"/>
  <c r="J706" i="14"/>
  <c r="J705" i="14" s="1"/>
  <c r="I706" i="14"/>
  <c r="G706" i="14"/>
  <c r="G705" i="14" s="1"/>
  <c r="F706" i="14"/>
  <c r="Z705" i="14"/>
  <c r="Y705" i="14"/>
  <c r="V705" i="14"/>
  <c r="R705" i="14"/>
  <c r="N705" i="14"/>
  <c r="M705" i="14"/>
  <c r="I705" i="14"/>
  <c r="F705" i="14"/>
  <c r="X704" i="14"/>
  <c r="Z704" i="14" s="1"/>
  <c r="S704" i="14"/>
  <c r="S703" i="14" s="1"/>
  <c r="Q704" i="14"/>
  <c r="L704" i="14"/>
  <c r="H704" i="14"/>
  <c r="AA703" i="14"/>
  <c r="Y703" i="14"/>
  <c r="Y698" i="14" s="1"/>
  <c r="X703" i="14"/>
  <c r="W703" i="14"/>
  <c r="T703" i="14"/>
  <c r="R703" i="14"/>
  <c r="Q703" i="14"/>
  <c r="P703" i="14"/>
  <c r="M703" i="14"/>
  <c r="K703" i="14"/>
  <c r="K698" i="14" s="1"/>
  <c r="J703" i="14"/>
  <c r="I703" i="14"/>
  <c r="H703" i="14"/>
  <c r="G703" i="14"/>
  <c r="G698" i="14" s="1"/>
  <c r="F703" i="14"/>
  <c r="Z702" i="14"/>
  <c r="X702" i="14"/>
  <c r="Q702" i="14"/>
  <c r="H702" i="14"/>
  <c r="L702" i="14" s="1"/>
  <c r="AA701" i="14"/>
  <c r="AA698" i="14" s="1"/>
  <c r="Y701" i="14"/>
  <c r="X701" i="14"/>
  <c r="X698" i="14" s="1"/>
  <c r="W701" i="14"/>
  <c r="W698" i="14" s="1"/>
  <c r="T701" i="14"/>
  <c r="R701" i="14"/>
  <c r="P701" i="14"/>
  <c r="M701" i="14"/>
  <c r="K701" i="14"/>
  <c r="J701" i="14"/>
  <c r="I701" i="14"/>
  <c r="H701" i="14"/>
  <c r="G701" i="14"/>
  <c r="F701" i="14"/>
  <c r="AB700" i="14"/>
  <c r="AB699" i="14" s="1"/>
  <c r="X700" i="14"/>
  <c r="Z700" i="14" s="1"/>
  <c r="U700" i="14"/>
  <c r="U699" i="14" s="1"/>
  <c r="S700" i="14"/>
  <c r="S699" i="14" s="1"/>
  <c r="Q700" i="14"/>
  <c r="H700" i="14"/>
  <c r="AA699" i="14"/>
  <c r="Z699" i="14"/>
  <c r="Y699" i="14"/>
  <c r="X699" i="14"/>
  <c r="W699" i="14"/>
  <c r="V699" i="14"/>
  <c r="V698" i="14" s="1"/>
  <c r="V694" i="14" s="1"/>
  <c r="T699" i="14"/>
  <c r="R699" i="14"/>
  <c r="Q699" i="14"/>
  <c r="P699" i="14"/>
  <c r="O699" i="14"/>
  <c r="M699" i="14"/>
  <c r="K699" i="14"/>
  <c r="J699" i="14"/>
  <c r="J698" i="14" s="1"/>
  <c r="J694" i="14" s="1"/>
  <c r="I699" i="14"/>
  <c r="G699" i="14"/>
  <c r="F699" i="14"/>
  <c r="F698" i="14" s="1"/>
  <c r="T698" i="14"/>
  <c r="P698" i="14"/>
  <c r="O698" i="14"/>
  <c r="M698" i="14"/>
  <c r="I698" i="14"/>
  <c r="AB697" i="14"/>
  <c r="AB696" i="14" s="1"/>
  <c r="AB695" i="14" s="1"/>
  <c r="Z697" i="14"/>
  <c r="Z696" i="14" s="1"/>
  <c r="Z695" i="14" s="1"/>
  <c r="X697" i="14"/>
  <c r="Q697" i="14"/>
  <c r="H697" i="14"/>
  <c r="L697" i="14" s="1"/>
  <c r="N697" i="14" s="1"/>
  <c r="N696" i="14" s="1"/>
  <c r="N695" i="14" s="1"/>
  <c r="AA696" i="14"/>
  <c r="Y696" i="14"/>
  <c r="Y695" i="14" s="1"/>
  <c r="X696" i="14"/>
  <c r="W696" i="14"/>
  <c r="V696" i="14"/>
  <c r="T696" i="14"/>
  <c r="T695" i="14" s="1"/>
  <c r="T694" i="14" s="1"/>
  <c r="T693" i="14" s="1"/>
  <c r="T692" i="14" s="1"/>
  <c r="R696" i="14"/>
  <c r="P696" i="14"/>
  <c r="P695" i="14" s="1"/>
  <c r="P694" i="14" s="1"/>
  <c r="P693" i="14" s="1"/>
  <c r="P692" i="14" s="1"/>
  <c r="O696" i="14"/>
  <c r="M696" i="14"/>
  <c r="M695" i="14" s="1"/>
  <c r="K696" i="14"/>
  <c r="J696" i="14"/>
  <c r="I696" i="14"/>
  <c r="I695" i="14" s="1"/>
  <c r="I694" i="14" s="1"/>
  <c r="I693" i="14" s="1"/>
  <c r="I692" i="14" s="1"/>
  <c r="G696" i="14"/>
  <c r="F696" i="14"/>
  <c r="AA695" i="14"/>
  <c r="X695" i="14"/>
  <c r="W695" i="14"/>
  <c r="V695" i="14"/>
  <c r="R695" i="14"/>
  <c r="O695" i="14"/>
  <c r="K695" i="14"/>
  <c r="J695" i="14"/>
  <c r="G695" i="14"/>
  <c r="G694" i="14" s="1"/>
  <c r="G693" i="14" s="1"/>
  <c r="G692" i="14" s="1"/>
  <c r="F695" i="14"/>
  <c r="AA694" i="14"/>
  <c r="AA693" i="14" s="1"/>
  <c r="W694" i="14"/>
  <c r="O694" i="14"/>
  <c r="O693" i="14" s="1"/>
  <c r="O692" i="14" s="1"/>
  <c r="K694" i="14"/>
  <c r="K693" i="14" s="1"/>
  <c r="K692" i="14" s="1"/>
  <c r="F694" i="14"/>
  <c r="V693" i="14"/>
  <c r="V692" i="14" s="1"/>
  <c r="V683" i="14" s="1"/>
  <c r="F693" i="14"/>
  <c r="F692" i="14" s="1"/>
  <c r="AB691" i="14"/>
  <c r="Z691" i="14"/>
  <c r="X691" i="14"/>
  <c r="Q691" i="14"/>
  <c r="H691" i="14"/>
  <c r="L691" i="14" s="1"/>
  <c r="N691" i="14" s="1"/>
  <c r="AB690" i="14"/>
  <c r="X690" i="14"/>
  <c r="Z690" i="14" s="1"/>
  <c r="U690" i="14"/>
  <c r="S690" i="14"/>
  <c r="Q690" i="14"/>
  <c r="H690" i="14"/>
  <c r="X689" i="14"/>
  <c r="U689" i="14"/>
  <c r="Q689" i="14"/>
  <c r="S689" i="14" s="1"/>
  <c r="N689" i="14"/>
  <c r="L689" i="14"/>
  <c r="H689" i="14"/>
  <c r="AA688" i="14"/>
  <c r="AA687" i="14" s="1"/>
  <c r="AA686" i="14" s="1"/>
  <c r="Y688" i="14"/>
  <c r="W688" i="14"/>
  <c r="W687" i="14" s="1"/>
  <c r="W686" i="14" s="1"/>
  <c r="W685" i="14" s="1"/>
  <c r="V688" i="14"/>
  <c r="T688" i="14"/>
  <c r="R688" i="14"/>
  <c r="R687" i="14" s="1"/>
  <c r="R686" i="14" s="1"/>
  <c r="R685" i="14" s="1"/>
  <c r="R684" i="14" s="1"/>
  <c r="P688" i="14"/>
  <c r="O688" i="14"/>
  <c r="O687" i="14" s="1"/>
  <c r="O686" i="14" s="1"/>
  <c r="O685" i="14" s="1"/>
  <c r="M688" i="14"/>
  <c r="K688" i="14"/>
  <c r="K687" i="14" s="1"/>
  <c r="K686" i="14" s="1"/>
  <c r="J688" i="14"/>
  <c r="I688" i="14"/>
  <c r="G688" i="14"/>
  <c r="G687" i="14" s="1"/>
  <c r="G686" i="14" s="1"/>
  <c r="G685" i="14" s="1"/>
  <c r="F688" i="14"/>
  <c r="Y687" i="14"/>
  <c r="V687" i="14"/>
  <c r="V686" i="14" s="1"/>
  <c r="V685" i="14" s="1"/>
  <c r="V684" i="14" s="1"/>
  <c r="T687" i="14"/>
  <c r="P687" i="14"/>
  <c r="M687" i="14"/>
  <c r="J687" i="14"/>
  <c r="J686" i="14" s="1"/>
  <c r="J685" i="14" s="1"/>
  <c r="J684" i="14" s="1"/>
  <c r="I687" i="14"/>
  <c r="F687" i="14"/>
  <c r="F686" i="14" s="1"/>
  <c r="F685" i="14" s="1"/>
  <c r="F684" i="14" s="1"/>
  <c r="Y686" i="14"/>
  <c r="Y685" i="14" s="1"/>
  <c r="Y684" i="14" s="1"/>
  <c r="T686" i="14"/>
  <c r="P686" i="14"/>
  <c r="M686" i="14"/>
  <c r="M685" i="14" s="1"/>
  <c r="M684" i="14" s="1"/>
  <c r="I686" i="14"/>
  <c r="I685" i="14" s="1"/>
  <c r="I684" i="14" s="1"/>
  <c r="I683" i="14" s="1"/>
  <c r="I682" i="14" s="1"/>
  <c r="AA685" i="14"/>
  <c r="T685" i="14"/>
  <c r="T684" i="14" s="1"/>
  <c r="P685" i="14"/>
  <c r="P684" i="14" s="1"/>
  <c r="K685" i="14"/>
  <c r="AA684" i="14"/>
  <c r="W684" i="14"/>
  <c r="O684" i="14"/>
  <c r="K684" i="14"/>
  <c r="K683" i="14" s="1"/>
  <c r="G684" i="14"/>
  <c r="F683" i="14"/>
  <c r="F682" i="14" s="1"/>
  <c r="AB680" i="14"/>
  <c r="AB679" i="14" s="1"/>
  <c r="AB678" i="14" s="1"/>
  <c r="AB677" i="14" s="1"/>
  <c r="AB676" i="14" s="1"/>
  <c r="AB675" i="14" s="1"/>
  <c r="AB674" i="14" s="1"/>
  <c r="Z680" i="14"/>
  <c r="Z679" i="14" s="1"/>
  <c r="Z678" i="14" s="1"/>
  <c r="Z677" i="14" s="1"/>
  <c r="Z676" i="14" s="1"/>
  <c r="Z675" i="14" s="1"/>
  <c r="Z674" i="14" s="1"/>
  <c r="X680" i="14"/>
  <c r="Q680" i="14"/>
  <c r="H680" i="14"/>
  <c r="L680" i="14" s="1"/>
  <c r="N680" i="14" s="1"/>
  <c r="N679" i="14" s="1"/>
  <c r="N678" i="14" s="1"/>
  <c r="AA679" i="14"/>
  <c r="Y679" i="14"/>
  <c r="Y678" i="14" s="1"/>
  <c r="Y677" i="14" s="1"/>
  <c r="Y676" i="14" s="1"/>
  <c r="X679" i="14"/>
  <c r="W679" i="14"/>
  <c r="V679" i="14"/>
  <c r="T679" i="14"/>
  <c r="T678" i="14" s="1"/>
  <c r="T677" i="14" s="1"/>
  <c r="T676" i="14" s="1"/>
  <c r="T675" i="14" s="1"/>
  <c r="R679" i="14"/>
  <c r="P679" i="14"/>
  <c r="P678" i="14" s="1"/>
  <c r="P677" i="14" s="1"/>
  <c r="P676" i="14" s="1"/>
  <c r="P675" i="14" s="1"/>
  <c r="P674" i="14" s="1"/>
  <c r="O679" i="14"/>
  <c r="M679" i="14"/>
  <c r="M678" i="14" s="1"/>
  <c r="M677" i="14" s="1"/>
  <c r="M676" i="14" s="1"/>
  <c r="K679" i="14"/>
  <c r="J679" i="14"/>
  <c r="I679" i="14"/>
  <c r="I678" i="14" s="1"/>
  <c r="I677" i="14" s="1"/>
  <c r="I676" i="14" s="1"/>
  <c r="G679" i="14"/>
  <c r="F679" i="14"/>
  <c r="AA678" i="14"/>
  <c r="X678" i="14"/>
  <c r="X677" i="14" s="1"/>
  <c r="X676" i="14" s="1"/>
  <c r="X675" i="14" s="1"/>
  <c r="X674" i="14" s="1"/>
  <c r="W678" i="14"/>
  <c r="V678" i="14"/>
  <c r="R678" i="14"/>
  <c r="O678" i="14"/>
  <c r="K678" i="14"/>
  <c r="J678" i="14"/>
  <c r="G678" i="14"/>
  <c r="G677" i="14" s="1"/>
  <c r="G676" i="14" s="1"/>
  <c r="G675" i="14" s="1"/>
  <c r="G674" i="14" s="1"/>
  <c r="F678" i="14"/>
  <c r="AA677" i="14"/>
  <c r="AA676" i="14" s="1"/>
  <c r="AA675" i="14" s="1"/>
  <c r="AA674" i="14" s="1"/>
  <c r="W677" i="14"/>
  <c r="W676" i="14" s="1"/>
  <c r="W675" i="14" s="1"/>
  <c r="W674" i="14" s="1"/>
  <c r="V677" i="14"/>
  <c r="R677" i="14"/>
  <c r="O677" i="14"/>
  <c r="O676" i="14" s="1"/>
  <c r="O675" i="14" s="1"/>
  <c r="O674" i="14" s="1"/>
  <c r="N677" i="14"/>
  <c r="K677" i="14"/>
  <c r="K676" i="14" s="1"/>
  <c r="K675" i="14" s="1"/>
  <c r="K674" i="14" s="1"/>
  <c r="J677" i="14"/>
  <c r="F677" i="14"/>
  <c r="V676" i="14"/>
  <c r="V675" i="14" s="1"/>
  <c r="V674" i="14" s="1"/>
  <c r="R676" i="14"/>
  <c r="R675" i="14" s="1"/>
  <c r="R674" i="14" s="1"/>
  <c r="N676" i="14"/>
  <c r="N675" i="14" s="1"/>
  <c r="N674" i="14" s="1"/>
  <c r="J676" i="14"/>
  <c r="J675" i="14" s="1"/>
  <c r="J674" i="14" s="1"/>
  <c r="F676" i="14"/>
  <c r="F675" i="14" s="1"/>
  <c r="F674" i="14" s="1"/>
  <c r="Y675" i="14"/>
  <c r="Y674" i="14" s="1"/>
  <c r="M675" i="14"/>
  <c r="M674" i="14" s="1"/>
  <c r="I675" i="14"/>
  <c r="I674" i="14" s="1"/>
  <c r="T674" i="14"/>
  <c r="Z673" i="14"/>
  <c r="X673" i="14"/>
  <c r="Q673" i="14"/>
  <c r="H673" i="14"/>
  <c r="L673" i="14" s="1"/>
  <c r="AA672" i="14"/>
  <c r="AA671" i="14" s="1"/>
  <c r="AA670" i="14" s="1"/>
  <c r="AA669" i="14" s="1"/>
  <c r="AA668" i="14" s="1"/>
  <c r="AA667" i="14" s="1"/>
  <c r="Y672" i="14"/>
  <c r="X672" i="14"/>
  <c r="X671" i="14" s="1"/>
  <c r="X670" i="14" s="1"/>
  <c r="W672" i="14"/>
  <c r="V672" i="14"/>
  <c r="T672" i="14"/>
  <c r="T671" i="14" s="1"/>
  <c r="T670" i="14" s="1"/>
  <c r="R672" i="14"/>
  <c r="P672" i="14"/>
  <c r="P671" i="14" s="1"/>
  <c r="P670" i="14" s="1"/>
  <c r="P669" i="14" s="1"/>
  <c r="P668" i="14" s="1"/>
  <c r="P667" i="14" s="1"/>
  <c r="O672" i="14"/>
  <c r="M672" i="14"/>
  <c r="K672" i="14"/>
  <c r="J672" i="14"/>
  <c r="I672" i="14"/>
  <c r="H672" i="14"/>
  <c r="H671" i="14" s="1"/>
  <c r="H670" i="14" s="1"/>
  <c r="G672" i="14"/>
  <c r="G671" i="14" s="1"/>
  <c r="G670" i="14" s="1"/>
  <c r="G669" i="14" s="1"/>
  <c r="F672" i="14"/>
  <c r="Y671" i="14"/>
  <c r="W671" i="14"/>
  <c r="W670" i="14" s="1"/>
  <c r="W669" i="14" s="1"/>
  <c r="V671" i="14"/>
  <c r="V670" i="14" s="1"/>
  <c r="V669" i="14" s="1"/>
  <c r="V668" i="14" s="1"/>
  <c r="R671" i="14"/>
  <c r="R670" i="14" s="1"/>
  <c r="R669" i="14" s="1"/>
  <c r="R668" i="14" s="1"/>
  <c r="O671" i="14"/>
  <c r="O670" i="14" s="1"/>
  <c r="O669" i="14" s="1"/>
  <c r="M671" i="14"/>
  <c r="K671" i="14"/>
  <c r="K670" i="14" s="1"/>
  <c r="K669" i="14" s="1"/>
  <c r="J671" i="14"/>
  <c r="I671" i="14"/>
  <c r="F671" i="14"/>
  <c r="F670" i="14" s="1"/>
  <c r="F669" i="14" s="1"/>
  <c r="F668" i="14" s="1"/>
  <c r="F667" i="14" s="1"/>
  <c r="Y670" i="14"/>
  <c r="Y669" i="14" s="1"/>
  <c r="Y668" i="14" s="1"/>
  <c r="Y667" i="14" s="1"/>
  <c r="M670" i="14"/>
  <c r="M669" i="14" s="1"/>
  <c r="M668" i="14" s="1"/>
  <c r="M667" i="14" s="1"/>
  <c r="J670" i="14"/>
  <c r="J669" i="14" s="1"/>
  <c r="J668" i="14" s="1"/>
  <c r="I670" i="14"/>
  <c r="I669" i="14" s="1"/>
  <c r="I668" i="14" s="1"/>
  <c r="I667" i="14" s="1"/>
  <c r="X669" i="14"/>
  <c r="X668" i="14" s="1"/>
  <c r="X667" i="14" s="1"/>
  <c r="T669" i="14"/>
  <c r="T668" i="14" s="1"/>
  <c r="T667" i="14" s="1"/>
  <c r="H669" i="14"/>
  <c r="H668" i="14" s="1"/>
  <c r="H667" i="14" s="1"/>
  <c r="W668" i="14"/>
  <c r="W667" i="14" s="1"/>
  <c r="O668" i="14"/>
  <c r="O667" i="14" s="1"/>
  <c r="K668" i="14"/>
  <c r="K667" i="14" s="1"/>
  <c r="G668" i="14"/>
  <c r="G667" i="14" s="1"/>
  <c r="V667" i="14"/>
  <c r="R667" i="14"/>
  <c r="J667" i="14"/>
  <c r="X666" i="14"/>
  <c r="Z666" i="14" s="1"/>
  <c r="AB666" i="14" s="1"/>
  <c r="U666" i="14"/>
  <c r="Q666" i="14"/>
  <c r="S666" i="14" s="1"/>
  <c r="N666" i="14"/>
  <c r="L666" i="14"/>
  <c r="H666" i="14"/>
  <c r="X665" i="14"/>
  <c r="Q665" i="14"/>
  <c r="N665" i="14"/>
  <c r="H665" i="14"/>
  <c r="L665" i="14" s="1"/>
  <c r="AA664" i="14"/>
  <c r="Y664" i="14"/>
  <c r="W664" i="14"/>
  <c r="W663" i="14" s="1"/>
  <c r="W662" i="14" s="1"/>
  <c r="W661" i="14" s="1"/>
  <c r="W660" i="14" s="1"/>
  <c r="V664" i="14"/>
  <c r="T664" i="14"/>
  <c r="T663" i="14" s="1"/>
  <c r="T662" i="14" s="1"/>
  <c r="T661" i="14" s="1"/>
  <c r="T660" i="14" s="1"/>
  <c r="T650" i="14" s="1"/>
  <c r="R664" i="14"/>
  <c r="P664" i="14"/>
  <c r="P663" i="14" s="1"/>
  <c r="P662" i="14" s="1"/>
  <c r="O664" i="14"/>
  <c r="M664" i="14"/>
  <c r="L664" i="14"/>
  <c r="L663" i="14" s="1"/>
  <c r="L662" i="14" s="1"/>
  <c r="L661" i="14" s="1"/>
  <c r="K664" i="14"/>
  <c r="J664" i="14"/>
  <c r="I664" i="14"/>
  <c r="H664" i="14"/>
  <c r="H663" i="14" s="1"/>
  <c r="H662" i="14" s="1"/>
  <c r="H661" i="14" s="1"/>
  <c r="G664" i="14"/>
  <c r="F664" i="14"/>
  <c r="AA663" i="14"/>
  <c r="AA662" i="14" s="1"/>
  <c r="AA661" i="14" s="1"/>
  <c r="Y663" i="14"/>
  <c r="V663" i="14"/>
  <c r="R663" i="14"/>
  <c r="O663" i="14"/>
  <c r="O662" i="14" s="1"/>
  <c r="O661" i="14" s="1"/>
  <c r="O660" i="14" s="1"/>
  <c r="M663" i="14"/>
  <c r="K663" i="14"/>
  <c r="K662" i="14" s="1"/>
  <c r="K661" i="14" s="1"/>
  <c r="J663" i="14"/>
  <c r="I663" i="14"/>
  <c r="G663" i="14"/>
  <c r="G662" i="14" s="1"/>
  <c r="G661" i="14" s="1"/>
  <c r="G660" i="14" s="1"/>
  <c r="F663" i="14"/>
  <c r="Y662" i="14"/>
  <c r="V662" i="14"/>
  <c r="V661" i="14" s="1"/>
  <c r="V660" i="14" s="1"/>
  <c r="R662" i="14"/>
  <c r="R661" i="14" s="1"/>
  <c r="R660" i="14" s="1"/>
  <c r="M662" i="14"/>
  <c r="J662" i="14"/>
  <c r="J661" i="14" s="1"/>
  <c r="J660" i="14" s="1"/>
  <c r="I662" i="14"/>
  <c r="F662" i="14"/>
  <c r="F661" i="14" s="1"/>
  <c r="F660" i="14" s="1"/>
  <c r="Y661" i="14"/>
  <c r="Y660" i="14" s="1"/>
  <c r="P661" i="14"/>
  <c r="M661" i="14"/>
  <c r="M660" i="14" s="1"/>
  <c r="I661" i="14"/>
  <c r="I660" i="14" s="1"/>
  <c r="I651" i="14" s="1"/>
  <c r="AA660" i="14"/>
  <c r="P660" i="14"/>
  <c r="L660" i="14"/>
  <c r="K660" i="14"/>
  <c r="H660" i="14"/>
  <c r="Z659" i="14"/>
  <c r="AB659" i="14" s="1"/>
  <c r="X659" i="14"/>
  <c r="X656" i="14" s="1"/>
  <c r="Q659" i="14"/>
  <c r="S659" i="14" s="1"/>
  <c r="U659" i="14" s="1"/>
  <c r="H659" i="14"/>
  <c r="L659" i="14" s="1"/>
  <c r="N659" i="14" s="1"/>
  <c r="Z658" i="14"/>
  <c r="AB658" i="14" s="1"/>
  <c r="X658" i="14"/>
  <c r="S658" i="14"/>
  <c r="U658" i="14" s="1"/>
  <c r="Q658" i="14"/>
  <c r="H658" i="14"/>
  <c r="L658" i="14" s="1"/>
  <c r="N658" i="14" s="1"/>
  <c r="X657" i="14"/>
  <c r="Z657" i="14" s="1"/>
  <c r="S657" i="14"/>
  <c r="Q657" i="14"/>
  <c r="L657" i="14"/>
  <c r="H657" i="14"/>
  <c r="AA656" i="14"/>
  <c r="Y656" i="14"/>
  <c r="Y655" i="14" s="1"/>
  <c r="Y654" i="14" s="1"/>
  <c r="Y653" i="14" s="1"/>
  <c r="Y652" i="14" s="1"/>
  <c r="W656" i="14"/>
  <c r="V656" i="14"/>
  <c r="V655" i="14" s="1"/>
  <c r="V654" i="14" s="1"/>
  <c r="V653" i="14" s="1"/>
  <c r="V652" i="14" s="1"/>
  <c r="T656" i="14"/>
  <c r="R656" i="14"/>
  <c r="R655" i="14" s="1"/>
  <c r="R654" i="14" s="1"/>
  <c r="Q656" i="14"/>
  <c r="Q655" i="14" s="1"/>
  <c r="Q654" i="14" s="1"/>
  <c r="Q653" i="14" s="1"/>
  <c r="Q652" i="14" s="1"/>
  <c r="P656" i="14"/>
  <c r="O656" i="14"/>
  <c r="M656" i="14"/>
  <c r="M655" i="14" s="1"/>
  <c r="M654" i="14" s="1"/>
  <c r="M653" i="14" s="1"/>
  <c r="M652" i="14" s="1"/>
  <c r="K656" i="14"/>
  <c r="J656" i="14"/>
  <c r="J655" i="14" s="1"/>
  <c r="J654" i="14" s="1"/>
  <c r="J653" i="14" s="1"/>
  <c r="I656" i="14"/>
  <c r="G656" i="14"/>
  <c r="F656" i="14"/>
  <c r="F655" i="14" s="1"/>
  <c r="F654" i="14" s="1"/>
  <c r="AA655" i="14"/>
  <c r="X655" i="14"/>
  <c r="W655" i="14"/>
  <c r="T655" i="14"/>
  <c r="P655" i="14"/>
  <c r="O655" i="14"/>
  <c r="K655" i="14"/>
  <c r="I655" i="14"/>
  <c r="I654" i="14" s="1"/>
  <c r="I653" i="14" s="1"/>
  <c r="G655" i="14"/>
  <c r="AA654" i="14"/>
  <c r="X654" i="14"/>
  <c r="X653" i="14" s="1"/>
  <c r="X652" i="14" s="1"/>
  <c r="W654" i="14"/>
  <c r="T654" i="14"/>
  <c r="T653" i="14" s="1"/>
  <c r="T652" i="14" s="1"/>
  <c r="P654" i="14"/>
  <c r="P653" i="14" s="1"/>
  <c r="P652" i="14" s="1"/>
  <c r="O654" i="14"/>
  <c r="K654" i="14"/>
  <c r="G654" i="14"/>
  <c r="AA653" i="14"/>
  <c r="AA652" i="14" s="1"/>
  <c r="W653" i="14"/>
  <c r="W652" i="14" s="1"/>
  <c r="R653" i="14"/>
  <c r="O653" i="14"/>
  <c r="O652" i="14" s="1"/>
  <c r="K653" i="14"/>
  <c r="K652" i="14" s="1"/>
  <c r="G653" i="14"/>
  <c r="G652" i="14" s="1"/>
  <c r="F653" i="14"/>
  <c r="R652" i="14"/>
  <c r="J652" i="14"/>
  <c r="I652" i="14"/>
  <c r="F652" i="14"/>
  <c r="Z648" i="14"/>
  <c r="X648" i="14"/>
  <c r="Q648" i="14"/>
  <c r="H648" i="14"/>
  <c r="L648" i="14" s="1"/>
  <c r="L647" i="14"/>
  <c r="M645" i="14"/>
  <c r="K645" i="14"/>
  <c r="K644" i="14" s="1"/>
  <c r="J645" i="14"/>
  <c r="I645" i="14"/>
  <c r="AA644" i="14"/>
  <c r="Y644" i="14"/>
  <c r="X644" i="14"/>
  <c r="W644" i="14"/>
  <c r="T644" i="14"/>
  <c r="R644" i="14"/>
  <c r="P644" i="14"/>
  <c r="M644" i="14"/>
  <c r="J644" i="14"/>
  <c r="I644" i="14"/>
  <c r="H644" i="14"/>
  <c r="G644" i="14"/>
  <c r="F644" i="14"/>
  <c r="AB643" i="14"/>
  <c r="AB639" i="14" s="1"/>
  <c r="X643" i="14"/>
  <c r="Z643" i="14" s="1"/>
  <c r="U643" i="14"/>
  <c r="S643" i="14"/>
  <c r="S639" i="14" s="1"/>
  <c r="Q643" i="14"/>
  <c r="H643" i="14"/>
  <c r="L642" i="14"/>
  <c r="N642" i="14" s="1"/>
  <c r="N640" i="14"/>
  <c r="M640" i="14"/>
  <c r="M639" i="14" s="1"/>
  <c r="K640" i="14"/>
  <c r="J640" i="14"/>
  <c r="J639" i="14" s="1"/>
  <c r="I640" i="14"/>
  <c r="I639" i="14" s="1"/>
  <c r="I628" i="14" s="1"/>
  <c r="I627" i="14" s="1"/>
  <c r="I626" i="14" s="1"/>
  <c r="I625" i="14" s="1"/>
  <c r="I624" i="14" s="1"/>
  <c r="AA639" i="14"/>
  <c r="Z639" i="14"/>
  <c r="Y639" i="14"/>
  <c r="X639" i="14"/>
  <c r="W639" i="14"/>
  <c r="U639" i="14"/>
  <c r="T639" i="14"/>
  <c r="R639" i="14"/>
  <c r="Q639" i="14"/>
  <c r="P639" i="14"/>
  <c r="K639" i="14"/>
  <c r="G639" i="14"/>
  <c r="F639" i="14"/>
  <c r="Z638" i="14"/>
  <c r="X638" i="14"/>
  <c r="Q638" i="14"/>
  <c r="H638" i="14"/>
  <c r="L638" i="14" s="1"/>
  <c r="AA637" i="14"/>
  <c r="Y637" i="14"/>
  <c r="X637" i="14"/>
  <c r="W637" i="14"/>
  <c r="T637" i="14"/>
  <c r="R637" i="14"/>
  <c r="P637" i="14"/>
  <c r="M637" i="14"/>
  <c r="K637" i="14"/>
  <c r="J637" i="14"/>
  <c r="I637" i="14"/>
  <c r="H637" i="14"/>
  <c r="G637" i="14"/>
  <c r="F637" i="14"/>
  <c r="AB636" i="14"/>
  <c r="AB635" i="14" s="1"/>
  <c r="X636" i="14"/>
  <c r="Z636" i="14" s="1"/>
  <c r="U636" i="14"/>
  <c r="S636" i="14"/>
  <c r="S635" i="14" s="1"/>
  <c r="Q636" i="14"/>
  <c r="H636" i="14"/>
  <c r="L636" i="14" s="1"/>
  <c r="N636" i="14" s="1"/>
  <c r="N635" i="14" s="1"/>
  <c r="AA635" i="14"/>
  <c r="Z635" i="14"/>
  <c r="Y635" i="14"/>
  <c r="X635" i="14"/>
  <c r="W635" i="14"/>
  <c r="U635" i="14"/>
  <c r="T635" i="14"/>
  <c r="R635" i="14"/>
  <c r="Q635" i="14"/>
  <c r="P635" i="14"/>
  <c r="P628" i="14" s="1"/>
  <c r="P627" i="14" s="1"/>
  <c r="M635" i="14"/>
  <c r="L635" i="14"/>
  <c r="K635" i="14"/>
  <c r="J635" i="14"/>
  <c r="I635" i="14"/>
  <c r="H635" i="14"/>
  <c r="G635" i="14"/>
  <c r="F635" i="14"/>
  <c r="X634" i="14"/>
  <c r="Q634" i="14"/>
  <c r="N634" i="14"/>
  <c r="H634" i="14"/>
  <c r="L634" i="14" s="1"/>
  <c r="L632" i="14" s="1"/>
  <c r="AA632" i="14"/>
  <c r="AA631" i="14" s="1"/>
  <c r="Y632" i="14"/>
  <c r="W632" i="14"/>
  <c r="W631" i="14" s="1"/>
  <c r="W628" i="14" s="1"/>
  <c r="W627" i="14" s="1"/>
  <c r="W626" i="14" s="1"/>
  <c r="T632" i="14"/>
  <c r="R632" i="14"/>
  <c r="R631" i="14" s="1"/>
  <c r="R628" i="14" s="1"/>
  <c r="P632" i="14"/>
  <c r="O632" i="14"/>
  <c r="O631" i="14" s="1"/>
  <c r="N632" i="14"/>
  <c r="N631" i="14" s="1"/>
  <c r="M632" i="14"/>
  <c r="K632" i="14"/>
  <c r="K631" i="14" s="1"/>
  <c r="J632" i="14"/>
  <c r="J631" i="14" s="1"/>
  <c r="I632" i="14"/>
  <c r="H632" i="14"/>
  <c r="G632" i="14"/>
  <c r="G631" i="14" s="1"/>
  <c r="F632" i="14"/>
  <c r="F631" i="14" s="1"/>
  <c r="F628" i="14" s="1"/>
  <c r="Y631" i="14"/>
  <c r="T631" i="14"/>
  <c r="P631" i="14"/>
  <c r="M631" i="14"/>
  <c r="L631" i="14"/>
  <c r="I631" i="14"/>
  <c r="H631" i="14"/>
  <c r="N630" i="14"/>
  <c r="N629" i="14" s="1"/>
  <c r="L630" i="14"/>
  <c r="L629" i="14" s="1"/>
  <c r="M629" i="14"/>
  <c r="K629" i="14"/>
  <c r="J629" i="14"/>
  <c r="I629" i="14"/>
  <c r="AA628" i="14"/>
  <c r="AA627" i="14" s="1"/>
  <c r="AA626" i="14" s="1"/>
  <c r="AA625" i="14" s="1"/>
  <c r="AA624" i="14" s="1"/>
  <c r="V628" i="14"/>
  <c r="T628" i="14"/>
  <c r="T627" i="14" s="1"/>
  <c r="T626" i="14" s="1"/>
  <c r="T625" i="14" s="1"/>
  <c r="T624" i="14" s="1"/>
  <c r="O628" i="14"/>
  <c r="O627" i="14" s="1"/>
  <c r="R627" i="14"/>
  <c r="R626" i="14" s="1"/>
  <c r="R625" i="14" s="1"/>
  <c r="R624" i="14" s="1"/>
  <c r="F627" i="14"/>
  <c r="F626" i="14" s="1"/>
  <c r="P626" i="14"/>
  <c r="P625" i="14" s="1"/>
  <c r="P624" i="14" s="1"/>
  <c r="O626" i="14"/>
  <c r="O625" i="14" s="1"/>
  <c r="O624" i="14" s="1"/>
  <c r="W625" i="14"/>
  <c r="W624" i="14" s="1"/>
  <c r="F625" i="14"/>
  <c r="F624" i="14" s="1"/>
  <c r="Z623" i="14"/>
  <c r="X623" i="14"/>
  <c r="Q623" i="14"/>
  <c r="H623" i="14"/>
  <c r="L623" i="14" s="1"/>
  <c r="AA622" i="14"/>
  <c r="Y622" i="14"/>
  <c r="X622" i="14"/>
  <c r="X621" i="14" s="1"/>
  <c r="X620" i="14" s="1"/>
  <c r="W622" i="14"/>
  <c r="W621" i="14" s="1"/>
  <c r="W620" i="14" s="1"/>
  <c r="V622" i="14"/>
  <c r="T622" i="14"/>
  <c r="T621" i="14" s="1"/>
  <c r="T620" i="14" s="1"/>
  <c r="R622" i="14"/>
  <c r="P622" i="14"/>
  <c r="P621" i="14" s="1"/>
  <c r="P620" i="14" s="1"/>
  <c r="O622" i="14"/>
  <c r="M622" i="14"/>
  <c r="K622" i="14"/>
  <c r="J622" i="14"/>
  <c r="I622" i="14"/>
  <c r="H622" i="14"/>
  <c r="H621" i="14" s="1"/>
  <c r="H620" i="14" s="1"/>
  <c r="G622" i="14"/>
  <c r="G621" i="14" s="1"/>
  <c r="G620" i="14" s="1"/>
  <c r="F622" i="14"/>
  <c r="AA621" i="14"/>
  <c r="AA620" i="14" s="1"/>
  <c r="Y621" i="14"/>
  <c r="V621" i="14"/>
  <c r="V620" i="14" s="1"/>
  <c r="R621" i="14"/>
  <c r="R620" i="14" s="1"/>
  <c r="O621" i="14"/>
  <c r="O620" i="14" s="1"/>
  <c r="M621" i="14"/>
  <c r="K621" i="14"/>
  <c r="K620" i="14" s="1"/>
  <c r="J621" i="14"/>
  <c r="I621" i="14"/>
  <c r="F621" i="14"/>
  <c r="F620" i="14" s="1"/>
  <c r="Y620" i="14"/>
  <c r="Y613" i="14" s="1"/>
  <c r="M620" i="14"/>
  <c r="J620" i="14"/>
  <c r="I620" i="14"/>
  <c r="I613" i="14" s="1"/>
  <c r="AB619" i="14"/>
  <c r="AB618" i="14" s="1"/>
  <c r="X619" i="14"/>
  <c r="Z619" i="14" s="1"/>
  <c r="Z618" i="14" s="1"/>
  <c r="U619" i="14"/>
  <c r="U618" i="14" s="1"/>
  <c r="S619" i="14"/>
  <c r="Q619" i="14"/>
  <c r="M619" i="14"/>
  <c r="M618" i="14" s="1"/>
  <c r="M615" i="14" s="1"/>
  <c r="L619" i="14"/>
  <c r="K619" i="14"/>
  <c r="H619" i="14"/>
  <c r="AA618" i="14"/>
  <c r="Y618" i="14"/>
  <c r="X618" i="14"/>
  <c r="W618" i="14"/>
  <c r="V618" i="14"/>
  <c r="T618" i="14"/>
  <c r="S618" i="14"/>
  <c r="R618" i="14"/>
  <c r="Q618" i="14"/>
  <c r="P618" i="14"/>
  <c r="O618" i="14"/>
  <c r="O615" i="14" s="1"/>
  <c r="O614" i="14" s="1"/>
  <c r="O613" i="14" s="1"/>
  <c r="O596" i="14" s="1"/>
  <c r="K618" i="14"/>
  <c r="J618" i="14"/>
  <c r="I618" i="14"/>
  <c r="H618" i="14"/>
  <c r="G618" i="14"/>
  <c r="F618" i="14"/>
  <c r="Z617" i="14"/>
  <c r="X617" i="14"/>
  <c r="Q617" i="14"/>
  <c r="H617" i="14"/>
  <c r="L617" i="14" s="1"/>
  <c r="N617" i="14" s="1"/>
  <c r="N616" i="14" s="1"/>
  <c r="AA616" i="14"/>
  <c r="AA615" i="14" s="1"/>
  <c r="AA614" i="14" s="1"/>
  <c r="AA613" i="14" s="1"/>
  <c r="Y616" i="14"/>
  <c r="X616" i="14"/>
  <c r="X615" i="14" s="1"/>
  <c r="X614" i="14" s="1"/>
  <c r="X613" i="14" s="1"/>
  <c r="W616" i="14"/>
  <c r="V616" i="14"/>
  <c r="T616" i="14"/>
  <c r="T615" i="14" s="1"/>
  <c r="T614" i="14" s="1"/>
  <c r="T613" i="14" s="1"/>
  <c r="R616" i="14"/>
  <c r="P616" i="14"/>
  <c r="P615" i="14" s="1"/>
  <c r="P614" i="14" s="1"/>
  <c r="P613" i="14" s="1"/>
  <c r="O616" i="14"/>
  <c r="M616" i="14"/>
  <c r="K616" i="14"/>
  <c r="K615" i="14" s="1"/>
  <c r="K614" i="14" s="1"/>
  <c r="K613" i="14" s="1"/>
  <c r="J616" i="14"/>
  <c r="I616" i="14"/>
  <c r="H616" i="14"/>
  <c r="H615" i="14" s="1"/>
  <c r="H614" i="14" s="1"/>
  <c r="G616" i="14"/>
  <c r="G615" i="14" s="1"/>
  <c r="G614" i="14" s="1"/>
  <c r="G613" i="14" s="1"/>
  <c r="F616" i="14"/>
  <c r="Y615" i="14"/>
  <c r="W615" i="14"/>
  <c r="W614" i="14" s="1"/>
  <c r="V615" i="14"/>
  <c r="R615" i="14"/>
  <c r="J615" i="14"/>
  <c r="I615" i="14"/>
  <c r="F615" i="14"/>
  <c r="Y614" i="14"/>
  <c r="V614" i="14"/>
  <c r="R614" i="14"/>
  <c r="M614" i="14"/>
  <c r="J614" i="14"/>
  <c r="J613" i="14" s="1"/>
  <c r="I614" i="14"/>
  <c r="F614" i="14"/>
  <c r="M613" i="14"/>
  <c r="H613" i="14"/>
  <c r="AB612" i="14"/>
  <c r="AB611" i="14" s="1"/>
  <c r="AB610" i="14" s="1"/>
  <c r="Z612" i="14"/>
  <c r="X612" i="14"/>
  <c r="Q612" i="14"/>
  <c r="Q611" i="14" s="1"/>
  <c r="Q610" i="14" s="1"/>
  <c r="Q609" i="14" s="1"/>
  <c r="K612" i="14"/>
  <c r="H612" i="14"/>
  <c r="F612" i="14"/>
  <c r="AA611" i="14"/>
  <c r="AA610" i="14" s="1"/>
  <c r="AA609" i="14" s="1"/>
  <c r="Z611" i="14"/>
  <c r="Y611" i="14"/>
  <c r="X611" i="14"/>
  <c r="W611" i="14"/>
  <c r="W610" i="14" s="1"/>
  <c r="W609" i="14" s="1"/>
  <c r="V611" i="14"/>
  <c r="T611" i="14"/>
  <c r="R611" i="14"/>
  <c r="P611" i="14"/>
  <c r="O611" i="14"/>
  <c r="O610" i="14" s="1"/>
  <c r="O609" i="14" s="1"/>
  <c r="M611" i="14"/>
  <c r="K611" i="14"/>
  <c r="K610" i="14" s="1"/>
  <c r="K609" i="14" s="1"/>
  <c r="J611" i="14"/>
  <c r="J610" i="14" s="1"/>
  <c r="J609" i="14" s="1"/>
  <c r="J602" i="14" s="1"/>
  <c r="I611" i="14"/>
  <c r="G611" i="14"/>
  <c r="G610" i="14" s="1"/>
  <c r="G609" i="14" s="1"/>
  <c r="F611" i="14"/>
  <c r="Z610" i="14"/>
  <c r="Z609" i="14" s="1"/>
  <c r="Y610" i="14"/>
  <c r="Y609" i="14" s="1"/>
  <c r="X610" i="14"/>
  <c r="V610" i="14"/>
  <c r="V609" i="14" s="1"/>
  <c r="T610" i="14"/>
  <c r="R610" i="14"/>
  <c r="R609" i="14" s="1"/>
  <c r="P610" i="14"/>
  <c r="M610" i="14"/>
  <c r="M609" i="14" s="1"/>
  <c r="I610" i="14"/>
  <c r="I609" i="14" s="1"/>
  <c r="F610" i="14"/>
  <c r="F609" i="14" s="1"/>
  <c r="AB609" i="14"/>
  <c r="X609" i="14"/>
  <c r="T609" i="14"/>
  <c r="P609" i="14"/>
  <c r="Z608" i="14"/>
  <c r="Z607" i="14" s="1"/>
  <c r="X608" i="14"/>
  <c r="S608" i="14"/>
  <c r="Q608" i="14"/>
  <c r="H608" i="14"/>
  <c r="L608" i="14" s="1"/>
  <c r="N608" i="14" s="1"/>
  <c r="N607" i="14" s="1"/>
  <c r="AA607" i="14"/>
  <c r="Y607" i="14"/>
  <c r="X607" i="14"/>
  <c r="W607" i="14"/>
  <c r="V607" i="14"/>
  <c r="T607" i="14"/>
  <c r="T604" i="14" s="1"/>
  <c r="T603" i="14" s="1"/>
  <c r="T602" i="14" s="1"/>
  <c r="R607" i="14"/>
  <c r="Q607" i="14"/>
  <c r="P607" i="14"/>
  <c r="O607" i="14"/>
  <c r="M607" i="14"/>
  <c r="L607" i="14"/>
  <c r="K607" i="14"/>
  <c r="J607" i="14"/>
  <c r="I607" i="14"/>
  <c r="H607" i="14"/>
  <c r="G607" i="14"/>
  <c r="F607" i="14"/>
  <c r="Z606" i="14"/>
  <c r="X606" i="14"/>
  <c r="S606" i="14"/>
  <c r="Q606" i="14"/>
  <c r="H606" i="14"/>
  <c r="F606" i="14"/>
  <c r="AA605" i="14"/>
  <c r="Y605" i="14"/>
  <c r="Y604" i="14" s="1"/>
  <c r="Y603" i="14" s="1"/>
  <c r="Y602" i="14" s="1"/>
  <c r="X605" i="14"/>
  <c r="W605" i="14"/>
  <c r="V605" i="14"/>
  <c r="V604" i="14" s="1"/>
  <c r="V603" i="14" s="1"/>
  <c r="T605" i="14"/>
  <c r="R605" i="14"/>
  <c r="R604" i="14" s="1"/>
  <c r="R603" i="14" s="1"/>
  <c r="Q605" i="14"/>
  <c r="P605" i="14"/>
  <c r="O605" i="14"/>
  <c r="M605" i="14"/>
  <c r="K605" i="14"/>
  <c r="J605" i="14"/>
  <c r="J604" i="14" s="1"/>
  <c r="J603" i="14" s="1"/>
  <c r="I605" i="14"/>
  <c r="G605" i="14"/>
  <c r="F605" i="14"/>
  <c r="F604" i="14" s="1"/>
  <c r="F603" i="14" s="1"/>
  <c r="AA604" i="14"/>
  <c r="X604" i="14"/>
  <c r="X603" i="14" s="1"/>
  <c r="X602" i="14" s="1"/>
  <c r="W604" i="14"/>
  <c r="Q604" i="14"/>
  <c r="Q603" i="14" s="1"/>
  <c r="Q602" i="14" s="1"/>
  <c r="P604" i="14"/>
  <c r="P603" i="14" s="1"/>
  <c r="P602" i="14" s="1"/>
  <c r="O604" i="14"/>
  <c r="M604" i="14"/>
  <c r="M603" i="14" s="1"/>
  <c r="K604" i="14"/>
  <c r="I604" i="14"/>
  <c r="I603" i="14" s="1"/>
  <c r="G604" i="14"/>
  <c r="AA603" i="14"/>
  <c r="AA602" i="14" s="1"/>
  <c r="W603" i="14"/>
  <c r="W602" i="14" s="1"/>
  <c r="O603" i="14"/>
  <c r="O602" i="14" s="1"/>
  <c r="K603" i="14"/>
  <c r="K602" i="14" s="1"/>
  <c r="G603" i="14"/>
  <c r="G602" i="14" s="1"/>
  <c r="V602" i="14"/>
  <c r="R602" i="14"/>
  <c r="F602" i="14"/>
  <c r="X601" i="14"/>
  <c r="U601" i="14"/>
  <c r="U600" i="14" s="1"/>
  <c r="U599" i="14" s="1"/>
  <c r="U598" i="14" s="1"/>
  <c r="U597" i="14" s="1"/>
  <c r="S601" i="14"/>
  <c r="Q601" i="14"/>
  <c r="L601" i="14"/>
  <c r="L600" i="14" s="1"/>
  <c r="L599" i="14" s="1"/>
  <c r="L598" i="14" s="1"/>
  <c r="L597" i="14" s="1"/>
  <c r="H601" i="14"/>
  <c r="H600" i="14" s="1"/>
  <c r="H599" i="14" s="1"/>
  <c r="AA600" i="14"/>
  <c r="AA599" i="14" s="1"/>
  <c r="AA598" i="14" s="1"/>
  <c r="AA597" i="14" s="1"/>
  <c r="AA596" i="14" s="1"/>
  <c r="Y600" i="14"/>
  <c r="W600" i="14"/>
  <c r="W599" i="14" s="1"/>
  <c r="W598" i="14" s="1"/>
  <c r="V600" i="14"/>
  <c r="V599" i="14" s="1"/>
  <c r="V598" i="14" s="1"/>
  <c r="V597" i="14" s="1"/>
  <c r="T600" i="14"/>
  <c r="S600" i="14"/>
  <c r="S599" i="14" s="1"/>
  <c r="S598" i="14" s="1"/>
  <c r="S597" i="14" s="1"/>
  <c r="R600" i="14"/>
  <c r="Q600" i="14"/>
  <c r="P600" i="14"/>
  <c r="O600" i="14"/>
  <c r="O599" i="14" s="1"/>
  <c r="O598" i="14" s="1"/>
  <c r="O597" i="14" s="1"/>
  <c r="M600" i="14"/>
  <c r="K600" i="14"/>
  <c r="K599" i="14" s="1"/>
  <c r="K598" i="14" s="1"/>
  <c r="K597" i="14" s="1"/>
  <c r="K596" i="14" s="1"/>
  <c r="J600" i="14"/>
  <c r="I600" i="14"/>
  <c r="G600" i="14"/>
  <c r="G599" i="14" s="1"/>
  <c r="G598" i="14" s="1"/>
  <c r="G597" i="14" s="1"/>
  <c r="G596" i="14" s="1"/>
  <c r="F600" i="14"/>
  <c r="Y599" i="14"/>
  <c r="T599" i="14"/>
  <c r="R599" i="14"/>
  <c r="R598" i="14" s="1"/>
  <c r="R597" i="14" s="1"/>
  <c r="Q599" i="14"/>
  <c r="P599" i="14"/>
  <c r="M599" i="14"/>
  <c r="J599" i="14"/>
  <c r="J598" i="14" s="1"/>
  <c r="J597" i="14" s="1"/>
  <c r="J596" i="14" s="1"/>
  <c r="I599" i="14"/>
  <c r="F599" i="14"/>
  <c r="F598" i="14" s="1"/>
  <c r="F597" i="14" s="1"/>
  <c r="Y598" i="14"/>
  <c r="Y597" i="14" s="1"/>
  <c r="T598" i="14"/>
  <c r="Q598" i="14"/>
  <c r="Q597" i="14" s="1"/>
  <c r="P598" i="14"/>
  <c r="M598" i="14"/>
  <c r="M597" i="14" s="1"/>
  <c r="I598" i="14"/>
  <c r="I597" i="14" s="1"/>
  <c r="H598" i="14"/>
  <c r="W597" i="14"/>
  <c r="T597" i="14"/>
  <c r="P597" i="14"/>
  <c r="H597" i="14"/>
  <c r="X595" i="14"/>
  <c r="Z595" i="14" s="1"/>
  <c r="U595" i="14"/>
  <c r="U594" i="14" s="1"/>
  <c r="U593" i="14" s="1"/>
  <c r="S595" i="14"/>
  <c r="Q595" i="14"/>
  <c r="N595" i="14"/>
  <c r="N594" i="14" s="1"/>
  <c r="N593" i="14" s="1"/>
  <c r="L595" i="14"/>
  <c r="K595" i="14"/>
  <c r="H595" i="14"/>
  <c r="AA594" i="14"/>
  <c r="Y594" i="14"/>
  <c r="W594" i="14"/>
  <c r="W593" i="14" s="1"/>
  <c r="W592" i="14" s="1"/>
  <c r="W591" i="14" s="1"/>
  <c r="W590" i="14" s="1"/>
  <c r="V594" i="14"/>
  <c r="T594" i="14"/>
  <c r="T593" i="14" s="1"/>
  <c r="T592" i="14" s="1"/>
  <c r="T591" i="14" s="1"/>
  <c r="S594" i="14"/>
  <c r="S593" i="14" s="1"/>
  <c r="S592" i="14" s="1"/>
  <c r="S591" i="14" s="1"/>
  <c r="S590" i="14" s="1"/>
  <c r="R594" i="14"/>
  <c r="Q594" i="14"/>
  <c r="P594" i="14"/>
  <c r="P593" i="14" s="1"/>
  <c r="P592" i="14" s="1"/>
  <c r="P591" i="14" s="1"/>
  <c r="P590" i="14" s="1"/>
  <c r="O594" i="14"/>
  <c r="M594" i="14"/>
  <c r="L594" i="14"/>
  <c r="L593" i="14" s="1"/>
  <c r="L592" i="14" s="1"/>
  <c r="K594" i="14"/>
  <c r="K593" i="14" s="1"/>
  <c r="K592" i="14" s="1"/>
  <c r="K591" i="14" s="1"/>
  <c r="K590" i="14" s="1"/>
  <c r="J594" i="14"/>
  <c r="I594" i="14"/>
  <c r="H594" i="14"/>
  <c r="H593" i="14" s="1"/>
  <c r="H592" i="14" s="1"/>
  <c r="G594" i="14"/>
  <c r="G593" i="14" s="1"/>
  <c r="G592" i="14" s="1"/>
  <c r="G591" i="14" s="1"/>
  <c r="G590" i="14" s="1"/>
  <c r="F594" i="14"/>
  <c r="AA593" i="14"/>
  <c r="AA592" i="14" s="1"/>
  <c r="AA591" i="14" s="1"/>
  <c r="AA590" i="14" s="1"/>
  <c r="Y593" i="14"/>
  <c r="V593" i="14"/>
  <c r="R593" i="14"/>
  <c r="R592" i="14" s="1"/>
  <c r="R591" i="14" s="1"/>
  <c r="R590" i="14" s="1"/>
  <c r="Q593" i="14"/>
  <c r="O593" i="14"/>
  <c r="O592" i="14" s="1"/>
  <c r="O591" i="14" s="1"/>
  <c r="O590" i="14" s="1"/>
  <c r="M593" i="14"/>
  <c r="J593" i="14"/>
  <c r="I593" i="14"/>
  <c r="F593" i="14"/>
  <c r="Y592" i="14"/>
  <c r="V592" i="14"/>
  <c r="V591" i="14" s="1"/>
  <c r="V590" i="14" s="1"/>
  <c r="U592" i="14"/>
  <c r="Q592" i="14"/>
  <c r="N592" i="14"/>
  <c r="N591" i="14" s="1"/>
  <c r="N590" i="14" s="1"/>
  <c r="M592" i="14"/>
  <c r="J592" i="14"/>
  <c r="J591" i="14" s="1"/>
  <c r="J590" i="14" s="1"/>
  <c r="I592" i="14"/>
  <c r="F592" i="14"/>
  <c r="F591" i="14" s="1"/>
  <c r="F590" i="14" s="1"/>
  <c r="Y591" i="14"/>
  <c r="Y590" i="14" s="1"/>
  <c r="U591" i="14"/>
  <c r="U590" i="14" s="1"/>
  <c r="Q591" i="14"/>
  <c r="Q590" i="14" s="1"/>
  <c r="M591" i="14"/>
  <c r="M590" i="14" s="1"/>
  <c r="L591" i="14"/>
  <c r="I591" i="14"/>
  <c r="I590" i="14" s="1"/>
  <c r="H591" i="14"/>
  <c r="T590" i="14"/>
  <c r="L590" i="14"/>
  <c r="H590" i="14"/>
  <c r="Z589" i="14"/>
  <c r="X589" i="14"/>
  <c r="Q589" i="14"/>
  <c r="N589" i="14"/>
  <c r="L589" i="14"/>
  <c r="L588" i="14" s="1"/>
  <c r="L587" i="14" s="1"/>
  <c r="L586" i="14" s="1"/>
  <c r="L585" i="14" s="1"/>
  <c r="L584" i="14" s="1"/>
  <c r="H589" i="14"/>
  <c r="AA588" i="14"/>
  <c r="AA587" i="14" s="1"/>
  <c r="Y588" i="14"/>
  <c r="X588" i="14"/>
  <c r="X587" i="14" s="1"/>
  <c r="W588" i="14"/>
  <c r="W587" i="14" s="1"/>
  <c r="W586" i="14" s="1"/>
  <c r="W585" i="14" s="1"/>
  <c r="W584" i="14" s="1"/>
  <c r="T588" i="14"/>
  <c r="R588" i="14"/>
  <c r="R587" i="14" s="1"/>
  <c r="R586" i="14" s="1"/>
  <c r="R585" i="14" s="1"/>
  <c r="R584" i="14" s="1"/>
  <c r="P588" i="14"/>
  <c r="O588" i="14"/>
  <c r="O587" i="14" s="1"/>
  <c r="N588" i="14"/>
  <c r="N587" i="14" s="1"/>
  <c r="N586" i="14" s="1"/>
  <c r="N585" i="14" s="1"/>
  <c r="N584" i="14" s="1"/>
  <c r="M588" i="14"/>
  <c r="K588" i="14"/>
  <c r="K587" i="14" s="1"/>
  <c r="J588" i="14"/>
  <c r="J587" i="14" s="1"/>
  <c r="I588" i="14"/>
  <c r="H588" i="14"/>
  <c r="G588" i="14"/>
  <c r="G587" i="14" s="1"/>
  <c r="F588" i="14"/>
  <c r="F587" i="14" s="1"/>
  <c r="Y587" i="14"/>
  <c r="Y586" i="14" s="1"/>
  <c r="Y585" i="14" s="1"/>
  <c r="Y584" i="14" s="1"/>
  <c r="T587" i="14"/>
  <c r="T586" i="14" s="1"/>
  <c r="P587" i="14"/>
  <c r="P586" i="14" s="1"/>
  <c r="P585" i="14" s="1"/>
  <c r="P584" i="14" s="1"/>
  <c r="M587" i="14"/>
  <c r="M586" i="14" s="1"/>
  <c r="I587" i="14"/>
  <c r="I586" i="14" s="1"/>
  <c r="I585" i="14" s="1"/>
  <c r="I584" i="14" s="1"/>
  <c r="H587" i="14"/>
  <c r="H586" i="14" s="1"/>
  <c r="H585" i="14" s="1"/>
  <c r="H584" i="14" s="1"/>
  <c r="AA586" i="14"/>
  <c r="AA585" i="14" s="1"/>
  <c r="X586" i="14"/>
  <c r="X585" i="14" s="1"/>
  <c r="X584" i="14" s="1"/>
  <c r="O586" i="14"/>
  <c r="O585" i="14" s="1"/>
  <c r="O584" i="14" s="1"/>
  <c r="K586" i="14"/>
  <c r="K585" i="14" s="1"/>
  <c r="J586" i="14"/>
  <c r="J585" i="14" s="1"/>
  <c r="G586" i="14"/>
  <c r="G585" i="14" s="1"/>
  <c r="G584" i="14" s="1"/>
  <c r="F586" i="14"/>
  <c r="F585" i="14" s="1"/>
  <c r="F584" i="14" s="1"/>
  <c r="T585" i="14"/>
  <c r="T584" i="14" s="1"/>
  <c r="M585" i="14"/>
  <c r="M584" i="14" s="1"/>
  <c r="AA584" i="14"/>
  <c r="K584" i="14"/>
  <c r="J584" i="14"/>
  <c r="X583" i="14"/>
  <c r="U583" i="14"/>
  <c r="U582" i="14" s="1"/>
  <c r="S583" i="14"/>
  <c r="Q583" i="14"/>
  <c r="N583" i="14"/>
  <c r="N582" i="14" s="1"/>
  <c r="N581" i="14" s="1"/>
  <c r="N580" i="14" s="1"/>
  <c r="N579" i="14" s="1"/>
  <c r="L583" i="14"/>
  <c r="L582" i="14" s="1"/>
  <c r="L581" i="14" s="1"/>
  <c r="H583" i="14"/>
  <c r="H582" i="14" s="1"/>
  <c r="H581" i="14" s="1"/>
  <c r="AA582" i="14"/>
  <c r="AA581" i="14" s="1"/>
  <c r="AA580" i="14" s="1"/>
  <c r="Y582" i="14"/>
  <c r="W582" i="14"/>
  <c r="W581" i="14" s="1"/>
  <c r="W580" i="14" s="1"/>
  <c r="V582" i="14"/>
  <c r="T582" i="14"/>
  <c r="S582" i="14"/>
  <c r="S581" i="14" s="1"/>
  <c r="S580" i="14" s="1"/>
  <c r="R582" i="14"/>
  <c r="Q582" i="14"/>
  <c r="P582" i="14"/>
  <c r="O582" i="14"/>
  <c r="O581" i="14" s="1"/>
  <c r="O580" i="14" s="1"/>
  <c r="M582" i="14"/>
  <c r="K582" i="14"/>
  <c r="K581" i="14" s="1"/>
  <c r="K580" i="14" s="1"/>
  <c r="K579" i="14" s="1"/>
  <c r="K578" i="14" s="1"/>
  <c r="J582" i="14"/>
  <c r="J581" i="14" s="1"/>
  <c r="J580" i="14" s="1"/>
  <c r="J579" i="14" s="1"/>
  <c r="J578" i="14" s="1"/>
  <c r="J577" i="14" s="1"/>
  <c r="I582" i="14"/>
  <c r="G582" i="14"/>
  <c r="G581" i="14" s="1"/>
  <c r="G580" i="14" s="1"/>
  <c r="F582" i="14"/>
  <c r="F581" i="14" s="1"/>
  <c r="F580" i="14" s="1"/>
  <c r="F579" i="14" s="1"/>
  <c r="Y581" i="14"/>
  <c r="Y580" i="14" s="1"/>
  <c r="Y579" i="14" s="1"/>
  <c r="Y578" i="14" s="1"/>
  <c r="V581" i="14"/>
  <c r="V580" i="14" s="1"/>
  <c r="V579" i="14" s="1"/>
  <c r="U581" i="14"/>
  <c r="U580" i="14" s="1"/>
  <c r="U579" i="14" s="1"/>
  <c r="U578" i="14" s="1"/>
  <c r="T581" i="14"/>
  <c r="R581" i="14"/>
  <c r="R580" i="14" s="1"/>
  <c r="R579" i="14" s="1"/>
  <c r="Q581" i="14"/>
  <c r="P581" i="14"/>
  <c r="M581" i="14"/>
  <c r="M580" i="14" s="1"/>
  <c r="M579" i="14" s="1"/>
  <c r="M578" i="14" s="1"/>
  <c r="I581" i="14"/>
  <c r="I580" i="14" s="1"/>
  <c r="I579" i="14" s="1"/>
  <c r="I578" i="14" s="1"/>
  <c r="T580" i="14"/>
  <c r="T579" i="14" s="1"/>
  <c r="T578" i="14" s="1"/>
  <c r="Q580" i="14"/>
  <c r="Q579" i="14" s="1"/>
  <c r="Q578" i="14" s="1"/>
  <c r="P580" i="14"/>
  <c r="P579" i="14" s="1"/>
  <c r="P578" i="14" s="1"/>
  <c r="L580" i="14"/>
  <c r="L579" i="14" s="1"/>
  <c r="L578" i="14" s="1"/>
  <c r="H580" i="14"/>
  <c r="H579" i="14" s="1"/>
  <c r="H578" i="14" s="1"/>
  <c r="AA579" i="14"/>
  <c r="AA578" i="14" s="1"/>
  <c r="AA577" i="14" s="1"/>
  <c r="W579" i="14"/>
  <c r="W578" i="14" s="1"/>
  <c r="S579" i="14"/>
  <c r="S578" i="14" s="1"/>
  <c r="O579" i="14"/>
  <c r="O578" i="14" s="1"/>
  <c r="O577" i="14" s="1"/>
  <c r="G579" i="14"/>
  <c r="G578" i="14" s="1"/>
  <c r="V578" i="14"/>
  <c r="R578" i="14"/>
  <c r="N578" i="14"/>
  <c r="F578" i="14"/>
  <c r="AB576" i="14"/>
  <c r="AB575" i="14" s="1"/>
  <c r="AB574" i="14" s="1"/>
  <c r="AB573" i="14" s="1"/>
  <c r="AB572" i="14" s="1"/>
  <c r="AB571" i="14" s="1"/>
  <c r="AB553" i="14" s="1"/>
  <c r="Z576" i="14"/>
  <c r="X576" i="14"/>
  <c r="S576" i="14"/>
  <c r="Q576" i="14"/>
  <c r="L576" i="14"/>
  <c r="H576" i="14"/>
  <c r="H575" i="14" s="1"/>
  <c r="AA575" i="14"/>
  <c r="Z575" i="14"/>
  <c r="Z574" i="14" s="1"/>
  <c r="Z573" i="14" s="1"/>
  <c r="Y575" i="14"/>
  <c r="Y574" i="14" s="1"/>
  <c r="Y573" i="14" s="1"/>
  <c r="Y572" i="14" s="1"/>
  <c r="Y571" i="14" s="1"/>
  <c r="Y553" i="14" s="1"/>
  <c r="X575" i="14"/>
  <c r="W575" i="14"/>
  <c r="V575" i="14"/>
  <c r="V574" i="14" s="1"/>
  <c r="V573" i="14" s="1"/>
  <c r="T575" i="14"/>
  <c r="R575" i="14"/>
  <c r="R574" i="14" s="1"/>
  <c r="R573" i="14" s="1"/>
  <c r="Q575" i="14"/>
  <c r="P575" i="14"/>
  <c r="O575" i="14"/>
  <c r="M575" i="14"/>
  <c r="K575" i="14"/>
  <c r="J575" i="14"/>
  <c r="J574" i="14" s="1"/>
  <c r="J573" i="14" s="1"/>
  <c r="I575" i="14"/>
  <c r="I574" i="14" s="1"/>
  <c r="I573" i="14" s="1"/>
  <c r="I572" i="14" s="1"/>
  <c r="I571" i="14" s="1"/>
  <c r="G575" i="14"/>
  <c r="F575" i="14"/>
  <c r="F574" i="14" s="1"/>
  <c r="F573" i="14" s="1"/>
  <c r="AA574" i="14"/>
  <c r="X574" i="14"/>
  <c r="X573" i="14" s="1"/>
  <c r="X572" i="14" s="1"/>
  <c r="X571" i="14" s="1"/>
  <c r="X553" i="14" s="1"/>
  <c r="W574" i="14"/>
  <c r="T574" i="14"/>
  <c r="T573" i="14" s="1"/>
  <c r="T572" i="14" s="1"/>
  <c r="T571" i="14" s="1"/>
  <c r="T553" i="14" s="1"/>
  <c r="Q574" i="14"/>
  <c r="Q573" i="14" s="1"/>
  <c r="Q572" i="14" s="1"/>
  <c r="P574" i="14"/>
  <c r="O574" i="14"/>
  <c r="M574" i="14"/>
  <c r="M573" i="14" s="1"/>
  <c r="M572" i="14" s="1"/>
  <c r="K574" i="14"/>
  <c r="H574" i="14"/>
  <c r="G574" i="14"/>
  <c r="AA573" i="14"/>
  <c r="AA572" i="14" s="1"/>
  <c r="AA571" i="14" s="1"/>
  <c r="AA553" i="14" s="1"/>
  <c r="W573" i="14"/>
  <c r="W572" i="14" s="1"/>
  <c r="W571" i="14" s="1"/>
  <c r="W553" i="14" s="1"/>
  <c r="P573" i="14"/>
  <c r="P572" i="14" s="1"/>
  <c r="P571" i="14" s="1"/>
  <c r="P553" i="14" s="1"/>
  <c r="O573" i="14"/>
  <c r="O572" i="14" s="1"/>
  <c r="O571" i="14" s="1"/>
  <c r="O553" i="14" s="1"/>
  <c r="K573" i="14"/>
  <c r="K572" i="14" s="1"/>
  <c r="K571" i="14" s="1"/>
  <c r="H573" i="14"/>
  <c r="H572" i="14" s="1"/>
  <c r="H571" i="14" s="1"/>
  <c r="H553" i="14" s="1"/>
  <c r="G573" i="14"/>
  <c r="G572" i="14" s="1"/>
  <c r="G571" i="14" s="1"/>
  <c r="G553" i="14" s="1"/>
  <c r="Z572" i="14"/>
  <c r="Z571" i="14" s="1"/>
  <c r="Z553" i="14" s="1"/>
  <c r="V572" i="14"/>
  <c r="V571" i="14" s="1"/>
  <c r="V553" i="14" s="1"/>
  <c r="R572" i="14"/>
  <c r="R571" i="14" s="1"/>
  <c r="R553" i="14" s="1"/>
  <c r="J572" i="14"/>
  <c r="J571" i="14" s="1"/>
  <c r="F572" i="14"/>
  <c r="F571" i="14" s="1"/>
  <c r="F553" i="14" s="1"/>
  <c r="Q571" i="14"/>
  <c r="Q553" i="14" s="1"/>
  <c r="M571" i="14"/>
  <c r="N570" i="14"/>
  <c r="N569" i="14" s="1"/>
  <c r="L570" i="14"/>
  <c r="M569" i="14"/>
  <c r="L569" i="14"/>
  <c r="K569" i="14"/>
  <c r="J569" i="14"/>
  <c r="I569" i="14"/>
  <c r="N568" i="14"/>
  <c r="N567" i="14" s="1"/>
  <c r="L568" i="14"/>
  <c r="M567" i="14"/>
  <c r="L567" i="14"/>
  <c r="K567" i="14"/>
  <c r="J567" i="14"/>
  <c r="I567" i="14"/>
  <c r="N566" i="14"/>
  <c r="N565" i="14" s="1"/>
  <c r="N564" i="14" s="1"/>
  <c r="N563" i="14" s="1"/>
  <c r="N562" i="14" s="1"/>
  <c r="L566" i="14"/>
  <c r="M565" i="14"/>
  <c r="L565" i="14"/>
  <c r="K565" i="14"/>
  <c r="J565" i="14"/>
  <c r="I565" i="14"/>
  <c r="K564" i="14"/>
  <c r="K563" i="14" s="1"/>
  <c r="K562" i="14" s="1"/>
  <c r="K554" i="14" s="1"/>
  <c r="J564" i="14"/>
  <c r="J563" i="14" s="1"/>
  <c r="J562" i="14" s="1"/>
  <c r="J554" i="14" s="1"/>
  <c r="N561" i="14"/>
  <c r="N559" i="14"/>
  <c r="N558" i="14" s="1"/>
  <c r="N557" i="14" s="1"/>
  <c r="N556" i="14" s="1"/>
  <c r="N555" i="14" s="1"/>
  <c r="M559" i="14"/>
  <c r="M558" i="14" s="1"/>
  <c r="M557" i="14"/>
  <c r="M556" i="14" s="1"/>
  <c r="M555" i="14" s="1"/>
  <c r="AB554" i="14"/>
  <c r="AA554" i="14"/>
  <c r="Z554" i="14"/>
  <c r="Y554" i="14"/>
  <c r="X554" i="14"/>
  <c r="W554" i="14"/>
  <c r="V554" i="14"/>
  <c r="U554" i="14"/>
  <c r="T554" i="14"/>
  <c r="S554" i="14"/>
  <c r="R554" i="14"/>
  <c r="Q554" i="14"/>
  <c r="P554" i="14"/>
  <c r="O554" i="14"/>
  <c r="AB552" i="14"/>
  <c r="AB551" i="14" s="1"/>
  <c r="AB550" i="14" s="1"/>
  <c r="AB549" i="14" s="1"/>
  <c r="AB548" i="14" s="1"/>
  <c r="AB547" i="14" s="1"/>
  <c r="Z552" i="14"/>
  <c r="X552" i="14"/>
  <c r="S552" i="14"/>
  <c r="Q552" i="14"/>
  <c r="L552" i="14"/>
  <c r="H552" i="14"/>
  <c r="H551" i="14" s="1"/>
  <c r="AA551" i="14"/>
  <c r="Z551" i="14"/>
  <c r="Z550" i="14" s="1"/>
  <c r="Z549" i="14" s="1"/>
  <c r="Y551" i="14"/>
  <c r="Y550" i="14" s="1"/>
  <c r="Y549" i="14" s="1"/>
  <c r="Y548" i="14" s="1"/>
  <c r="X551" i="14"/>
  <c r="W551" i="14"/>
  <c r="V551" i="14"/>
  <c r="V550" i="14" s="1"/>
  <c r="V549" i="14" s="1"/>
  <c r="T551" i="14"/>
  <c r="R551" i="14"/>
  <c r="R550" i="14" s="1"/>
  <c r="R549" i="14" s="1"/>
  <c r="Q551" i="14"/>
  <c r="P551" i="14"/>
  <c r="O551" i="14"/>
  <c r="M551" i="14"/>
  <c r="K551" i="14"/>
  <c r="J551" i="14"/>
  <c r="J550" i="14" s="1"/>
  <c r="J549" i="14" s="1"/>
  <c r="I551" i="14"/>
  <c r="G551" i="14"/>
  <c r="F551" i="14"/>
  <c r="F550" i="14" s="1"/>
  <c r="F549" i="14" s="1"/>
  <c r="AA550" i="14"/>
  <c r="X550" i="14"/>
  <c r="X549" i="14" s="1"/>
  <c r="X548" i="14" s="1"/>
  <c r="X547" i="14" s="1"/>
  <c r="W550" i="14"/>
  <c r="T550" i="14"/>
  <c r="T549" i="14" s="1"/>
  <c r="T548" i="14" s="1"/>
  <c r="T547" i="14" s="1"/>
  <c r="Q550" i="14"/>
  <c r="Q549" i="14" s="1"/>
  <c r="Q548" i="14" s="1"/>
  <c r="Q547" i="14" s="1"/>
  <c r="P550" i="14"/>
  <c r="O550" i="14"/>
  <c r="M550" i="14"/>
  <c r="M549" i="14" s="1"/>
  <c r="M548" i="14" s="1"/>
  <c r="K550" i="14"/>
  <c r="I550" i="14"/>
  <c r="I549" i="14" s="1"/>
  <c r="I548" i="14" s="1"/>
  <c r="I547" i="14" s="1"/>
  <c r="H550" i="14"/>
  <c r="G550" i="14"/>
  <c r="AA549" i="14"/>
  <c r="AA548" i="14" s="1"/>
  <c r="AA547" i="14" s="1"/>
  <c r="W549" i="14"/>
  <c r="W548" i="14" s="1"/>
  <c r="W547" i="14" s="1"/>
  <c r="P549" i="14"/>
  <c r="P548" i="14" s="1"/>
  <c r="P547" i="14" s="1"/>
  <c r="O549" i="14"/>
  <c r="O548" i="14" s="1"/>
  <c r="O547" i="14" s="1"/>
  <c r="K549" i="14"/>
  <c r="K548" i="14" s="1"/>
  <c r="K547" i="14" s="1"/>
  <c r="H549" i="14"/>
  <c r="H548" i="14" s="1"/>
  <c r="H547" i="14" s="1"/>
  <c r="G549" i="14"/>
  <c r="G548" i="14" s="1"/>
  <c r="G547" i="14" s="1"/>
  <c r="Z548" i="14"/>
  <c r="Z547" i="14" s="1"/>
  <c r="V548" i="14"/>
  <c r="V547" i="14" s="1"/>
  <c r="R548" i="14"/>
  <c r="R547" i="14" s="1"/>
  <c r="J548" i="14"/>
  <c r="J547" i="14" s="1"/>
  <c r="F548" i="14"/>
  <c r="F547" i="14" s="1"/>
  <c r="Y547" i="14"/>
  <c r="M547" i="14"/>
  <c r="AB546" i="14"/>
  <c r="AB545" i="14" s="1"/>
  <c r="AB544" i="14" s="1"/>
  <c r="Z546" i="14"/>
  <c r="X546" i="14"/>
  <c r="S546" i="14"/>
  <c r="Q546" i="14"/>
  <c r="L546" i="14"/>
  <c r="H546" i="14"/>
  <c r="H545" i="14" s="1"/>
  <c r="H544" i="14" s="1"/>
  <c r="H537" i="14" s="1"/>
  <c r="H536" i="14" s="1"/>
  <c r="H535" i="14" s="1"/>
  <c r="AA545" i="14"/>
  <c r="Z545" i="14"/>
  <c r="Z544" i="14" s="1"/>
  <c r="Z537" i="14" s="1"/>
  <c r="Y545" i="14"/>
  <c r="Y544" i="14" s="1"/>
  <c r="Y537" i="14" s="1"/>
  <c r="Y536" i="14" s="1"/>
  <c r="Y535" i="14" s="1"/>
  <c r="X545" i="14"/>
  <c r="W545" i="14"/>
  <c r="V545" i="14"/>
  <c r="V544" i="14" s="1"/>
  <c r="V537" i="14" s="1"/>
  <c r="T545" i="14"/>
  <c r="R545" i="14"/>
  <c r="R544" i="14" s="1"/>
  <c r="R537" i="14" s="1"/>
  <c r="R536" i="14" s="1"/>
  <c r="R535" i="14" s="1"/>
  <c r="Q545" i="14"/>
  <c r="P545" i="14"/>
  <c r="O545" i="14"/>
  <c r="M545" i="14"/>
  <c r="K545" i="14"/>
  <c r="J545" i="14"/>
  <c r="J544" i="14" s="1"/>
  <c r="J537" i="14" s="1"/>
  <c r="J536" i="14" s="1"/>
  <c r="J535" i="14" s="1"/>
  <c r="I545" i="14"/>
  <c r="I544" i="14" s="1"/>
  <c r="I537" i="14" s="1"/>
  <c r="I536" i="14" s="1"/>
  <c r="I535" i="14" s="1"/>
  <c r="G545" i="14"/>
  <c r="F545" i="14"/>
  <c r="F544" i="14" s="1"/>
  <c r="F537" i="14" s="1"/>
  <c r="F536" i="14" s="1"/>
  <c r="AA544" i="14"/>
  <c r="X544" i="14"/>
  <c r="W544" i="14"/>
  <c r="T544" i="14"/>
  <c r="Q544" i="14"/>
  <c r="Q537" i="14" s="1"/>
  <c r="Q536" i="14" s="1"/>
  <c r="Q535" i="14" s="1"/>
  <c r="P544" i="14"/>
  <c r="O544" i="14"/>
  <c r="M544" i="14"/>
  <c r="M537" i="14" s="1"/>
  <c r="M536" i="14" s="1"/>
  <c r="K544" i="14"/>
  <c r="G544" i="14"/>
  <c r="L543" i="14"/>
  <c r="N543" i="14" s="1"/>
  <c r="N542" i="14" s="1"/>
  <c r="M542" i="14"/>
  <c r="K542" i="14"/>
  <c r="K537" i="14" s="1"/>
  <c r="K536" i="14" s="1"/>
  <c r="K535" i="14" s="1"/>
  <c r="J542" i="14"/>
  <c r="I542" i="14"/>
  <c r="N541" i="14"/>
  <c r="N540" i="14" s="1"/>
  <c r="L541" i="14"/>
  <c r="L540" i="14" s="1"/>
  <c r="M540" i="14"/>
  <c r="K540" i="14"/>
  <c r="J540" i="14"/>
  <c r="I540" i="14"/>
  <c r="L539" i="14"/>
  <c r="N539" i="14" s="1"/>
  <c r="N538" i="14" s="1"/>
  <c r="M538" i="14"/>
  <c r="K538" i="14"/>
  <c r="J538" i="14"/>
  <c r="I538" i="14"/>
  <c r="AB537" i="14"/>
  <c r="AB536" i="14" s="1"/>
  <c r="AB535" i="14" s="1"/>
  <c r="AA537" i="14"/>
  <c r="X537" i="14"/>
  <c r="X536" i="14" s="1"/>
  <c r="X535" i="14" s="1"/>
  <c r="W537" i="14"/>
  <c r="T537" i="14"/>
  <c r="T536" i="14" s="1"/>
  <c r="T535" i="14" s="1"/>
  <c r="P537" i="14"/>
  <c r="P536" i="14" s="1"/>
  <c r="P535" i="14" s="1"/>
  <c r="O537" i="14"/>
  <c r="G537" i="14"/>
  <c r="AA536" i="14"/>
  <c r="AA535" i="14" s="1"/>
  <c r="Z536" i="14"/>
  <c r="W536" i="14"/>
  <c r="W535" i="14" s="1"/>
  <c r="V536" i="14"/>
  <c r="O536" i="14"/>
  <c r="O535" i="14" s="1"/>
  <c r="G536" i="14"/>
  <c r="G535" i="14" s="1"/>
  <c r="Z535" i="14"/>
  <c r="V535" i="14"/>
  <c r="M535" i="14"/>
  <c r="F535" i="14"/>
  <c r="AB534" i="14"/>
  <c r="AB533" i="14" s="1"/>
  <c r="Z534" i="14"/>
  <c r="X534" i="14"/>
  <c r="U534" i="14"/>
  <c r="U533" i="14" s="1"/>
  <c r="S534" i="14"/>
  <c r="S533" i="14" s="1"/>
  <c r="Q534" i="14"/>
  <c r="H534" i="14"/>
  <c r="AA533" i="14"/>
  <c r="Z533" i="14"/>
  <c r="Y533" i="14"/>
  <c r="X533" i="14"/>
  <c r="W533" i="14"/>
  <c r="V533" i="14"/>
  <c r="T533" i="14"/>
  <c r="R533" i="14"/>
  <c r="Q533" i="14"/>
  <c r="P533" i="14"/>
  <c r="O533" i="14"/>
  <c r="M533" i="14"/>
  <c r="M530" i="14" s="1"/>
  <c r="M529" i="14" s="1"/>
  <c r="K533" i="14"/>
  <c r="J533" i="14"/>
  <c r="I533" i="14"/>
  <c r="G533" i="14"/>
  <c r="F533" i="14"/>
  <c r="AB532" i="14"/>
  <c r="AB531" i="14" s="1"/>
  <c r="AB530" i="14" s="1"/>
  <c r="AB529" i="14" s="1"/>
  <c r="Z532" i="14"/>
  <c r="X532" i="14"/>
  <c r="S532" i="14"/>
  <c r="Q532" i="14"/>
  <c r="L532" i="14"/>
  <c r="H532" i="14"/>
  <c r="H531" i="14" s="1"/>
  <c r="AA531" i="14"/>
  <c r="Z531" i="14"/>
  <c r="Y531" i="14"/>
  <c r="Y530" i="14" s="1"/>
  <c r="Y529" i="14" s="1"/>
  <c r="X531" i="14"/>
  <c r="W531" i="14"/>
  <c r="V531" i="14"/>
  <c r="T531" i="14"/>
  <c r="R531" i="14"/>
  <c r="R530" i="14" s="1"/>
  <c r="R529" i="14" s="1"/>
  <c r="Q531" i="14"/>
  <c r="P531" i="14"/>
  <c r="O531" i="14"/>
  <c r="M531" i="14"/>
  <c r="K531" i="14"/>
  <c r="J531" i="14"/>
  <c r="I531" i="14"/>
  <c r="G531" i="14"/>
  <c r="F531" i="14"/>
  <c r="F530" i="14" s="1"/>
  <c r="F529" i="14" s="1"/>
  <c r="AA530" i="14"/>
  <c r="X530" i="14"/>
  <c r="X529" i="14" s="1"/>
  <c r="W530" i="14"/>
  <c r="T530" i="14"/>
  <c r="T529" i="14" s="1"/>
  <c r="Q530" i="14"/>
  <c r="Q529" i="14" s="1"/>
  <c r="P530" i="14"/>
  <c r="O530" i="14"/>
  <c r="K530" i="14"/>
  <c r="I530" i="14"/>
  <c r="I529" i="14" s="1"/>
  <c r="G530" i="14"/>
  <c r="AA529" i="14"/>
  <c r="W529" i="14"/>
  <c r="P529" i="14"/>
  <c r="O529" i="14"/>
  <c r="K529" i="14"/>
  <c r="G529" i="14"/>
  <c r="X528" i="14"/>
  <c r="Z528" i="14" s="1"/>
  <c r="Q528" i="14"/>
  <c r="N528" i="14"/>
  <c r="N527" i="14" s="1"/>
  <c r="L528" i="14"/>
  <c r="H528" i="14"/>
  <c r="AA527" i="14"/>
  <c r="Y527" i="14"/>
  <c r="X527" i="14"/>
  <c r="X526" i="14" s="1"/>
  <c r="X525" i="14" s="1"/>
  <c r="X524" i="14" s="1"/>
  <c r="W527" i="14"/>
  <c r="W526" i="14" s="1"/>
  <c r="W525" i="14" s="1"/>
  <c r="W524" i="14" s="1"/>
  <c r="V527" i="14"/>
  <c r="T527" i="14"/>
  <c r="T526" i="14" s="1"/>
  <c r="T525" i="14" s="1"/>
  <c r="R527" i="14"/>
  <c r="P527" i="14"/>
  <c r="P526" i="14" s="1"/>
  <c r="P525" i="14" s="1"/>
  <c r="O527" i="14"/>
  <c r="M527" i="14"/>
  <c r="L527" i="14"/>
  <c r="L526" i="14" s="1"/>
  <c r="L525" i="14" s="1"/>
  <c r="K527" i="14"/>
  <c r="J527" i="14"/>
  <c r="I527" i="14"/>
  <c r="H527" i="14"/>
  <c r="H526" i="14" s="1"/>
  <c r="H525" i="14" s="1"/>
  <c r="G527" i="14"/>
  <c r="G526" i="14" s="1"/>
  <c r="G525" i="14" s="1"/>
  <c r="F527" i="14"/>
  <c r="AA526" i="14"/>
  <c r="AA525" i="14" s="1"/>
  <c r="AA524" i="14" s="1"/>
  <c r="Y526" i="14"/>
  <c r="V526" i="14"/>
  <c r="V525" i="14" s="1"/>
  <c r="R526" i="14"/>
  <c r="R525" i="14" s="1"/>
  <c r="R524" i="14" s="1"/>
  <c r="O526" i="14"/>
  <c r="O525" i="14" s="1"/>
  <c r="N526" i="14"/>
  <c r="N525" i="14" s="1"/>
  <c r="M526" i="14"/>
  <c r="K526" i="14"/>
  <c r="K525" i="14" s="1"/>
  <c r="K524" i="14" s="1"/>
  <c r="J526" i="14"/>
  <c r="I526" i="14"/>
  <c r="F526" i="14"/>
  <c r="F525" i="14" s="1"/>
  <c r="Y525" i="14"/>
  <c r="M525" i="14"/>
  <c r="M524" i="14" s="1"/>
  <c r="J525" i="14"/>
  <c r="I525" i="14"/>
  <c r="T524" i="14"/>
  <c r="P524" i="14"/>
  <c r="L523" i="14"/>
  <c r="N523" i="14" s="1"/>
  <c r="N522" i="14" s="1"/>
  <c r="M522" i="14"/>
  <c r="L522" i="14"/>
  <c r="L521" i="14" s="1"/>
  <c r="K522" i="14"/>
  <c r="K521" i="14" s="1"/>
  <c r="J522" i="14"/>
  <c r="I522" i="14"/>
  <c r="N521" i="14"/>
  <c r="N520" i="14" s="1"/>
  <c r="N519" i="14" s="1"/>
  <c r="M521" i="14"/>
  <c r="M520" i="14" s="1"/>
  <c r="M519" i="14" s="1"/>
  <c r="J521" i="14"/>
  <c r="J520" i="14" s="1"/>
  <c r="I521" i="14"/>
  <c r="I520" i="14" s="1"/>
  <c r="L520" i="14"/>
  <c r="L519" i="14" s="1"/>
  <c r="K520" i="14"/>
  <c r="K519" i="14" s="1"/>
  <c r="J519" i="14"/>
  <c r="I519" i="14"/>
  <c r="X518" i="14"/>
  <c r="U518" i="14"/>
  <c r="U517" i="14" s="1"/>
  <c r="S518" i="14"/>
  <c r="Q518" i="14"/>
  <c r="N518" i="14"/>
  <c r="L518" i="14"/>
  <c r="L517" i="14" s="1"/>
  <c r="L516" i="14" s="1"/>
  <c r="H518" i="14"/>
  <c r="H517" i="14" s="1"/>
  <c r="H516" i="14" s="1"/>
  <c r="H515" i="14" s="1"/>
  <c r="H514" i="14" s="1"/>
  <c r="AA517" i="14"/>
  <c r="AA516" i="14" s="1"/>
  <c r="AA515" i="14" s="1"/>
  <c r="Y517" i="14"/>
  <c r="W517" i="14"/>
  <c r="W516" i="14" s="1"/>
  <c r="W515" i="14" s="1"/>
  <c r="W514" i="14" s="1"/>
  <c r="W513" i="14" s="1"/>
  <c r="V517" i="14"/>
  <c r="T517" i="14"/>
  <c r="S517" i="14"/>
  <c r="S516" i="14" s="1"/>
  <c r="S515" i="14" s="1"/>
  <c r="R517" i="14"/>
  <c r="R516" i="14" s="1"/>
  <c r="R515" i="14" s="1"/>
  <c r="R514" i="14" s="1"/>
  <c r="Q517" i="14"/>
  <c r="P517" i="14"/>
  <c r="O517" i="14"/>
  <c r="O516" i="14" s="1"/>
  <c r="O515" i="14" s="1"/>
  <c r="N517" i="14"/>
  <c r="N516" i="14" s="1"/>
  <c r="N515" i="14" s="1"/>
  <c r="N514" i="14" s="1"/>
  <c r="M517" i="14"/>
  <c r="K517" i="14"/>
  <c r="K516" i="14" s="1"/>
  <c r="K515" i="14" s="1"/>
  <c r="J517" i="14"/>
  <c r="I517" i="14"/>
  <c r="G517" i="14"/>
  <c r="G516" i="14" s="1"/>
  <c r="G515" i="14" s="1"/>
  <c r="F517" i="14"/>
  <c r="F516" i="14" s="1"/>
  <c r="F515" i="14" s="1"/>
  <c r="F514" i="14" s="1"/>
  <c r="Y516" i="14"/>
  <c r="Y515" i="14" s="1"/>
  <c r="Y514" i="14" s="1"/>
  <c r="V516" i="14"/>
  <c r="V515" i="14" s="1"/>
  <c r="V514" i="14" s="1"/>
  <c r="U516" i="14"/>
  <c r="U515" i="14" s="1"/>
  <c r="U514" i="14" s="1"/>
  <c r="T516" i="14"/>
  <c r="Q516" i="14"/>
  <c r="P516" i="14"/>
  <c r="M516" i="14"/>
  <c r="M515" i="14" s="1"/>
  <c r="M514" i="14" s="1"/>
  <c r="M513" i="14" s="1"/>
  <c r="J516" i="14"/>
  <c r="J515" i="14" s="1"/>
  <c r="J514" i="14" s="1"/>
  <c r="I516" i="14"/>
  <c r="I515" i="14" s="1"/>
  <c r="I514" i="14" s="1"/>
  <c r="T515" i="14"/>
  <c r="T514" i="14" s="1"/>
  <c r="T513" i="14" s="1"/>
  <c r="Q515" i="14"/>
  <c r="Q514" i="14" s="1"/>
  <c r="P515" i="14"/>
  <c r="P514" i="14" s="1"/>
  <c r="L515" i="14"/>
  <c r="L514" i="14" s="1"/>
  <c r="AA514" i="14"/>
  <c r="AA513" i="14" s="1"/>
  <c r="S514" i="14"/>
  <c r="O514" i="14"/>
  <c r="K514" i="14"/>
  <c r="K513" i="14" s="1"/>
  <c r="G514" i="14"/>
  <c r="R513" i="14"/>
  <c r="N512" i="14"/>
  <c r="L512" i="14"/>
  <c r="N511" i="14"/>
  <c r="N510" i="14" s="1"/>
  <c r="M511" i="14"/>
  <c r="M510" i="14" s="1"/>
  <c r="L511" i="14"/>
  <c r="K511" i="14"/>
  <c r="J511" i="14"/>
  <c r="J510" i="14" s="1"/>
  <c r="J509" i="14" s="1"/>
  <c r="J508" i="14" s="1"/>
  <c r="J507" i="14" s="1"/>
  <c r="I511" i="14"/>
  <c r="I510" i="14" s="1"/>
  <c r="L510" i="14"/>
  <c r="L509" i="14" s="1"/>
  <c r="K510" i="14"/>
  <c r="K509" i="14" s="1"/>
  <c r="K508" i="14" s="1"/>
  <c r="K507" i="14" s="1"/>
  <c r="N509" i="14"/>
  <c r="N508" i="14" s="1"/>
  <c r="N507" i="14" s="1"/>
  <c r="M509" i="14"/>
  <c r="M508" i="14" s="1"/>
  <c r="M507" i="14" s="1"/>
  <c r="I509" i="14"/>
  <c r="I508" i="14" s="1"/>
  <c r="I507" i="14" s="1"/>
  <c r="L508" i="14"/>
  <c r="AB507" i="14"/>
  <c r="AA507" i="14"/>
  <c r="Z507" i="14"/>
  <c r="Y507" i="14"/>
  <c r="X507" i="14"/>
  <c r="W507" i="14"/>
  <c r="V507" i="14"/>
  <c r="U507" i="14"/>
  <c r="T507" i="14"/>
  <c r="S507" i="14"/>
  <c r="R507" i="14"/>
  <c r="Q507" i="14"/>
  <c r="P507" i="14"/>
  <c r="O507" i="14"/>
  <c r="L507" i="14"/>
  <c r="Z506" i="14"/>
  <c r="X506" i="14"/>
  <c r="S506" i="14"/>
  <c r="Q506" i="14"/>
  <c r="Q505" i="14" s="1"/>
  <c r="H506" i="14"/>
  <c r="AA505" i="14"/>
  <c r="Y505" i="14"/>
  <c r="X505" i="14"/>
  <c r="W505" i="14"/>
  <c r="T505" i="14"/>
  <c r="T498" i="14" s="1"/>
  <c r="T490" i="14" s="1"/>
  <c r="T489" i="14" s="1"/>
  <c r="T488" i="14" s="1"/>
  <c r="T487" i="14" s="1"/>
  <c r="R505" i="14"/>
  <c r="P505" i="14"/>
  <c r="M505" i="14"/>
  <c r="K505" i="14"/>
  <c r="K498" i="14" s="1"/>
  <c r="K490" i="14" s="1"/>
  <c r="J505" i="14"/>
  <c r="I505" i="14"/>
  <c r="G505" i="14"/>
  <c r="F505" i="14"/>
  <c r="X504" i="14"/>
  <c r="U504" i="14"/>
  <c r="U503" i="14" s="1"/>
  <c r="S504" i="14"/>
  <c r="Q504" i="14"/>
  <c r="L504" i="14"/>
  <c r="H504" i="14"/>
  <c r="H503" i="14" s="1"/>
  <c r="AA503" i="14"/>
  <c r="AA498" i="14" s="1"/>
  <c r="AA490" i="14" s="1"/>
  <c r="AA489" i="14" s="1"/>
  <c r="AA488" i="14" s="1"/>
  <c r="AA487" i="14" s="1"/>
  <c r="Y503" i="14"/>
  <c r="W503" i="14"/>
  <c r="V503" i="14"/>
  <c r="V498" i="14" s="1"/>
  <c r="V490" i="14" s="1"/>
  <c r="V489" i="14" s="1"/>
  <c r="T503" i="14"/>
  <c r="S503" i="14"/>
  <c r="R503" i="14"/>
  <c r="Q503" i="14"/>
  <c r="P503" i="14"/>
  <c r="O503" i="14"/>
  <c r="O498" i="14" s="1"/>
  <c r="O490" i="14" s="1"/>
  <c r="M503" i="14"/>
  <c r="K503" i="14"/>
  <c r="J503" i="14"/>
  <c r="J498" i="14" s="1"/>
  <c r="I503" i="14"/>
  <c r="G503" i="14"/>
  <c r="G498" i="14" s="1"/>
  <c r="G490" i="14" s="1"/>
  <c r="F503" i="14"/>
  <c r="X502" i="14"/>
  <c r="U502" i="14"/>
  <c r="S502" i="14"/>
  <c r="S501" i="14" s="1"/>
  <c r="Q502" i="14"/>
  <c r="N502" i="14"/>
  <c r="N501" i="14" s="1"/>
  <c r="L502" i="14"/>
  <c r="H502" i="14"/>
  <c r="AA501" i="14"/>
  <c r="Y501" i="14"/>
  <c r="W501" i="14"/>
  <c r="W498" i="14" s="1"/>
  <c r="U501" i="14"/>
  <c r="T501" i="14"/>
  <c r="R501" i="14"/>
  <c r="Q501" i="14"/>
  <c r="P501" i="14"/>
  <c r="M501" i="14"/>
  <c r="L501" i="14"/>
  <c r="K501" i="14"/>
  <c r="J501" i="14"/>
  <c r="I501" i="14"/>
  <c r="H501" i="14"/>
  <c r="G501" i="14"/>
  <c r="F501" i="14"/>
  <c r="AB500" i="14"/>
  <c r="AB499" i="14" s="1"/>
  <c r="Z500" i="14"/>
  <c r="Z499" i="14" s="1"/>
  <c r="X500" i="14"/>
  <c r="Q500" i="14"/>
  <c r="H500" i="14"/>
  <c r="L500" i="14" s="1"/>
  <c r="N500" i="14" s="1"/>
  <c r="N499" i="14" s="1"/>
  <c r="AA499" i="14"/>
  <c r="Y499" i="14"/>
  <c r="Y498" i="14" s="1"/>
  <c r="Y490" i="14" s="1"/>
  <c r="Y489" i="14" s="1"/>
  <c r="Y488" i="14" s="1"/>
  <c r="X499" i="14"/>
  <c r="W499" i="14"/>
  <c r="V499" i="14"/>
  <c r="T499" i="14"/>
  <c r="R499" i="14"/>
  <c r="P499" i="14"/>
  <c r="O499" i="14"/>
  <c r="M499" i="14"/>
  <c r="L499" i="14"/>
  <c r="K499" i="14"/>
  <c r="J499" i="14"/>
  <c r="I499" i="14"/>
  <c r="H499" i="14"/>
  <c r="G499" i="14"/>
  <c r="F499" i="14"/>
  <c r="P498" i="14"/>
  <c r="L497" i="14"/>
  <c r="M496" i="14"/>
  <c r="K496" i="14"/>
  <c r="J496" i="14"/>
  <c r="I496" i="14"/>
  <c r="L495" i="14"/>
  <c r="M494" i="14"/>
  <c r="K494" i="14"/>
  <c r="K491" i="14" s="1"/>
  <c r="J494" i="14"/>
  <c r="I494" i="14"/>
  <c r="Z493" i="14"/>
  <c r="X493" i="14"/>
  <c r="Q493" i="14"/>
  <c r="N493" i="14"/>
  <c r="L493" i="14"/>
  <c r="H493" i="14"/>
  <c r="AA492" i="14"/>
  <c r="AA491" i="14" s="1"/>
  <c r="Y492" i="14"/>
  <c r="X492" i="14"/>
  <c r="W492" i="14"/>
  <c r="W491" i="14" s="1"/>
  <c r="T492" i="14"/>
  <c r="R492" i="14"/>
  <c r="R491" i="14" s="1"/>
  <c r="P492" i="14"/>
  <c r="N492" i="14"/>
  <c r="M492" i="14"/>
  <c r="M491" i="14" s="1"/>
  <c r="L492" i="14"/>
  <c r="K492" i="14"/>
  <c r="J492" i="14"/>
  <c r="I492" i="14"/>
  <c r="I491" i="14" s="1"/>
  <c r="H492" i="14"/>
  <c r="G492" i="14"/>
  <c r="F492" i="14"/>
  <c r="F491" i="14" s="1"/>
  <c r="Y491" i="14"/>
  <c r="X491" i="14"/>
  <c r="V491" i="14"/>
  <c r="T491" i="14"/>
  <c r="P491" i="14"/>
  <c r="O491" i="14"/>
  <c r="H491" i="14"/>
  <c r="G491" i="14"/>
  <c r="P490" i="14"/>
  <c r="P489" i="14" s="1"/>
  <c r="P488" i="14" s="1"/>
  <c r="O489" i="14"/>
  <c r="O488" i="14" s="1"/>
  <c r="K489" i="14"/>
  <c r="K488" i="14" s="1"/>
  <c r="G489" i="14"/>
  <c r="G488" i="14" s="1"/>
  <c r="V488" i="14"/>
  <c r="AB486" i="14"/>
  <c r="Z486" i="14"/>
  <c r="Z485" i="14" s="1"/>
  <c r="X486" i="14"/>
  <c r="Q486" i="14"/>
  <c r="H486" i="14"/>
  <c r="AB485" i="14"/>
  <c r="AA485" i="14"/>
  <c r="Y485" i="14"/>
  <c r="X485" i="14"/>
  <c r="W485" i="14"/>
  <c r="T485" i="14"/>
  <c r="R485" i="14"/>
  <c r="P485" i="14"/>
  <c r="M485" i="14"/>
  <c r="K485" i="14"/>
  <c r="K480" i="14" s="1"/>
  <c r="J485" i="14"/>
  <c r="I485" i="14"/>
  <c r="G485" i="14"/>
  <c r="F485" i="14"/>
  <c r="X484" i="14"/>
  <c r="U484" i="14"/>
  <c r="S484" i="14"/>
  <c r="S483" i="14" s="1"/>
  <c r="Q484" i="14"/>
  <c r="N484" i="14"/>
  <c r="N483" i="14" s="1"/>
  <c r="L484" i="14"/>
  <c r="H484" i="14"/>
  <c r="AA483" i="14"/>
  <c r="Y483" i="14"/>
  <c r="W483" i="14"/>
  <c r="U483" i="14"/>
  <c r="T483" i="14"/>
  <c r="R483" i="14"/>
  <c r="Q483" i="14"/>
  <c r="P483" i="14"/>
  <c r="M483" i="14"/>
  <c r="L483" i="14"/>
  <c r="K483" i="14"/>
  <c r="J483" i="14"/>
  <c r="I483" i="14"/>
  <c r="H483" i="14"/>
  <c r="G483" i="14"/>
  <c r="F483" i="14"/>
  <c r="AB482" i="14"/>
  <c r="Z482" i="14"/>
  <c r="Z481" i="14" s="1"/>
  <c r="X482" i="14"/>
  <c r="Q482" i="14"/>
  <c r="H482" i="14"/>
  <c r="AB481" i="14"/>
  <c r="AA481" i="14"/>
  <c r="AA480" i="14" s="1"/>
  <c r="Y481" i="14"/>
  <c r="Y480" i="14" s="1"/>
  <c r="Y477" i="14" s="1"/>
  <c r="Y476" i="14" s="1"/>
  <c r="Y475" i="14" s="1"/>
  <c r="X481" i="14"/>
  <c r="W481" i="14"/>
  <c r="W480" i="14" s="1"/>
  <c r="W477" i="14" s="1"/>
  <c r="W476" i="14" s="1"/>
  <c r="W475" i="14" s="1"/>
  <c r="T481" i="14"/>
  <c r="T480" i="14" s="1"/>
  <c r="T477" i="14" s="1"/>
  <c r="T476" i="14" s="1"/>
  <c r="T475" i="14" s="1"/>
  <c r="R481" i="14"/>
  <c r="R480" i="14" s="1"/>
  <c r="P481" i="14"/>
  <c r="P480" i="14" s="1"/>
  <c r="P477" i="14" s="1"/>
  <c r="P476" i="14" s="1"/>
  <c r="P475" i="14" s="1"/>
  <c r="M481" i="14"/>
  <c r="M480" i="14" s="1"/>
  <c r="M477" i="14" s="1"/>
  <c r="M476" i="14" s="1"/>
  <c r="K481" i="14"/>
  <c r="J481" i="14"/>
  <c r="J480" i="14" s="1"/>
  <c r="I481" i="14"/>
  <c r="G481" i="14"/>
  <c r="G480" i="14" s="1"/>
  <c r="F481" i="14"/>
  <c r="L479" i="14"/>
  <c r="M478" i="14"/>
  <c r="K478" i="14"/>
  <c r="J478" i="14"/>
  <c r="I478" i="14"/>
  <c r="AA477" i="14"/>
  <c r="AA476" i="14" s="1"/>
  <c r="AA475" i="14" s="1"/>
  <c r="V477" i="14"/>
  <c r="R477" i="14"/>
  <c r="R476" i="14" s="1"/>
  <c r="O477" i="14"/>
  <c r="K477" i="14"/>
  <c r="K476" i="14" s="1"/>
  <c r="K475" i="14" s="1"/>
  <c r="G477" i="14"/>
  <c r="G476" i="14" s="1"/>
  <c r="G475" i="14" s="1"/>
  <c r="G463" i="14" s="1"/>
  <c r="R475" i="14"/>
  <c r="M475" i="14"/>
  <c r="M463" i="14" s="1"/>
  <c r="AB474" i="14"/>
  <c r="Z474" i="14"/>
  <c r="Z473" i="14" s="1"/>
  <c r="Z472" i="14" s="1"/>
  <c r="X474" i="14"/>
  <c r="Q474" i="14"/>
  <c r="H474" i="14"/>
  <c r="L474" i="14" s="1"/>
  <c r="N474" i="14" s="1"/>
  <c r="N473" i="14" s="1"/>
  <c r="N472" i="14" s="1"/>
  <c r="AB473" i="14"/>
  <c r="AB472" i="14" s="1"/>
  <c r="AA473" i="14"/>
  <c r="Y473" i="14"/>
  <c r="Y472" i="14" s="1"/>
  <c r="X473" i="14"/>
  <c r="W473" i="14"/>
  <c r="V473" i="14"/>
  <c r="T473" i="14"/>
  <c r="T472" i="14" s="1"/>
  <c r="R473" i="14"/>
  <c r="P473" i="14"/>
  <c r="O473" i="14"/>
  <c r="M473" i="14"/>
  <c r="M472" i="14" s="1"/>
  <c r="K473" i="14"/>
  <c r="J473" i="14"/>
  <c r="I473" i="14"/>
  <c r="I472" i="14" s="1"/>
  <c r="G473" i="14"/>
  <c r="F473" i="14"/>
  <c r="AA472" i="14"/>
  <c r="X472" i="14"/>
  <c r="W472" i="14"/>
  <c r="V472" i="14"/>
  <c r="R472" i="14"/>
  <c r="P472" i="14"/>
  <c r="O472" i="14"/>
  <c r="K472" i="14"/>
  <c r="J472" i="14"/>
  <c r="G472" i="14"/>
  <c r="F472" i="14"/>
  <c r="Z471" i="14"/>
  <c r="X471" i="14"/>
  <c r="Q471" i="14"/>
  <c r="N471" i="14"/>
  <c r="N470" i="14" s="1"/>
  <c r="L471" i="14"/>
  <c r="H471" i="14"/>
  <c r="AA470" i="14"/>
  <c r="Y470" i="14"/>
  <c r="X470" i="14"/>
  <c r="W470" i="14"/>
  <c r="V470" i="14"/>
  <c r="T470" i="14"/>
  <c r="R470" i="14"/>
  <c r="P470" i="14"/>
  <c r="O470" i="14"/>
  <c r="O467" i="14" s="1"/>
  <c r="O466" i="14" s="1"/>
  <c r="O465" i="14" s="1"/>
  <c r="M470" i="14"/>
  <c r="L470" i="14"/>
  <c r="K470" i="14"/>
  <c r="J470" i="14"/>
  <c r="I470" i="14"/>
  <c r="H470" i="14"/>
  <c r="G470" i="14"/>
  <c r="F470" i="14"/>
  <c r="X469" i="14"/>
  <c r="Z469" i="14" s="1"/>
  <c r="Q469" i="14"/>
  <c r="N469" i="14"/>
  <c r="N468" i="14" s="1"/>
  <c r="N467" i="14" s="1"/>
  <c r="N466" i="14" s="1"/>
  <c r="N465" i="14" s="1"/>
  <c r="N464" i="14" s="1"/>
  <c r="L469" i="14"/>
  <c r="H469" i="14"/>
  <c r="AA468" i="14"/>
  <c r="AA467" i="14" s="1"/>
  <c r="AA466" i="14" s="1"/>
  <c r="AA465" i="14" s="1"/>
  <c r="AA464" i="14" s="1"/>
  <c r="Y468" i="14"/>
  <c r="X468" i="14"/>
  <c r="X467" i="14" s="1"/>
  <c r="X466" i="14" s="1"/>
  <c r="W468" i="14"/>
  <c r="V468" i="14"/>
  <c r="T468" i="14"/>
  <c r="R468" i="14"/>
  <c r="P468" i="14"/>
  <c r="P467" i="14" s="1"/>
  <c r="O468" i="14"/>
  <c r="M468" i="14"/>
  <c r="L468" i="14"/>
  <c r="K468" i="14"/>
  <c r="J468" i="14"/>
  <c r="I468" i="14"/>
  <c r="H468" i="14"/>
  <c r="G468" i="14"/>
  <c r="G467" i="14" s="1"/>
  <c r="G466" i="14" s="1"/>
  <c r="G465" i="14" s="1"/>
  <c r="G464" i="14" s="1"/>
  <c r="F468" i="14"/>
  <c r="Y467" i="14"/>
  <c r="V467" i="14"/>
  <c r="V466" i="14" s="1"/>
  <c r="V465" i="14" s="1"/>
  <c r="V464" i="14" s="1"/>
  <c r="V463" i="14" s="1"/>
  <c r="R467" i="14"/>
  <c r="R466" i="14" s="1"/>
  <c r="R465" i="14" s="1"/>
  <c r="R464" i="14" s="1"/>
  <c r="M467" i="14"/>
  <c r="K467" i="14"/>
  <c r="K466" i="14" s="1"/>
  <c r="K465" i="14" s="1"/>
  <c r="J467" i="14"/>
  <c r="I467" i="14"/>
  <c r="F467" i="14"/>
  <c r="F466" i="14" s="1"/>
  <c r="F465" i="14" s="1"/>
  <c r="F464" i="14" s="1"/>
  <c r="Y466" i="14"/>
  <c r="Y465" i="14" s="1"/>
  <c r="Y464" i="14" s="1"/>
  <c r="M466" i="14"/>
  <c r="M465" i="14" s="1"/>
  <c r="M464" i="14" s="1"/>
  <c r="J466" i="14"/>
  <c r="J465" i="14" s="1"/>
  <c r="J464" i="14" s="1"/>
  <c r="I466" i="14"/>
  <c r="I465" i="14" s="1"/>
  <c r="I464" i="14" s="1"/>
  <c r="X465" i="14"/>
  <c r="X464" i="14" s="1"/>
  <c r="O464" i="14"/>
  <c r="O463" i="14" s="1"/>
  <c r="K464" i="14"/>
  <c r="R463" i="14"/>
  <c r="X462" i="14"/>
  <c r="U462" i="14"/>
  <c r="U461" i="14" s="1"/>
  <c r="U460" i="14" s="1"/>
  <c r="U459" i="14" s="1"/>
  <c r="U458" i="14" s="1"/>
  <c r="S462" i="14"/>
  <c r="Q462" i="14"/>
  <c r="L462" i="14"/>
  <c r="H462" i="14"/>
  <c r="H461" i="14" s="1"/>
  <c r="H460" i="14" s="1"/>
  <c r="AA461" i="14"/>
  <c r="AA460" i="14" s="1"/>
  <c r="AA459" i="14" s="1"/>
  <c r="AA458" i="14" s="1"/>
  <c r="Y461" i="14"/>
  <c r="W461" i="14"/>
  <c r="W460" i="14" s="1"/>
  <c r="W459" i="14" s="1"/>
  <c r="V461" i="14"/>
  <c r="T461" i="14"/>
  <c r="S461" i="14"/>
  <c r="S460" i="14" s="1"/>
  <c r="S459" i="14" s="1"/>
  <c r="S458" i="14" s="1"/>
  <c r="R461" i="14"/>
  <c r="Q461" i="14"/>
  <c r="P461" i="14"/>
  <c r="O461" i="14"/>
  <c r="O460" i="14" s="1"/>
  <c r="O459" i="14" s="1"/>
  <c r="O458" i="14" s="1"/>
  <c r="M461" i="14"/>
  <c r="K461" i="14"/>
  <c r="K460" i="14" s="1"/>
  <c r="K459" i="14" s="1"/>
  <c r="K458" i="14" s="1"/>
  <c r="J461" i="14"/>
  <c r="I461" i="14"/>
  <c r="G461" i="14"/>
  <c r="G460" i="14" s="1"/>
  <c r="G459" i="14" s="1"/>
  <c r="G458" i="14" s="1"/>
  <c r="F461" i="14"/>
  <c r="Y460" i="14"/>
  <c r="V460" i="14"/>
  <c r="V459" i="14" s="1"/>
  <c r="V458" i="14" s="1"/>
  <c r="T460" i="14"/>
  <c r="R460" i="14"/>
  <c r="R459" i="14" s="1"/>
  <c r="R458" i="14" s="1"/>
  <c r="Q460" i="14"/>
  <c r="P460" i="14"/>
  <c r="M460" i="14"/>
  <c r="J460" i="14"/>
  <c r="J459" i="14" s="1"/>
  <c r="J458" i="14" s="1"/>
  <c r="I460" i="14"/>
  <c r="F460" i="14"/>
  <c r="F459" i="14" s="1"/>
  <c r="F458" i="14" s="1"/>
  <c r="Y459" i="14"/>
  <c r="Y458" i="14" s="1"/>
  <c r="T459" i="14"/>
  <c r="Q459" i="14"/>
  <c r="Q458" i="14" s="1"/>
  <c r="P459" i="14"/>
  <c r="M459" i="14"/>
  <c r="M458" i="14" s="1"/>
  <c r="I459" i="14"/>
  <c r="I458" i="14" s="1"/>
  <c r="H459" i="14"/>
  <c r="W458" i="14"/>
  <c r="T458" i="14"/>
  <c r="P458" i="14"/>
  <c r="H458" i="14"/>
  <c r="Z457" i="14"/>
  <c r="X457" i="14"/>
  <c r="Q457" i="14"/>
  <c r="N457" i="14"/>
  <c r="N456" i="14" s="1"/>
  <c r="N455" i="14" s="1"/>
  <c r="N454" i="14" s="1"/>
  <c r="L457" i="14"/>
  <c r="H457" i="14"/>
  <c r="AA456" i="14"/>
  <c r="AA455" i="14" s="1"/>
  <c r="AA454" i="14" s="1"/>
  <c r="Y456" i="14"/>
  <c r="X456" i="14"/>
  <c r="X455" i="14" s="1"/>
  <c r="X454" i="14" s="1"/>
  <c r="W456" i="14"/>
  <c r="V456" i="14"/>
  <c r="T456" i="14"/>
  <c r="T455" i="14" s="1"/>
  <c r="T454" i="14" s="1"/>
  <c r="R456" i="14"/>
  <c r="P456" i="14"/>
  <c r="P455" i="14" s="1"/>
  <c r="P454" i="14" s="1"/>
  <c r="O456" i="14"/>
  <c r="O455" i="14" s="1"/>
  <c r="O454" i="14" s="1"/>
  <c r="O449" i="14" s="1"/>
  <c r="O448" i="14" s="1"/>
  <c r="M456" i="14"/>
  <c r="L456" i="14"/>
  <c r="L455" i="14" s="1"/>
  <c r="L454" i="14" s="1"/>
  <c r="K456" i="14"/>
  <c r="J456" i="14"/>
  <c r="I456" i="14"/>
  <c r="H456" i="14"/>
  <c r="H455" i="14" s="1"/>
  <c r="H454" i="14" s="1"/>
  <c r="G456" i="14"/>
  <c r="F456" i="14"/>
  <c r="Y455" i="14"/>
  <c r="W455" i="14"/>
  <c r="W454" i="14" s="1"/>
  <c r="V455" i="14"/>
  <c r="R455" i="14"/>
  <c r="M455" i="14"/>
  <c r="K455" i="14"/>
  <c r="K454" i="14" s="1"/>
  <c r="J455" i="14"/>
  <c r="I455" i="14"/>
  <c r="G455" i="14"/>
  <c r="G454" i="14" s="1"/>
  <c r="G449" i="14" s="1"/>
  <c r="G448" i="14" s="1"/>
  <c r="F455" i="14"/>
  <c r="Y454" i="14"/>
  <c r="V454" i="14"/>
  <c r="R454" i="14"/>
  <c r="M454" i="14"/>
  <c r="J454" i="14"/>
  <c r="I454" i="14"/>
  <c r="F454" i="14"/>
  <c r="F449" i="14" s="1"/>
  <c r="AB453" i="14"/>
  <c r="AB452" i="14" s="1"/>
  <c r="Z453" i="14"/>
  <c r="X453" i="14"/>
  <c r="S453" i="14"/>
  <c r="S452" i="14" s="1"/>
  <c r="S451" i="14" s="1"/>
  <c r="Q453" i="14"/>
  <c r="H453" i="14"/>
  <c r="AA452" i="14"/>
  <c r="Z452" i="14"/>
  <c r="Z451" i="14" s="1"/>
  <c r="Z450" i="14" s="1"/>
  <c r="Y452" i="14"/>
  <c r="X452" i="14"/>
  <c r="W452" i="14"/>
  <c r="V452" i="14"/>
  <c r="V451" i="14" s="1"/>
  <c r="V450" i="14" s="1"/>
  <c r="T452" i="14"/>
  <c r="R452" i="14"/>
  <c r="R451" i="14" s="1"/>
  <c r="R450" i="14" s="1"/>
  <c r="R449" i="14" s="1"/>
  <c r="R448" i="14" s="1"/>
  <c r="Q452" i="14"/>
  <c r="Q451" i="14" s="1"/>
  <c r="Q450" i="14" s="1"/>
  <c r="P452" i="14"/>
  <c r="O452" i="14"/>
  <c r="M452" i="14"/>
  <c r="K452" i="14"/>
  <c r="J452" i="14"/>
  <c r="J451" i="14" s="1"/>
  <c r="J450" i="14" s="1"/>
  <c r="J449" i="14" s="1"/>
  <c r="J448" i="14" s="1"/>
  <c r="I452" i="14"/>
  <c r="I451" i="14" s="1"/>
  <c r="I450" i="14" s="1"/>
  <c r="I449" i="14" s="1"/>
  <c r="I448" i="14" s="1"/>
  <c r="G452" i="14"/>
  <c r="F452" i="14"/>
  <c r="F451" i="14" s="1"/>
  <c r="F450" i="14" s="1"/>
  <c r="AB451" i="14"/>
  <c r="AB450" i="14" s="1"/>
  <c r="AA451" i="14"/>
  <c r="Y451" i="14"/>
  <c r="Y450" i="14" s="1"/>
  <c r="Y449" i="14" s="1"/>
  <c r="X451" i="14"/>
  <c r="W451" i="14"/>
  <c r="T451" i="14"/>
  <c r="P451" i="14"/>
  <c r="O451" i="14"/>
  <c r="M451" i="14"/>
  <c r="M450" i="14" s="1"/>
  <c r="M449" i="14" s="1"/>
  <c r="M448" i="14" s="1"/>
  <c r="K451" i="14"/>
  <c r="G451" i="14"/>
  <c r="AA450" i="14"/>
  <c r="AA449" i="14" s="1"/>
  <c r="AA448" i="14" s="1"/>
  <c r="X450" i="14"/>
  <c r="X449" i="14" s="1"/>
  <c r="W450" i="14"/>
  <c r="T450" i="14"/>
  <c r="S450" i="14"/>
  <c r="P450" i="14"/>
  <c r="P449" i="14" s="1"/>
  <c r="P448" i="14" s="1"/>
  <c r="O450" i="14"/>
  <c r="K450" i="14"/>
  <c r="G450" i="14"/>
  <c r="W449" i="14"/>
  <c r="W448" i="14" s="1"/>
  <c r="K449" i="14"/>
  <c r="K448" i="14" s="1"/>
  <c r="Y448" i="14"/>
  <c r="F448" i="14"/>
  <c r="N447" i="14"/>
  <c r="N446" i="14" s="1"/>
  <c r="L447" i="14"/>
  <c r="M446" i="14"/>
  <c r="L446" i="14"/>
  <c r="K446" i="14"/>
  <c r="J446" i="14"/>
  <c r="I446" i="14"/>
  <c r="N445" i="14"/>
  <c r="N444" i="14" s="1"/>
  <c r="L445" i="14"/>
  <c r="M444" i="14"/>
  <c r="L444" i="14"/>
  <c r="K444" i="14"/>
  <c r="J444" i="14"/>
  <c r="I444" i="14"/>
  <c r="N443" i="14"/>
  <c r="N442" i="14" s="1"/>
  <c r="L443" i="14"/>
  <c r="M442" i="14"/>
  <c r="L442" i="14"/>
  <c r="L437" i="14" s="1"/>
  <c r="L436" i="14" s="1"/>
  <c r="L435" i="14" s="1"/>
  <c r="K442" i="14"/>
  <c r="J442" i="14"/>
  <c r="I442" i="14"/>
  <c r="N441" i="14"/>
  <c r="N440" i="14" s="1"/>
  <c r="N437" i="14" s="1"/>
  <c r="N436" i="14" s="1"/>
  <c r="L441" i="14"/>
  <c r="M440" i="14"/>
  <c r="L440" i="14"/>
  <c r="K440" i="14"/>
  <c r="J440" i="14"/>
  <c r="I440" i="14"/>
  <c r="N439" i="14"/>
  <c r="N438" i="14" s="1"/>
  <c r="L439" i="14"/>
  <c r="M438" i="14"/>
  <c r="L438" i="14"/>
  <c r="K438" i="14"/>
  <c r="J438" i="14"/>
  <c r="I438" i="14"/>
  <c r="K437" i="14"/>
  <c r="K436" i="14" s="1"/>
  <c r="J437" i="14"/>
  <c r="J436" i="14" s="1"/>
  <c r="J435" i="14" s="1"/>
  <c r="N435" i="14"/>
  <c r="K435" i="14"/>
  <c r="X434" i="14"/>
  <c r="Z434" i="14" s="1"/>
  <c r="Q434" i="14"/>
  <c r="N434" i="14"/>
  <c r="N433" i="14" s="1"/>
  <c r="N432" i="14" s="1"/>
  <c r="N431" i="14" s="1"/>
  <c r="L434" i="14"/>
  <c r="H434" i="14"/>
  <c r="AA433" i="14"/>
  <c r="AA432" i="14" s="1"/>
  <c r="AA431" i="14" s="1"/>
  <c r="Y433" i="14"/>
  <c r="X433" i="14"/>
  <c r="X432" i="14" s="1"/>
  <c r="X431" i="14" s="1"/>
  <c r="W433" i="14"/>
  <c r="W432" i="14" s="1"/>
  <c r="W431" i="14" s="1"/>
  <c r="V433" i="14"/>
  <c r="T433" i="14"/>
  <c r="T432" i="14" s="1"/>
  <c r="T431" i="14" s="1"/>
  <c r="R433" i="14"/>
  <c r="P433" i="14"/>
  <c r="P432" i="14" s="1"/>
  <c r="P431" i="14" s="1"/>
  <c r="O433" i="14"/>
  <c r="M433" i="14"/>
  <c r="L433" i="14"/>
  <c r="L432" i="14" s="1"/>
  <c r="L431" i="14" s="1"/>
  <c r="K433" i="14"/>
  <c r="J433" i="14"/>
  <c r="I433" i="14"/>
  <c r="H433" i="14"/>
  <c r="H432" i="14" s="1"/>
  <c r="H431" i="14" s="1"/>
  <c r="G433" i="14"/>
  <c r="G432" i="14" s="1"/>
  <c r="G431" i="14" s="1"/>
  <c r="F433" i="14"/>
  <c r="Y432" i="14"/>
  <c r="V432" i="14"/>
  <c r="R432" i="14"/>
  <c r="R431" i="14" s="1"/>
  <c r="O432" i="14"/>
  <c r="O431" i="14" s="1"/>
  <c r="M432" i="14"/>
  <c r="K432" i="14"/>
  <c r="K431" i="14" s="1"/>
  <c r="J432" i="14"/>
  <c r="I432" i="14"/>
  <c r="F432" i="14"/>
  <c r="F431" i="14" s="1"/>
  <c r="Y431" i="14"/>
  <c r="V431" i="14"/>
  <c r="M431" i="14"/>
  <c r="J431" i="14"/>
  <c r="I431" i="14"/>
  <c r="AB430" i="14"/>
  <c r="Z430" i="14"/>
  <c r="X430" i="14"/>
  <c r="U430" i="14"/>
  <c r="U429" i="14" s="1"/>
  <c r="S430" i="14"/>
  <c r="Q430" i="14"/>
  <c r="N430" i="14"/>
  <c r="AB429" i="14"/>
  <c r="AA429" i="14"/>
  <c r="AA426" i="14" s="1"/>
  <c r="Z429" i="14"/>
  <c r="Y429" i="14"/>
  <c r="X429" i="14"/>
  <c r="W429" i="14"/>
  <c r="W426" i="14" s="1"/>
  <c r="T429" i="14"/>
  <c r="S429" i="14"/>
  <c r="R429" i="14"/>
  <c r="R426" i="14" s="1"/>
  <c r="Q429" i="14"/>
  <c r="P429" i="14"/>
  <c r="O429" i="14"/>
  <c r="O426" i="14" s="1"/>
  <c r="O422" i="14" s="1"/>
  <c r="N429" i="14"/>
  <c r="M429" i="14"/>
  <c r="X428" i="14"/>
  <c r="Q428" i="14"/>
  <c r="S428" i="14" s="1"/>
  <c r="N428" i="14"/>
  <c r="N427" i="14" s="1"/>
  <c r="N426" i="14" s="1"/>
  <c r="AA427" i="14"/>
  <c r="Y427" i="14"/>
  <c r="Y426" i="14" s="1"/>
  <c r="W427" i="14"/>
  <c r="T427" i="14"/>
  <c r="R427" i="14"/>
  <c r="P427" i="14"/>
  <c r="O427" i="14"/>
  <c r="M427" i="14"/>
  <c r="M426" i="14" s="1"/>
  <c r="T426" i="14"/>
  <c r="P426" i="14"/>
  <c r="Z425" i="14"/>
  <c r="Z424" i="14" s="1"/>
  <c r="Z423" i="14" s="1"/>
  <c r="X425" i="14"/>
  <c r="S425" i="14"/>
  <c r="Q425" i="14"/>
  <c r="H425" i="14"/>
  <c r="L425" i="14" s="1"/>
  <c r="N425" i="14" s="1"/>
  <c r="N424" i="14" s="1"/>
  <c r="N423" i="14" s="1"/>
  <c r="N422" i="14" s="1"/>
  <c r="AA424" i="14"/>
  <c r="Y424" i="14"/>
  <c r="Y423" i="14" s="1"/>
  <c r="X424" i="14"/>
  <c r="W424" i="14"/>
  <c r="V424" i="14"/>
  <c r="T424" i="14"/>
  <c r="R424" i="14"/>
  <c r="Q424" i="14"/>
  <c r="Q423" i="14" s="1"/>
  <c r="P424" i="14"/>
  <c r="P423" i="14" s="1"/>
  <c r="P422" i="14" s="1"/>
  <c r="O424" i="14"/>
  <c r="M424" i="14"/>
  <c r="M423" i="14" s="1"/>
  <c r="L424" i="14"/>
  <c r="L423" i="14" s="1"/>
  <c r="L422" i="14" s="1"/>
  <c r="K424" i="14"/>
  <c r="J424" i="14"/>
  <c r="I424" i="14"/>
  <c r="I423" i="14" s="1"/>
  <c r="I422" i="14" s="1"/>
  <c r="H424" i="14"/>
  <c r="H423" i="14" s="1"/>
  <c r="H422" i="14" s="1"/>
  <c r="G424" i="14"/>
  <c r="F424" i="14"/>
  <c r="AA423" i="14"/>
  <c r="AA422" i="14" s="1"/>
  <c r="X423" i="14"/>
  <c r="W423" i="14"/>
  <c r="W422" i="14" s="1"/>
  <c r="V423" i="14"/>
  <c r="T423" i="14"/>
  <c r="T422" i="14" s="1"/>
  <c r="R423" i="14"/>
  <c r="O423" i="14"/>
  <c r="K423" i="14"/>
  <c r="K422" i="14" s="1"/>
  <c r="J423" i="14"/>
  <c r="G423" i="14"/>
  <c r="F423" i="14"/>
  <c r="V422" i="14"/>
  <c r="R422" i="14"/>
  <c r="J422" i="14"/>
  <c r="G422" i="14"/>
  <c r="F422" i="14"/>
  <c r="X421" i="14"/>
  <c r="U421" i="14"/>
  <c r="S421" i="14"/>
  <c r="S420" i="14" s="1"/>
  <c r="Q421" i="14"/>
  <c r="L421" i="14"/>
  <c r="N421" i="14" s="1"/>
  <c r="N420" i="14" s="1"/>
  <c r="H421" i="14"/>
  <c r="AA420" i="14"/>
  <c r="Y420" i="14"/>
  <c r="W420" i="14"/>
  <c r="U420" i="14"/>
  <c r="T420" i="14"/>
  <c r="R420" i="14"/>
  <c r="Q420" i="14"/>
  <c r="P420" i="14"/>
  <c r="M420" i="14"/>
  <c r="L420" i="14"/>
  <c r="K420" i="14"/>
  <c r="J420" i="14"/>
  <c r="I420" i="14"/>
  <c r="H420" i="14"/>
  <c r="G420" i="14"/>
  <c r="F420" i="14"/>
  <c r="Z419" i="14"/>
  <c r="X419" i="14"/>
  <c r="S419" i="14"/>
  <c r="Q419" i="14"/>
  <c r="Q418" i="14" s="1"/>
  <c r="H419" i="14"/>
  <c r="AA418" i="14"/>
  <c r="Y418" i="14"/>
  <c r="X418" i="14"/>
  <c r="W418" i="14"/>
  <c r="T418" i="14"/>
  <c r="R418" i="14"/>
  <c r="P418" i="14"/>
  <c r="P415" i="14" s="1"/>
  <c r="M418" i="14"/>
  <c r="K418" i="14"/>
  <c r="J418" i="14"/>
  <c r="I418" i="14"/>
  <c r="G418" i="14"/>
  <c r="F418" i="14"/>
  <c r="X417" i="14"/>
  <c r="U417" i="14"/>
  <c r="U416" i="14" s="1"/>
  <c r="S417" i="14"/>
  <c r="S416" i="14" s="1"/>
  <c r="Q417" i="14"/>
  <c r="N417" i="14"/>
  <c r="N416" i="14" s="1"/>
  <c r="L417" i="14"/>
  <c r="L416" i="14" s="1"/>
  <c r="H417" i="14"/>
  <c r="AA416" i="14"/>
  <c r="Y416" i="14"/>
  <c r="W416" i="14"/>
  <c r="T416" i="14"/>
  <c r="R416" i="14"/>
  <c r="R415" i="14" s="1"/>
  <c r="Q416" i="14"/>
  <c r="P416" i="14"/>
  <c r="O416" i="14"/>
  <c r="M416" i="14"/>
  <c r="M415" i="14" s="1"/>
  <c r="K416" i="14"/>
  <c r="J416" i="14"/>
  <c r="J415" i="14" s="1"/>
  <c r="I416" i="14"/>
  <c r="I415" i="14" s="1"/>
  <c r="H416" i="14"/>
  <c r="G416" i="14"/>
  <c r="F416" i="14"/>
  <c r="F415" i="14" s="1"/>
  <c r="Y415" i="14"/>
  <c r="T415" i="14"/>
  <c r="O415" i="14"/>
  <c r="K415" i="14"/>
  <c r="G415" i="14"/>
  <c r="X414" i="14"/>
  <c r="Z414" i="14" s="1"/>
  <c r="AB414" i="14" s="1"/>
  <c r="Q414" i="14"/>
  <c r="S414" i="14" s="1"/>
  <c r="U414" i="14" s="1"/>
  <c r="N414" i="14"/>
  <c r="L414" i="14"/>
  <c r="H414" i="14"/>
  <c r="Z413" i="14"/>
  <c r="X413" i="14"/>
  <c r="S413" i="14"/>
  <c r="Q413" i="14"/>
  <c r="H413" i="14"/>
  <c r="AA412" i="14"/>
  <c r="Y412" i="14"/>
  <c r="X412" i="14"/>
  <c r="W412" i="14"/>
  <c r="V412" i="14"/>
  <c r="T412" i="14"/>
  <c r="R412" i="14"/>
  <c r="Q412" i="14"/>
  <c r="P412" i="14"/>
  <c r="O412" i="14"/>
  <c r="M412" i="14"/>
  <c r="K412" i="14"/>
  <c r="J412" i="14"/>
  <c r="I412" i="14"/>
  <c r="G412" i="14"/>
  <c r="F412" i="14"/>
  <c r="AB411" i="14"/>
  <c r="Z411" i="14"/>
  <c r="X411" i="14"/>
  <c r="Q411" i="14"/>
  <c r="S411" i="14" s="1"/>
  <c r="U411" i="14" s="1"/>
  <c r="H411" i="14"/>
  <c r="L411" i="14" s="1"/>
  <c r="N411" i="14" s="1"/>
  <c r="Y410" i="14"/>
  <c r="X410" i="14"/>
  <c r="R410" i="14"/>
  <c r="Q410" i="14"/>
  <c r="N410" i="14"/>
  <c r="N409" i="14" s="1"/>
  <c r="L410" i="14"/>
  <c r="H410" i="14"/>
  <c r="AA409" i="14"/>
  <c r="AA408" i="14" s="1"/>
  <c r="Y409" i="14"/>
  <c r="W409" i="14"/>
  <c r="V409" i="14"/>
  <c r="T409" i="14"/>
  <c r="T408" i="14" s="1"/>
  <c r="R409" i="14"/>
  <c r="P409" i="14"/>
  <c r="P408" i="14" s="1"/>
  <c r="O409" i="14"/>
  <c r="M409" i="14"/>
  <c r="L409" i="14"/>
  <c r="K409" i="14"/>
  <c r="K408" i="14" s="1"/>
  <c r="J409" i="14"/>
  <c r="I409" i="14"/>
  <c r="H409" i="14"/>
  <c r="G409" i="14"/>
  <c r="G408" i="14" s="1"/>
  <c r="F409" i="14"/>
  <c r="Y408" i="14"/>
  <c r="W408" i="14"/>
  <c r="V408" i="14"/>
  <c r="R408" i="14"/>
  <c r="O408" i="14"/>
  <c r="M408" i="14"/>
  <c r="J408" i="14"/>
  <c r="I408" i="14"/>
  <c r="F408" i="14"/>
  <c r="X407" i="14"/>
  <c r="S407" i="14"/>
  <c r="U407" i="14" s="1"/>
  <c r="U406" i="14" s="1"/>
  <c r="Q407" i="14"/>
  <c r="L407" i="14"/>
  <c r="H407" i="14"/>
  <c r="H406" i="14" s="1"/>
  <c r="AA406" i="14"/>
  <c r="Y406" i="14"/>
  <c r="Y397" i="14" s="1"/>
  <c r="W406" i="14"/>
  <c r="V406" i="14"/>
  <c r="T406" i="14"/>
  <c r="S406" i="14"/>
  <c r="R406" i="14"/>
  <c r="Q406" i="14"/>
  <c r="P406" i="14"/>
  <c r="O406" i="14"/>
  <c r="O397" i="14" s="1"/>
  <c r="M406" i="14"/>
  <c r="K406" i="14"/>
  <c r="J406" i="14"/>
  <c r="J397" i="14" s="1"/>
  <c r="J382" i="14" s="1"/>
  <c r="J381" i="14" s="1"/>
  <c r="I406" i="14"/>
  <c r="I397" i="14" s="1"/>
  <c r="G406" i="14"/>
  <c r="F406" i="14"/>
  <c r="X405" i="14"/>
  <c r="S405" i="14"/>
  <c r="U405" i="14" s="1"/>
  <c r="Q405" i="14"/>
  <c r="H405" i="14"/>
  <c r="AA404" i="14"/>
  <c r="Y404" i="14"/>
  <c r="W404" i="14"/>
  <c r="V404" i="14"/>
  <c r="U404" i="14"/>
  <c r="T404" i="14"/>
  <c r="S404" i="14"/>
  <c r="R404" i="14"/>
  <c r="Q404" i="14"/>
  <c r="P404" i="14"/>
  <c r="O404" i="14"/>
  <c r="M404" i="14"/>
  <c r="K404" i="14"/>
  <c r="J404" i="14"/>
  <c r="I404" i="14"/>
  <c r="G404" i="14"/>
  <c r="F404" i="14"/>
  <c r="X403" i="14"/>
  <c r="S403" i="14"/>
  <c r="Q403" i="14"/>
  <c r="H403" i="14"/>
  <c r="AA402" i="14"/>
  <c r="Y402" i="14"/>
  <c r="W402" i="14"/>
  <c r="T402" i="14"/>
  <c r="R402" i="14"/>
  <c r="Q402" i="14"/>
  <c r="Q397" i="14" s="1"/>
  <c r="P402" i="14"/>
  <c r="M402" i="14"/>
  <c r="K402" i="14"/>
  <c r="J402" i="14"/>
  <c r="I402" i="14"/>
  <c r="G402" i="14"/>
  <c r="F402" i="14"/>
  <c r="X401" i="14"/>
  <c r="Z401" i="14" s="1"/>
  <c r="S401" i="14"/>
  <c r="U401" i="14" s="1"/>
  <c r="U400" i="14" s="1"/>
  <c r="Q401" i="14"/>
  <c r="Q400" i="14" s="1"/>
  <c r="H401" i="14"/>
  <c r="AA400" i="14"/>
  <c r="Y400" i="14"/>
  <c r="W400" i="14"/>
  <c r="T400" i="14"/>
  <c r="R400" i="14"/>
  <c r="R397" i="14" s="1"/>
  <c r="P400" i="14"/>
  <c r="P397" i="14" s="1"/>
  <c r="M400" i="14"/>
  <c r="K400" i="14"/>
  <c r="J400" i="14"/>
  <c r="I400" i="14"/>
  <c r="G400" i="14"/>
  <c r="F400" i="14"/>
  <c r="N399" i="14"/>
  <c r="N398" i="14" s="1"/>
  <c r="L399" i="14"/>
  <c r="M398" i="14"/>
  <c r="L398" i="14"/>
  <c r="K398" i="14"/>
  <c r="J398" i="14"/>
  <c r="I398" i="14"/>
  <c r="V397" i="14"/>
  <c r="T397" i="14"/>
  <c r="M397" i="14"/>
  <c r="Z396" i="14"/>
  <c r="AB396" i="14" s="1"/>
  <c r="AB395" i="14" s="1"/>
  <c r="X396" i="14"/>
  <c r="Q396" i="14"/>
  <c r="S396" i="14" s="1"/>
  <c r="L396" i="14"/>
  <c r="H396" i="14"/>
  <c r="AA395" i="14"/>
  <c r="Z395" i="14"/>
  <c r="Y395" i="14"/>
  <c r="X395" i="14"/>
  <c r="W395" i="14"/>
  <c r="V395" i="14"/>
  <c r="T395" i="14"/>
  <c r="R395" i="14"/>
  <c r="Q395" i="14"/>
  <c r="P395" i="14"/>
  <c r="P392" i="14" s="1"/>
  <c r="O395" i="14"/>
  <c r="M395" i="14"/>
  <c r="M392" i="14" s="1"/>
  <c r="K395" i="14"/>
  <c r="J395" i="14"/>
  <c r="I395" i="14"/>
  <c r="H395" i="14"/>
  <c r="G395" i="14"/>
  <c r="F395" i="14"/>
  <c r="AB394" i="14"/>
  <c r="AB393" i="14" s="1"/>
  <c r="AB392" i="14" s="1"/>
  <c r="Z394" i="14"/>
  <c r="Z393" i="14" s="1"/>
  <c r="X394" i="14"/>
  <c r="S394" i="14"/>
  <c r="Q394" i="14"/>
  <c r="Q393" i="14" s="1"/>
  <c r="Q392" i="14" s="1"/>
  <c r="H394" i="14"/>
  <c r="L394" i="14" s="1"/>
  <c r="AA393" i="14"/>
  <c r="Y393" i="14"/>
  <c r="X393" i="14"/>
  <c r="X392" i="14" s="1"/>
  <c r="W393" i="14"/>
  <c r="V393" i="14"/>
  <c r="T393" i="14"/>
  <c r="T392" i="14" s="1"/>
  <c r="R393" i="14"/>
  <c r="R392" i="14" s="1"/>
  <c r="P393" i="14"/>
  <c r="O393" i="14"/>
  <c r="M393" i="14"/>
  <c r="K393" i="14"/>
  <c r="J393" i="14"/>
  <c r="J392" i="14" s="1"/>
  <c r="I393" i="14"/>
  <c r="H393" i="14"/>
  <c r="G393" i="14"/>
  <c r="F393" i="14"/>
  <c r="F392" i="14" s="1"/>
  <c r="AA392" i="14"/>
  <c r="Y392" i="14"/>
  <c r="W392" i="14"/>
  <c r="O392" i="14"/>
  <c r="K392" i="14"/>
  <c r="I392" i="14"/>
  <c r="H392" i="14"/>
  <c r="G392" i="14"/>
  <c r="Z391" i="14"/>
  <c r="X391" i="14"/>
  <c r="Q391" i="14"/>
  <c r="Q390" i="14" s="1"/>
  <c r="H391" i="14"/>
  <c r="AA390" i="14"/>
  <c r="Y390" i="14"/>
  <c r="X390" i="14"/>
  <c r="W390" i="14"/>
  <c r="T390" i="14"/>
  <c r="R390" i="14"/>
  <c r="P390" i="14"/>
  <c r="M390" i="14"/>
  <c r="M383" i="14" s="1"/>
  <c r="M382" i="14" s="1"/>
  <c r="K390" i="14"/>
  <c r="J390" i="14"/>
  <c r="I390" i="14"/>
  <c r="G390" i="14"/>
  <c r="F390" i="14"/>
  <c r="X389" i="14"/>
  <c r="U389" i="14"/>
  <c r="U388" i="14" s="1"/>
  <c r="S389" i="14"/>
  <c r="S388" i="14" s="1"/>
  <c r="Q389" i="14"/>
  <c r="L389" i="14"/>
  <c r="N389" i="14" s="1"/>
  <c r="N388" i="14" s="1"/>
  <c r="H389" i="14"/>
  <c r="AA388" i="14"/>
  <c r="Y388" i="14"/>
  <c r="W388" i="14"/>
  <c r="W383" i="14" s="1"/>
  <c r="T388" i="14"/>
  <c r="R388" i="14"/>
  <c r="Q388" i="14"/>
  <c r="P388" i="14"/>
  <c r="M388" i="14"/>
  <c r="K388" i="14"/>
  <c r="J388" i="14"/>
  <c r="I388" i="14"/>
  <c r="H388" i="14"/>
  <c r="G388" i="14"/>
  <c r="F388" i="14"/>
  <c r="Z387" i="14"/>
  <c r="X387" i="14"/>
  <c r="X386" i="14" s="1"/>
  <c r="Q387" i="14"/>
  <c r="S387" i="14" s="1"/>
  <c r="K387" i="14"/>
  <c r="K386" i="14" s="1"/>
  <c r="K383" i="14" s="1"/>
  <c r="H387" i="14"/>
  <c r="AA386" i="14"/>
  <c r="Y386" i="14"/>
  <c r="W386" i="14"/>
  <c r="V386" i="14"/>
  <c r="T386" i="14"/>
  <c r="R386" i="14"/>
  <c r="Q386" i="14"/>
  <c r="P386" i="14"/>
  <c r="O386" i="14"/>
  <c r="M386" i="14"/>
  <c r="J386" i="14"/>
  <c r="I386" i="14"/>
  <c r="H386" i="14"/>
  <c r="G386" i="14"/>
  <c r="F386" i="14"/>
  <c r="AB385" i="14"/>
  <c r="Z385" i="14"/>
  <c r="Z384" i="14" s="1"/>
  <c r="X385" i="14"/>
  <c r="S385" i="14"/>
  <c r="Q385" i="14"/>
  <c r="Q384" i="14" s="1"/>
  <c r="Q383" i="14" s="1"/>
  <c r="H385" i="14"/>
  <c r="L385" i="14" s="1"/>
  <c r="AB384" i="14"/>
  <c r="AA384" i="14"/>
  <c r="Y384" i="14"/>
  <c r="X384" i="14"/>
  <c r="W384" i="14"/>
  <c r="V384" i="14"/>
  <c r="T384" i="14"/>
  <c r="R384" i="14"/>
  <c r="P384" i="14"/>
  <c r="O384" i="14"/>
  <c r="M384" i="14"/>
  <c r="K384" i="14"/>
  <c r="J384" i="14"/>
  <c r="J383" i="14" s="1"/>
  <c r="I384" i="14"/>
  <c r="H384" i="14"/>
  <c r="G384" i="14"/>
  <c r="F384" i="14"/>
  <c r="F383" i="14" s="1"/>
  <c r="AA383" i="14"/>
  <c r="Y383" i="14"/>
  <c r="Y382" i="14" s="1"/>
  <c r="T383" i="14"/>
  <c r="P383" i="14"/>
  <c r="O383" i="14"/>
  <c r="O382" i="14" s="1"/>
  <c r="O381" i="14" s="1"/>
  <c r="I383" i="14"/>
  <c r="P382" i="14"/>
  <c r="P381" i="14" s="1"/>
  <c r="X380" i="14"/>
  <c r="U380" i="14"/>
  <c r="U379" i="14" s="1"/>
  <c r="U378" i="14" s="1"/>
  <c r="U377" i="14" s="1"/>
  <c r="U376" i="14" s="1"/>
  <c r="S380" i="14"/>
  <c r="Q380" i="14"/>
  <c r="L380" i="14"/>
  <c r="H380" i="14"/>
  <c r="H379" i="14" s="1"/>
  <c r="AA379" i="14"/>
  <c r="AA378" i="14" s="1"/>
  <c r="Y379" i="14"/>
  <c r="Y378" i="14" s="1"/>
  <c r="Y377" i="14" s="1"/>
  <c r="Y376" i="14" s="1"/>
  <c r="W379" i="14"/>
  <c r="W378" i="14" s="1"/>
  <c r="W377" i="14" s="1"/>
  <c r="W376" i="14" s="1"/>
  <c r="V379" i="14"/>
  <c r="T379" i="14"/>
  <c r="S379" i="14"/>
  <c r="S378" i="14" s="1"/>
  <c r="R379" i="14"/>
  <c r="Q379" i="14"/>
  <c r="P379" i="14"/>
  <c r="O379" i="14"/>
  <c r="O378" i="14" s="1"/>
  <c r="M379" i="14"/>
  <c r="K379" i="14"/>
  <c r="K378" i="14" s="1"/>
  <c r="K377" i="14" s="1"/>
  <c r="K376" i="14" s="1"/>
  <c r="J379" i="14"/>
  <c r="J378" i="14" s="1"/>
  <c r="J377" i="14" s="1"/>
  <c r="J376" i="14" s="1"/>
  <c r="I379" i="14"/>
  <c r="G379" i="14"/>
  <c r="G378" i="14" s="1"/>
  <c r="F379" i="14"/>
  <c r="F378" i="14" s="1"/>
  <c r="F377" i="14" s="1"/>
  <c r="F376" i="14" s="1"/>
  <c r="V378" i="14"/>
  <c r="V377" i="14" s="1"/>
  <c r="T378" i="14"/>
  <c r="R378" i="14"/>
  <c r="R377" i="14" s="1"/>
  <c r="R376" i="14" s="1"/>
  <c r="Q378" i="14"/>
  <c r="Q377" i="14" s="1"/>
  <c r="Q376" i="14" s="1"/>
  <c r="P378" i="14"/>
  <c r="M378" i="14"/>
  <c r="M377" i="14" s="1"/>
  <c r="M376" i="14" s="1"/>
  <c r="I378" i="14"/>
  <c r="H378" i="14"/>
  <c r="H377" i="14" s="1"/>
  <c r="H376" i="14" s="1"/>
  <c r="AA377" i="14"/>
  <c r="T377" i="14"/>
  <c r="T376" i="14" s="1"/>
  <c r="S377" i="14"/>
  <c r="S376" i="14" s="1"/>
  <c r="P377" i="14"/>
  <c r="O377" i="14"/>
  <c r="O376" i="14" s="1"/>
  <c r="I377" i="14"/>
  <c r="I376" i="14" s="1"/>
  <c r="G377" i="14"/>
  <c r="AA376" i="14"/>
  <c r="V376" i="14"/>
  <c r="P376" i="14"/>
  <c r="P368" i="14" s="1"/>
  <c r="G376" i="14"/>
  <c r="Z375" i="14"/>
  <c r="AB375" i="14" s="1"/>
  <c r="X375" i="14"/>
  <c r="Q375" i="14"/>
  <c r="H375" i="14"/>
  <c r="L375" i="14" s="1"/>
  <c r="AB374" i="14"/>
  <c r="AA374" i="14"/>
  <c r="AA371" i="14" s="1"/>
  <c r="AA370" i="14" s="1"/>
  <c r="Y374" i="14"/>
  <c r="X374" i="14"/>
  <c r="W374" i="14"/>
  <c r="W371" i="14" s="1"/>
  <c r="W370" i="14" s="1"/>
  <c r="T374" i="14"/>
  <c r="R374" i="14"/>
  <c r="P374" i="14"/>
  <c r="M374" i="14"/>
  <c r="K374" i="14"/>
  <c r="J374" i="14"/>
  <c r="I374" i="14"/>
  <c r="H374" i="14"/>
  <c r="G374" i="14"/>
  <c r="F374" i="14"/>
  <c r="X373" i="14"/>
  <c r="Z373" i="14" s="1"/>
  <c r="AB373" i="14" s="1"/>
  <c r="AB372" i="14" s="1"/>
  <c r="U373" i="14"/>
  <c r="U372" i="14" s="1"/>
  <c r="S373" i="14"/>
  <c r="S372" i="14" s="1"/>
  <c r="Q373" i="14"/>
  <c r="L373" i="14"/>
  <c r="H373" i="14"/>
  <c r="H372" i="14" s="1"/>
  <c r="H371" i="14" s="1"/>
  <c r="H370" i="14" s="1"/>
  <c r="H369" i="14" s="1"/>
  <c r="AA372" i="14"/>
  <c r="Z372" i="14"/>
  <c r="Y372" i="14"/>
  <c r="W372" i="14"/>
  <c r="V372" i="14"/>
  <c r="V371" i="14" s="1"/>
  <c r="V370" i="14" s="1"/>
  <c r="V369" i="14" s="1"/>
  <c r="T372" i="14"/>
  <c r="R372" i="14"/>
  <c r="R371" i="14" s="1"/>
  <c r="R370" i="14" s="1"/>
  <c r="R369" i="14" s="1"/>
  <c r="Q372" i="14"/>
  <c r="P372" i="14"/>
  <c r="O372" i="14"/>
  <c r="M372" i="14"/>
  <c r="K372" i="14"/>
  <c r="J372" i="14"/>
  <c r="J371" i="14" s="1"/>
  <c r="J370" i="14" s="1"/>
  <c r="J369" i="14" s="1"/>
  <c r="J368" i="14" s="1"/>
  <c r="I372" i="14"/>
  <c r="G372" i="14"/>
  <c r="F372" i="14"/>
  <c r="Y371" i="14"/>
  <c r="Y370" i="14" s="1"/>
  <c r="Y369" i="14" s="1"/>
  <c r="T371" i="14"/>
  <c r="P371" i="14"/>
  <c r="O371" i="14"/>
  <c r="M371" i="14"/>
  <c r="M370" i="14" s="1"/>
  <c r="M369" i="14" s="1"/>
  <c r="K371" i="14"/>
  <c r="I371" i="14"/>
  <c r="I370" i="14" s="1"/>
  <c r="I369" i="14" s="1"/>
  <c r="G371" i="14"/>
  <c r="T370" i="14"/>
  <c r="T369" i="14" s="1"/>
  <c r="P370" i="14"/>
  <c r="P369" i="14" s="1"/>
  <c r="O370" i="14"/>
  <c r="K370" i="14"/>
  <c r="G370" i="14"/>
  <c r="AA369" i="14"/>
  <c r="W369" i="14"/>
  <c r="O369" i="14"/>
  <c r="K369" i="14"/>
  <c r="G369" i="14"/>
  <c r="X367" i="14"/>
  <c r="Z367" i="14" s="1"/>
  <c r="U367" i="14"/>
  <c r="U366" i="14" s="1"/>
  <c r="S367" i="14"/>
  <c r="Q367" i="14"/>
  <c r="N367" i="14"/>
  <c r="AA366" i="14"/>
  <c r="AA363" i="14" s="1"/>
  <c r="Y366" i="14"/>
  <c r="X366" i="14"/>
  <c r="W366" i="14"/>
  <c r="W363" i="14" s="1"/>
  <c r="T366" i="14"/>
  <c r="S366" i="14"/>
  <c r="R366" i="14"/>
  <c r="R363" i="14" s="1"/>
  <c r="Q366" i="14"/>
  <c r="P366" i="14"/>
  <c r="O366" i="14"/>
  <c r="O363" i="14" s="1"/>
  <c r="N366" i="14"/>
  <c r="M366" i="14"/>
  <c r="Z365" i="14"/>
  <c r="AB365" i="14" s="1"/>
  <c r="AB364" i="14" s="1"/>
  <c r="X365" i="14"/>
  <c r="X364" i="14" s="1"/>
  <c r="X363" i="14" s="1"/>
  <c r="Q365" i="14"/>
  <c r="S365" i="14" s="1"/>
  <c r="N365" i="14"/>
  <c r="N364" i="14" s="1"/>
  <c r="N363" i="14" s="1"/>
  <c r="AA364" i="14"/>
  <c r="Z364" i="14"/>
  <c r="Y364" i="14"/>
  <c r="W364" i="14"/>
  <c r="T364" i="14"/>
  <c r="R364" i="14"/>
  <c r="Q364" i="14"/>
  <c r="Q363" i="14" s="1"/>
  <c r="P364" i="14"/>
  <c r="O364" i="14"/>
  <c r="M364" i="14"/>
  <c r="M363" i="14" s="1"/>
  <c r="Y363" i="14"/>
  <c r="T363" i="14"/>
  <c r="P363" i="14"/>
  <c r="AB362" i="14"/>
  <c r="Z362" i="14"/>
  <c r="X362" i="14"/>
  <c r="S362" i="14"/>
  <c r="U362" i="14" s="1"/>
  <c r="Q362" i="14"/>
  <c r="L362" i="14"/>
  <c r="N362" i="14" s="1"/>
  <c r="AB361" i="14"/>
  <c r="Z361" i="14"/>
  <c r="X361" i="14"/>
  <c r="S361" i="14"/>
  <c r="U361" i="14" s="1"/>
  <c r="Q361" i="14"/>
  <c r="L361" i="14"/>
  <c r="N361" i="14" s="1"/>
  <c r="AB360" i="14"/>
  <c r="AB358" i="14" s="1"/>
  <c r="Z360" i="14"/>
  <c r="Z358" i="14" s="1"/>
  <c r="Z357" i="14" s="1"/>
  <c r="Z356" i="14" s="1"/>
  <c r="X360" i="14"/>
  <c r="S360" i="14"/>
  <c r="Q360" i="14"/>
  <c r="H360" i="14"/>
  <c r="AA358" i="14"/>
  <c r="Y358" i="14"/>
  <c r="Y357" i="14" s="1"/>
  <c r="Y356" i="14" s="1"/>
  <c r="X358" i="14"/>
  <c r="W358" i="14"/>
  <c r="V358" i="14"/>
  <c r="T358" i="14"/>
  <c r="R358" i="14"/>
  <c r="Q358" i="14"/>
  <c r="Q357" i="14" s="1"/>
  <c r="Q356" i="14" s="1"/>
  <c r="P358" i="14"/>
  <c r="O358" i="14"/>
  <c r="M358" i="14"/>
  <c r="M357" i="14" s="1"/>
  <c r="M356" i="14" s="1"/>
  <c r="M337" i="14" s="1"/>
  <c r="K358" i="14"/>
  <c r="J358" i="14"/>
  <c r="I358" i="14"/>
  <c r="I357" i="14" s="1"/>
  <c r="I356" i="14" s="1"/>
  <c r="I337" i="14" s="1"/>
  <c r="G358" i="14"/>
  <c r="F358" i="14"/>
  <c r="AB357" i="14"/>
  <c r="AB356" i="14" s="1"/>
  <c r="AA357" i="14"/>
  <c r="X357" i="14"/>
  <c r="X356" i="14" s="1"/>
  <c r="W357" i="14"/>
  <c r="V357" i="14"/>
  <c r="T357" i="14"/>
  <c r="T356" i="14" s="1"/>
  <c r="R357" i="14"/>
  <c r="P357" i="14"/>
  <c r="P356" i="14" s="1"/>
  <c r="O357" i="14"/>
  <c r="K357" i="14"/>
  <c r="J357" i="14"/>
  <c r="G357" i="14"/>
  <c r="F357" i="14"/>
  <c r="AA356" i="14"/>
  <c r="W356" i="14"/>
  <c r="V356" i="14"/>
  <c r="R356" i="14"/>
  <c r="O356" i="14"/>
  <c r="K356" i="14"/>
  <c r="J356" i="14"/>
  <c r="G356" i="14"/>
  <c r="F356" i="14"/>
  <c r="K355" i="14"/>
  <c r="L355" i="14" s="1"/>
  <c r="M354" i="14"/>
  <c r="J354" i="14"/>
  <c r="I354" i="14"/>
  <c r="Z353" i="14"/>
  <c r="X353" i="14"/>
  <c r="Q353" i="14"/>
  <c r="H353" i="14"/>
  <c r="L353" i="14" s="1"/>
  <c r="AA352" i="14"/>
  <c r="Y352" i="14"/>
  <c r="X352" i="14"/>
  <c r="W352" i="14"/>
  <c r="T352" i="14"/>
  <c r="R352" i="14"/>
  <c r="P352" i="14"/>
  <c r="M352" i="14"/>
  <c r="K352" i="14"/>
  <c r="J352" i="14"/>
  <c r="J344" i="14" s="1"/>
  <c r="J337" i="14" s="1"/>
  <c r="J336" i="14" s="1"/>
  <c r="J335" i="14" s="1"/>
  <c r="I352" i="14"/>
  <c r="H352" i="14"/>
  <c r="G352" i="14"/>
  <c r="F352" i="14"/>
  <c r="F344" i="14" s="1"/>
  <c r="F337" i="14" s="1"/>
  <c r="F336" i="14" s="1"/>
  <c r="F335" i="14" s="1"/>
  <c r="X351" i="14"/>
  <c r="Z351" i="14" s="1"/>
  <c r="AB351" i="14" s="1"/>
  <c r="AB350" i="14" s="1"/>
  <c r="U351" i="14"/>
  <c r="S351" i="14"/>
  <c r="S350" i="14" s="1"/>
  <c r="Q351" i="14"/>
  <c r="L351" i="14"/>
  <c r="N351" i="14" s="1"/>
  <c r="N350" i="14" s="1"/>
  <c r="H351" i="14"/>
  <c r="AA350" i="14"/>
  <c r="Z350" i="14"/>
  <c r="Y350" i="14"/>
  <c r="X350" i="14"/>
  <c r="W350" i="14"/>
  <c r="U350" i="14"/>
  <c r="T350" i="14"/>
  <c r="T344" i="14" s="1"/>
  <c r="R350" i="14"/>
  <c r="Q350" i="14"/>
  <c r="P350" i="14"/>
  <c r="P344" i="14" s="1"/>
  <c r="M350" i="14"/>
  <c r="L350" i="14"/>
  <c r="K350" i="14"/>
  <c r="J350" i="14"/>
  <c r="I350" i="14"/>
  <c r="H350" i="14"/>
  <c r="G350" i="14"/>
  <c r="F350" i="14"/>
  <c r="Z349" i="14"/>
  <c r="X349" i="14"/>
  <c r="Q349" i="14"/>
  <c r="H349" i="14"/>
  <c r="L349" i="14" s="1"/>
  <c r="AA348" i="14"/>
  <c r="Y348" i="14"/>
  <c r="X348" i="14"/>
  <c r="W348" i="14"/>
  <c r="T348" i="14"/>
  <c r="R348" i="14"/>
  <c r="P348" i="14"/>
  <c r="M348" i="14"/>
  <c r="K348" i="14"/>
  <c r="J348" i="14"/>
  <c r="I348" i="14"/>
  <c r="H348" i="14"/>
  <c r="G348" i="14"/>
  <c r="F348" i="14"/>
  <c r="X347" i="14"/>
  <c r="Z347" i="14" s="1"/>
  <c r="AB347" i="14" s="1"/>
  <c r="U347" i="14"/>
  <c r="S347" i="14"/>
  <c r="Q347" i="14"/>
  <c r="L347" i="14"/>
  <c r="N347" i="14" s="1"/>
  <c r="H347" i="14"/>
  <c r="H345" i="14" s="1"/>
  <c r="X346" i="14"/>
  <c r="Q346" i="14"/>
  <c r="S346" i="14" s="1"/>
  <c r="U346" i="14" s="1"/>
  <c r="U345" i="14" s="1"/>
  <c r="N346" i="14"/>
  <c r="N345" i="14" s="1"/>
  <c r="L346" i="14"/>
  <c r="H346" i="14"/>
  <c r="AA345" i="14"/>
  <c r="AA344" i="14" s="1"/>
  <c r="Y345" i="14"/>
  <c r="W345" i="14"/>
  <c r="W344" i="14" s="1"/>
  <c r="V345" i="14"/>
  <c r="T345" i="14"/>
  <c r="S345" i="14"/>
  <c r="R345" i="14"/>
  <c r="Q345" i="14"/>
  <c r="P345" i="14"/>
  <c r="O345" i="14"/>
  <c r="O344" i="14" s="1"/>
  <c r="M345" i="14"/>
  <c r="K345" i="14"/>
  <c r="J345" i="14"/>
  <c r="I345" i="14"/>
  <c r="G345" i="14"/>
  <c r="G344" i="14" s="1"/>
  <c r="F345" i="14"/>
  <c r="Y344" i="14"/>
  <c r="V344" i="14"/>
  <c r="R344" i="14"/>
  <c r="R337" i="14" s="1"/>
  <c r="R336" i="14" s="1"/>
  <c r="R335" i="14" s="1"/>
  <c r="M344" i="14"/>
  <c r="I344" i="14"/>
  <c r="X343" i="14"/>
  <c r="Z343" i="14" s="1"/>
  <c r="U343" i="14"/>
  <c r="U342" i="14" s="1"/>
  <c r="S343" i="14"/>
  <c r="Q343" i="14"/>
  <c r="L343" i="14"/>
  <c r="K343" i="14"/>
  <c r="H343" i="14"/>
  <c r="AA342" i="14"/>
  <c r="Y342" i="14"/>
  <c r="X342" i="14"/>
  <c r="W342" i="14"/>
  <c r="V342" i="14"/>
  <c r="T342" i="14"/>
  <c r="S342" i="14"/>
  <c r="R342" i="14"/>
  <c r="Q342" i="14"/>
  <c r="P342" i="14"/>
  <c r="O342" i="14"/>
  <c r="M342" i="14"/>
  <c r="K342" i="14"/>
  <c r="J342" i="14"/>
  <c r="I342" i="14"/>
  <c r="H342" i="14"/>
  <c r="G342" i="14"/>
  <c r="F342" i="14"/>
  <c r="X341" i="14"/>
  <c r="Z341" i="14" s="1"/>
  <c r="Q341" i="14"/>
  <c r="S341" i="14" s="1"/>
  <c r="N341" i="14"/>
  <c r="L341" i="14"/>
  <c r="H341" i="14"/>
  <c r="Z340" i="14"/>
  <c r="AB340" i="14" s="1"/>
  <c r="X340" i="14"/>
  <c r="Q340" i="14"/>
  <c r="H340" i="14"/>
  <c r="L340" i="14" s="1"/>
  <c r="N340" i="14" s="1"/>
  <c r="AA339" i="14"/>
  <c r="Y339" i="14"/>
  <c r="X339" i="14"/>
  <c r="X338" i="14" s="1"/>
  <c r="W339" i="14"/>
  <c r="V339" i="14"/>
  <c r="T339" i="14"/>
  <c r="T338" i="14" s="1"/>
  <c r="T337" i="14" s="1"/>
  <c r="T336" i="14" s="1"/>
  <c r="R339" i="14"/>
  <c r="P339" i="14"/>
  <c r="P338" i="14" s="1"/>
  <c r="P337" i="14" s="1"/>
  <c r="P336" i="14" s="1"/>
  <c r="P335" i="14" s="1"/>
  <c r="O339" i="14"/>
  <c r="M339" i="14"/>
  <c r="L339" i="14"/>
  <c r="K339" i="14"/>
  <c r="J339" i="14"/>
  <c r="I339" i="14"/>
  <c r="H339" i="14"/>
  <c r="H338" i="14" s="1"/>
  <c r="G339" i="14"/>
  <c r="F339" i="14"/>
  <c r="AA338" i="14"/>
  <c r="AA337" i="14" s="1"/>
  <c r="AA336" i="14" s="1"/>
  <c r="AA335" i="14" s="1"/>
  <c r="Y338" i="14"/>
  <c r="W338" i="14"/>
  <c r="W337" i="14" s="1"/>
  <c r="W336" i="14" s="1"/>
  <c r="W335" i="14" s="1"/>
  <c r="V338" i="14"/>
  <c r="R338" i="14"/>
  <c r="O338" i="14"/>
  <c r="O337" i="14" s="1"/>
  <c r="O336" i="14" s="1"/>
  <c r="O335" i="14" s="1"/>
  <c r="M338" i="14"/>
  <c r="K338" i="14"/>
  <c r="J338" i="14"/>
  <c r="I338" i="14"/>
  <c r="G338" i="14"/>
  <c r="G337" i="14" s="1"/>
  <c r="G336" i="14" s="1"/>
  <c r="G335" i="14" s="1"/>
  <c r="F338" i="14"/>
  <c r="V337" i="14"/>
  <c r="V336" i="14" s="1"/>
  <c r="V335" i="14" s="1"/>
  <c r="M336" i="14"/>
  <c r="M335" i="14" s="1"/>
  <c r="I336" i="14"/>
  <c r="I335" i="14" s="1"/>
  <c r="T335" i="14"/>
  <c r="Z334" i="14"/>
  <c r="X334" i="14"/>
  <c r="Q334" i="14"/>
  <c r="H334" i="14"/>
  <c r="L334" i="14" s="1"/>
  <c r="AA333" i="14"/>
  <c r="Y333" i="14"/>
  <c r="X333" i="14"/>
  <c r="X330" i="14" s="1"/>
  <c r="W333" i="14"/>
  <c r="T333" i="14"/>
  <c r="R333" i="14"/>
  <c r="P333" i="14"/>
  <c r="M333" i="14"/>
  <c r="K333" i="14"/>
  <c r="J333" i="14"/>
  <c r="J330" i="14" s="1"/>
  <c r="I333" i="14"/>
  <c r="H333" i="14"/>
  <c r="G333" i="14"/>
  <c r="F333" i="14"/>
  <c r="F330" i="14" s="1"/>
  <c r="X332" i="14"/>
  <c r="Z332" i="14" s="1"/>
  <c r="AB332" i="14" s="1"/>
  <c r="AB331" i="14" s="1"/>
  <c r="U332" i="14"/>
  <c r="S332" i="14"/>
  <c r="S331" i="14" s="1"/>
  <c r="Q332" i="14"/>
  <c r="L332" i="14"/>
  <c r="N332" i="14" s="1"/>
  <c r="N331" i="14" s="1"/>
  <c r="H332" i="14"/>
  <c r="AA331" i="14"/>
  <c r="Z331" i="14"/>
  <c r="Y331" i="14"/>
  <c r="Y330" i="14" s="1"/>
  <c r="X331" i="14"/>
  <c r="W331" i="14"/>
  <c r="U331" i="14"/>
  <c r="T331" i="14"/>
  <c r="T330" i="14" s="1"/>
  <c r="R331" i="14"/>
  <c r="Q331" i="14"/>
  <c r="P331" i="14"/>
  <c r="P330" i="14" s="1"/>
  <c r="M331" i="14"/>
  <c r="L331" i="14"/>
  <c r="K331" i="14"/>
  <c r="K330" i="14" s="1"/>
  <c r="J331" i="14"/>
  <c r="I331" i="14"/>
  <c r="H331" i="14"/>
  <c r="H330" i="14" s="1"/>
  <c r="G331" i="14"/>
  <c r="G330" i="14" s="1"/>
  <c r="F331" i="14"/>
  <c r="AA330" i="14"/>
  <c r="W330" i="14"/>
  <c r="R330" i="14"/>
  <c r="M330" i="14"/>
  <c r="M314" i="14" s="1"/>
  <c r="I330" i="14"/>
  <c r="AB329" i="14"/>
  <c r="AB328" i="14" s="1"/>
  <c r="Z329" i="14"/>
  <c r="Z328" i="14" s="1"/>
  <c r="X329" i="14"/>
  <c r="S329" i="14"/>
  <c r="Q329" i="14"/>
  <c r="H329" i="14"/>
  <c r="L329" i="14" s="1"/>
  <c r="N329" i="14" s="1"/>
  <c r="N328" i="14" s="1"/>
  <c r="AA328" i="14"/>
  <c r="Y328" i="14"/>
  <c r="X328" i="14"/>
  <c r="W328" i="14"/>
  <c r="V328" i="14"/>
  <c r="T328" i="14"/>
  <c r="R328" i="14"/>
  <c r="Q328" i="14"/>
  <c r="P328" i="14"/>
  <c r="M328" i="14"/>
  <c r="L328" i="14"/>
  <c r="K328" i="14"/>
  <c r="J328" i="14"/>
  <c r="I328" i="14"/>
  <c r="H328" i="14"/>
  <c r="G328" i="14"/>
  <c r="F328" i="14"/>
  <c r="Z327" i="14"/>
  <c r="X327" i="14"/>
  <c r="Q327" i="14"/>
  <c r="H327" i="14"/>
  <c r="L327" i="14" s="1"/>
  <c r="AA326" i="14"/>
  <c r="Y326" i="14"/>
  <c r="X326" i="14"/>
  <c r="W326" i="14"/>
  <c r="T326" i="14"/>
  <c r="R326" i="14"/>
  <c r="P326" i="14"/>
  <c r="M326" i="14"/>
  <c r="K326" i="14"/>
  <c r="J326" i="14"/>
  <c r="I326" i="14"/>
  <c r="H326" i="14"/>
  <c r="G326" i="14"/>
  <c r="F326" i="14"/>
  <c r="N325" i="14"/>
  <c r="L325" i="14"/>
  <c r="K325" i="14"/>
  <c r="AB324" i="14"/>
  <c r="AB323" i="14" s="1"/>
  <c r="Z324" i="14"/>
  <c r="Z323" i="14" s="1"/>
  <c r="X324" i="14"/>
  <c r="S324" i="14"/>
  <c r="Q324" i="14"/>
  <c r="H324" i="14"/>
  <c r="AA323" i="14"/>
  <c r="Y323" i="14"/>
  <c r="Y315" i="14" s="1"/>
  <c r="X323" i="14"/>
  <c r="W323" i="14"/>
  <c r="V323" i="14"/>
  <c r="T323" i="14"/>
  <c r="R323" i="14"/>
  <c r="Q323" i="14"/>
  <c r="P323" i="14"/>
  <c r="O323" i="14"/>
  <c r="M323" i="14"/>
  <c r="M315" i="14" s="1"/>
  <c r="K323" i="14"/>
  <c r="J323" i="14"/>
  <c r="I323" i="14"/>
  <c r="I315" i="14" s="1"/>
  <c r="G323" i="14"/>
  <c r="F323" i="14"/>
  <c r="AB322" i="14"/>
  <c r="Z322" i="14"/>
  <c r="X322" i="14"/>
  <c r="S322" i="14"/>
  <c r="U322" i="14" s="1"/>
  <c r="Q322" i="14"/>
  <c r="K322" i="14"/>
  <c r="K320" i="14" s="1"/>
  <c r="J322" i="14"/>
  <c r="J320" i="14" s="1"/>
  <c r="H322" i="14"/>
  <c r="L322" i="14" s="1"/>
  <c r="N322" i="14" s="1"/>
  <c r="Z321" i="14"/>
  <c r="X321" i="14"/>
  <c r="Q321" i="14"/>
  <c r="N321" i="14"/>
  <c r="N320" i="14" s="1"/>
  <c r="L321" i="14"/>
  <c r="H321" i="14"/>
  <c r="AA320" i="14"/>
  <c r="Y320" i="14"/>
  <c r="X320" i="14"/>
  <c r="W320" i="14"/>
  <c r="V320" i="14"/>
  <c r="T320" i="14"/>
  <c r="T315" i="14" s="1"/>
  <c r="T314" i="14" s="1"/>
  <c r="R320" i="14"/>
  <c r="P320" i="14"/>
  <c r="P315" i="14" s="1"/>
  <c r="O320" i="14"/>
  <c r="M320" i="14"/>
  <c r="I320" i="14"/>
  <c r="H320" i="14"/>
  <c r="G320" i="14"/>
  <c r="F320" i="14"/>
  <c r="Z319" i="14"/>
  <c r="X319" i="14"/>
  <c r="X316" i="14" s="1"/>
  <c r="X315" i="14" s="1"/>
  <c r="X314" i="14" s="1"/>
  <c r="Q319" i="14"/>
  <c r="H319" i="14"/>
  <c r="L319" i="14" s="1"/>
  <c r="N318" i="14"/>
  <c r="L318" i="14"/>
  <c r="X317" i="14"/>
  <c r="Z317" i="14" s="1"/>
  <c r="AB317" i="14" s="1"/>
  <c r="Q317" i="14"/>
  <c r="S317" i="14" s="1"/>
  <c r="U317" i="14" s="1"/>
  <c r="N317" i="14"/>
  <c r="L317" i="14"/>
  <c r="H317" i="14"/>
  <c r="AA316" i="14"/>
  <c r="AA315" i="14" s="1"/>
  <c r="AA314" i="14" s="1"/>
  <c r="Y316" i="14"/>
  <c r="W316" i="14"/>
  <c r="W315" i="14" s="1"/>
  <c r="W314" i="14" s="1"/>
  <c r="V316" i="14"/>
  <c r="T316" i="14"/>
  <c r="R316" i="14"/>
  <c r="P316" i="14"/>
  <c r="O316" i="14"/>
  <c r="O315" i="14" s="1"/>
  <c r="O314" i="14" s="1"/>
  <c r="O309" i="14" s="1"/>
  <c r="M316" i="14"/>
  <c r="K316" i="14"/>
  <c r="K315" i="14" s="1"/>
  <c r="K314" i="14" s="1"/>
  <c r="J316" i="14"/>
  <c r="I316" i="14"/>
  <c r="H316" i="14"/>
  <c r="G316" i="14"/>
  <c r="G315" i="14" s="1"/>
  <c r="G314" i="14" s="1"/>
  <c r="F316" i="14"/>
  <c r="V315" i="14"/>
  <c r="V314" i="14" s="1"/>
  <c r="V309" i="14" s="1"/>
  <c r="V308" i="14" s="1"/>
  <c r="R315" i="14"/>
  <c r="R314" i="14" s="1"/>
  <c r="J315" i="14"/>
  <c r="J314" i="14" s="1"/>
  <c r="F315" i="14"/>
  <c r="Y314" i="14"/>
  <c r="I314" i="14"/>
  <c r="AB313" i="14"/>
  <c r="AB312" i="14" s="1"/>
  <c r="AB311" i="14" s="1"/>
  <c r="AB310" i="14" s="1"/>
  <c r="Z313" i="14"/>
  <c r="Z312" i="14" s="1"/>
  <c r="Z311" i="14" s="1"/>
  <c r="Z310" i="14" s="1"/>
  <c r="X313" i="14"/>
  <c r="S313" i="14"/>
  <c r="Q313" i="14"/>
  <c r="Q312" i="14" s="1"/>
  <c r="H313" i="14"/>
  <c r="AA312" i="14"/>
  <c r="Y312" i="14"/>
  <c r="Y311" i="14" s="1"/>
  <c r="Y310" i="14" s="1"/>
  <c r="Y309" i="14" s="1"/>
  <c r="Y308" i="14" s="1"/>
  <c r="X312" i="14"/>
  <c r="X311" i="14" s="1"/>
  <c r="X310" i="14" s="1"/>
  <c r="W312" i="14"/>
  <c r="T312" i="14"/>
  <c r="T311" i="14" s="1"/>
  <c r="T310" i="14" s="1"/>
  <c r="R312" i="14"/>
  <c r="P312" i="14"/>
  <c r="P311" i="14" s="1"/>
  <c r="P310" i="14" s="1"/>
  <c r="M312" i="14"/>
  <c r="K312" i="14"/>
  <c r="K311" i="14" s="1"/>
  <c r="K310" i="14" s="1"/>
  <c r="J312" i="14"/>
  <c r="J311" i="14" s="1"/>
  <c r="J310" i="14" s="1"/>
  <c r="J309" i="14" s="1"/>
  <c r="J308" i="14" s="1"/>
  <c r="I312" i="14"/>
  <c r="G312" i="14"/>
  <c r="G311" i="14" s="1"/>
  <c r="G310" i="14" s="1"/>
  <c r="F312" i="14"/>
  <c r="F311" i="14" s="1"/>
  <c r="F310" i="14" s="1"/>
  <c r="AA311" i="14"/>
  <c r="W311" i="14"/>
  <c r="R311" i="14"/>
  <c r="Q311" i="14"/>
  <c r="Q310" i="14" s="1"/>
  <c r="M311" i="14"/>
  <c r="I311" i="14"/>
  <c r="AA310" i="14"/>
  <c r="AA309" i="14" s="1"/>
  <c r="AA308" i="14" s="1"/>
  <c r="W310" i="14"/>
  <c r="R310" i="14"/>
  <c r="R309" i="14" s="1"/>
  <c r="R308" i="14" s="1"/>
  <c r="M310" i="14"/>
  <c r="I310" i="14"/>
  <c r="X309" i="14"/>
  <c r="X308" i="14" s="1"/>
  <c r="T309" i="14"/>
  <c r="T308" i="14" s="1"/>
  <c r="O308" i="14"/>
  <c r="AB306" i="14"/>
  <c r="AB305" i="14" s="1"/>
  <c r="AB304" i="14" s="1"/>
  <c r="Z306" i="14"/>
  <c r="X306" i="14"/>
  <c r="U306" i="14"/>
  <c r="U305" i="14" s="1"/>
  <c r="U304" i="14" s="1"/>
  <c r="U303" i="14" s="1"/>
  <c r="U302" i="14" s="1"/>
  <c r="S306" i="14"/>
  <c r="S305" i="14" s="1"/>
  <c r="S304" i="14" s="1"/>
  <c r="S303" i="14" s="1"/>
  <c r="Q306" i="14"/>
  <c r="L306" i="14"/>
  <c r="H306" i="14"/>
  <c r="H305" i="14" s="1"/>
  <c r="H304" i="14" s="1"/>
  <c r="AA305" i="14"/>
  <c r="Z305" i="14"/>
  <c r="Z304" i="14" s="1"/>
  <c r="Z303" i="14" s="1"/>
  <c r="Z302" i="14" s="1"/>
  <c r="Y305" i="14"/>
  <c r="X305" i="14"/>
  <c r="W305" i="14"/>
  <c r="V305" i="14"/>
  <c r="V304" i="14" s="1"/>
  <c r="V303" i="14" s="1"/>
  <c r="V302" i="14" s="1"/>
  <c r="T305" i="14"/>
  <c r="R305" i="14"/>
  <c r="R304" i="14" s="1"/>
  <c r="R303" i="14" s="1"/>
  <c r="R302" i="14" s="1"/>
  <c r="Q305" i="14"/>
  <c r="P305" i="14"/>
  <c r="O305" i="14"/>
  <c r="M305" i="14"/>
  <c r="K305" i="14"/>
  <c r="J305" i="14"/>
  <c r="J304" i="14" s="1"/>
  <c r="J303" i="14" s="1"/>
  <c r="J302" i="14" s="1"/>
  <c r="I305" i="14"/>
  <c r="G305" i="14"/>
  <c r="G304" i="14" s="1"/>
  <c r="G303" i="14" s="1"/>
  <c r="F305" i="14"/>
  <c r="F304" i="14" s="1"/>
  <c r="F303" i="14" s="1"/>
  <c r="F302" i="14" s="1"/>
  <c r="AA304" i="14"/>
  <c r="Y304" i="14"/>
  <c r="Y303" i="14" s="1"/>
  <c r="Y302" i="14" s="1"/>
  <c r="X304" i="14"/>
  <c r="W304" i="14"/>
  <c r="T304" i="14"/>
  <c r="Q304" i="14"/>
  <c r="Q303" i="14" s="1"/>
  <c r="Q302" i="14" s="1"/>
  <c r="P304" i="14"/>
  <c r="O304" i="14"/>
  <c r="M304" i="14"/>
  <c r="M303" i="14" s="1"/>
  <c r="M302" i="14" s="1"/>
  <c r="K304" i="14"/>
  <c r="I304" i="14"/>
  <c r="I303" i="14" s="1"/>
  <c r="I302" i="14" s="1"/>
  <c r="AB303" i="14"/>
  <c r="AB302" i="14" s="1"/>
  <c r="AA303" i="14"/>
  <c r="X303" i="14"/>
  <c r="X302" i="14" s="1"/>
  <c r="W303" i="14"/>
  <c r="T303" i="14"/>
  <c r="T302" i="14" s="1"/>
  <c r="P303" i="14"/>
  <c r="P302" i="14" s="1"/>
  <c r="O303" i="14"/>
  <c r="K303" i="14"/>
  <c r="H303" i="14"/>
  <c r="H302" i="14" s="1"/>
  <c r="AA302" i="14"/>
  <c r="W302" i="14"/>
  <c r="S302" i="14"/>
  <c r="O302" i="14"/>
  <c r="K302" i="14"/>
  <c r="G302" i="14"/>
  <c r="X301" i="14"/>
  <c r="Q301" i="14"/>
  <c r="S301" i="14" s="1"/>
  <c r="U301" i="14" s="1"/>
  <c r="U300" i="14" s="1"/>
  <c r="U299" i="14" s="1"/>
  <c r="U298" i="14" s="1"/>
  <c r="N301" i="14"/>
  <c r="N300" i="14" s="1"/>
  <c r="L301" i="14"/>
  <c r="L300" i="14" s="1"/>
  <c r="L299" i="14" s="1"/>
  <c r="L298" i="14" s="1"/>
  <c r="H301" i="14"/>
  <c r="AA300" i="14"/>
  <c r="AA299" i="14" s="1"/>
  <c r="AA298" i="14" s="1"/>
  <c r="AA293" i="14" s="1"/>
  <c r="AA292" i="14" s="1"/>
  <c r="Y300" i="14"/>
  <c r="W300" i="14"/>
  <c r="W299" i="14" s="1"/>
  <c r="W298" i="14" s="1"/>
  <c r="V300" i="14"/>
  <c r="T300" i="14"/>
  <c r="T299" i="14" s="1"/>
  <c r="T298" i="14" s="1"/>
  <c r="T293" i="14" s="1"/>
  <c r="T292" i="14" s="1"/>
  <c r="R300" i="14"/>
  <c r="P300" i="14"/>
  <c r="P299" i="14" s="1"/>
  <c r="P298" i="14" s="1"/>
  <c r="O300" i="14"/>
  <c r="O299" i="14" s="1"/>
  <c r="O298" i="14" s="1"/>
  <c r="O293" i="14" s="1"/>
  <c r="O292" i="14" s="1"/>
  <c r="M300" i="14"/>
  <c r="K300" i="14"/>
  <c r="K299" i="14" s="1"/>
  <c r="K298" i="14" s="1"/>
  <c r="J300" i="14"/>
  <c r="I300" i="14"/>
  <c r="H300" i="14"/>
  <c r="H299" i="14" s="1"/>
  <c r="H298" i="14" s="1"/>
  <c r="G300" i="14"/>
  <c r="G299" i="14" s="1"/>
  <c r="G298" i="14" s="1"/>
  <c r="G293" i="14" s="1"/>
  <c r="G292" i="14" s="1"/>
  <c r="F300" i="14"/>
  <c r="Y299" i="14"/>
  <c r="V299" i="14"/>
  <c r="V298" i="14" s="1"/>
  <c r="V293" i="14" s="1"/>
  <c r="V292" i="14" s="1"/>
  <c r="R299" i="14"/>
  <c r="R298" i="14" s="1"/>
  <c r="N299" i="14"/>
  <c r="N298" i="14" s="1"/>
  <c r="M299" i="14"/>
  <c r="J299" i="14"/>
  <c r="J298" i="14" s="1"/>
  <c r="J293" i="14" s="1"/>
  <c r="J292" i="14" s="1"/>
  <c r="I299" i="14"/>
  <c r="F299" i="14"/>
  <c r="F298" i="14" s="1"/>
  <c r="Y298" i="14"/>
  <c r="M298" i="14"/>
  <c r="M293" i="14" s="1"/>
  <c r="M292" i="14" s="1"/>
  <c r="I298" i="14"/>
  <c r="AB297" i="14"/>
  <c r="AB296" i="14" s="1"/>
  <c r="AB295" i="14" s="1"/>
  <c r="AB294" i="14" s="1"/>
  <c r="Z297" i="14"/>
  <c r="Z296" i="14" s="1"/>
  <c r="X297" i="14"/>
  <c r="S297" i="14"/>
  <c r="Q297" i="14"/>
  <c r="Q296" i="14" s="1"/>
  <c r="H297" i="14"/>
  <c r="AA296" i="14"/>
  <c r="Y296" i="14"/>
  <c r="Y295" i="14" s="1"/>
  <c r="Y294" i="14" s="1"/>
  <c r="X296" i="14"/>
  <c r="X295" i="14" s="1"/>
  <c r="X294" i="14" s="1"/>
  <c r="W296" i="14"/>
  <c r="T296" i="14"/>
  <c r="T295" i="14" s="1"/>
  <c r="T294" i="14" s="1"/>
  <c r="R296" i="14"/>
  <c r="P296" i="14"/>
  <c r="P295" i="14" s="1"/>
  <c r="P294" i="14" s="1"/>
  <c r="P293" i="14" s="1"/>
  <c r="P292" i="14" s="1"/>
  <c r="M296" i="14"/>
  <c r="K296" i="14"/>
  <c r="K295" i="14" s="1"/>
  <c r="K294" i="14" s="1"/>
  <c r="J296" i="14"/>
  <c r="J295" i="14" s="1"/>
  <c r="J294" i="14" s="1"/>
  <c r="I296" i="14"/>
  <c r="G296" i="14"/>
  <c r="G295" i="14" s="1"/>
  <c r="G294" i="14" s="1"/>
  <c r="F296" i="14"/>
  <c r="F295" i="14" s="1"/>
  <c r="F294" i="14" s="1"/>
  <c r="AA295" i="14"/>
  <c r="Z295" i="14"/>
  <c r="Z294" i="14" s="1"/>
  <c r="W295" i="14"/>
  <c r="R295" i="14"/>
  <c r="Q295" i="14"/>
  <c r="Q294" i="14" s="1"/>
  <c r="M295" i="14"/>
  <c r="I295" i="14"/>
  <c r="AA294" i="14"/>
  <c r="W294" i="14"/>
  <c r="R294" i="14"/>
  <c r="M294" i="14"/>
  <c r="I294" i="14"/>
  <c r="N291" i="14"/>
  <c r="L291" i="14"/>
  <c r="N290" i="14"/>
  <c r="M290" i="14"/>
  <c r="L290" i="14"/>
  <c r="K290" i="14"/>
  <c r="J290" i="14"/>
  <c r="I290" i="14"/>
  <c r="N289" i="14"/>
  <c r="L289" i="14"/>
  <c r="N288" i="14"/>
  <c r="M288" i="14"/>
  <c r="L288" i="14"/>
  <c r="K288" i="14"/>
  <c r="J288" i="14"/>
  <c r="I288" i="14"/>
  <c r="N287" i="14"/>
  <c r="L287" i="14"/>
  <c r="N286" i="14"/>
  <c r="N285" i="14" s="1"/>
  <c r="M286" i="14"/>
  <c r="M285" i="14" s="1"/>
  <c r="M284" i="14" s="1"/>
  <c r="M283" i="14" s="1"/>
  <c r="L286" i="14"/>
  <c r="K286" i="14"/>
  <c r="J286" i="14"/>
  <c r="J285" i="14" s="1"/>
  <c r="J284" i="14" s="1"/>
  <c r="J283" i="14" s="1"/>
  <c r="I286" i="14"/>
  <c r="I285" i="14" s="1"/>
  <c r="I284" i="14" s="1"/>
  <c r="I283" i="14" s="1"/>
  <c r="L285" i="14"/>
  <c r="L284" i="14" s="1"/>
  <c r="K285" i="14"/>
  <c r="K284" i="14" s="1"/>
  <c r="K283" i="14" s="1"/>
  <c r="N284" i="14"/>
  <c r="N283" i="14" s="1"/>
  <c r="L283" i="14"/>
  <c r="AB282" i="14"/>
  <c r="AB281" i="14" s="1"/>
  <c r="AB280" i="14" s="1"/>
  <c r="Z282" i="14"/>
  <c r="X282" i="14"/>
  <c r="S282" i="14"/>
  <c r="Q282" i="14"/>
  <c r="H282" i="14"/>
  <c r="G282" i="14"/>
  <c r="G281" i="14" s="1"/>
  <c r="G280" i="14" s="1"/>
  <c r="G279" i="14" s="1"/>
  <c r="AA281" i="14"/>
  <c r="Z281" i="14"/>
  <c r="Z280" i="14" s="1"/>
  <c r="Z279" i="14" s="1"/>
  <c r="Y281" i="14"/>
  <c r="X281" i="14"/>
  <c r="W281" i="14"/>
  <c r="V281" i="14"/>
  <c r="V280" i="14" s="1"/>
  <c r="V279" i="14" s="1"/>
  <c r="T281" i="14"/>
  <c r="R281" i="14"/>
  <c r="R280" i="14" s="1"/>
  <c r="R279" i="14" s="1"/>
  <c r="Q281" i="14"/>
  <c r="P281" i="14"/>
  <c r="O281" i="14"/>
  <c r="M281" i="14"/>
  <c r="K281" i="14"/>
  <c r="J281" i="14"/>
  <c r="J280" i="14" s="1"/>
  <c r="J279" i="14" s="1"/>
  <c r="I281" i="14"/>
  <c r="F281" i="14"/>
  <c r="F280" i="14" s="1"/>
  <c r="F279" i="14" s="1"/>
  <c r="AA280" i="14"/>
  <c r="Y280" i="14"/>
  <c r="Y279" i="14" s="1"/>
  <c r="X280" i="14"/>
  <c r="W280" i="14"/>
  <c r="T280" i="14"/>
  <c r="Q280" i="14"/>
  <c r="Q279" i="14" s="1"/>
  <c r="P280" i="14"/>
  <c r="O280" i="14"/>
  <c r="M280" i="14"/>
  <c r="M279" i="14" s="1"/>
  <c r="K280" i="14"/>
  <c r="I280" i="14"/>
  <c r="I279" i="14" s="1"/>
  <c r="AB279" i="14"/>
  <c r="AA279" i="14"/>
  <c r="X279" i="14"/>
  <c r="W279" i="14"/>
  <c r="T279" i="14"/>
  <c r="P279" i="14"/>
  <c r="O279" i="14"/>
  <c r="K279" i="14"/>
  <c r="Z278" i="14"/>
  <c r="AB278" i="14" s="1"/>
  <c r="AB277" i="14" s="1"/>
  <c r="X278" i="14"/>
  <c r="X277" i="14" s="1"/>
  <c r="Q278" i="14"/>
  <c r="S278" i="14" s="1"/>
  <c r="N278" i="14"/>
  <c r="N277" i="14" s="1"/>
  <c r="AA277" i="14"/>
  <c r="Z277" i="14"/>
  <c r="Z274" i="14" s="1"/>
  <c r="Y277" i="14"/>
  <c r="Y274" i="14" s="1"/>
  <c r="W277" i="14"/>
  <c r="T277" i="14"/>
  <c r="T274" i="14" s="1"/>
  <c r="R277" i="14"/>
  <c r="Q277" i="14"/>
  <c r="Q274" i="14" s="1"/>
  <c r="P277" i="14"/>
  <c r="P274" i="14" s="1"/>
  <c r="O277" i="14"/>
  <c r="M277" i="14"/>
  <c r="M274" i="14" s="1"/>
  <c r="AB276" i="14"/>
  <c r="Z276" i="14"/>
  <c r="X276" i="14"/>
  <c r="U276" i="14"/>
  <c r="U275" i="14" s="1"/>
  <c r="S276" i="14"/>
  <c r="Q276" i="14"/>
  <c r="N276" i="14"/>
  <c r="AB275" i="14"/>
  <c r="AB274" i="14" s="1"/>
  <c r="AA275" i="14"/>
  <c r="Z275" i="14"/>
  <c r="Y275" i="14"/>
  <c r="X275" i="14"/>
  <c r="W275" i="14"/>
  <c r="T275" i="14"/>
  <c r="S275" i="14"/>
  <c r="R275" i="14"/>
  <c r="Q275" i="14"/>
  <c r="P275" i="14"/>
  <c r="O275" i="14"/>
  <c r="O274" i="14" s="1"/>
  <c r="N275" i="14"/>
  <c r="M275" i="14"/>
  <c r="AA274" i="14"/>
  <c r="W274" i="14"/>
  <c r="R274" i="14"/>
  <c r="N274" i="14"/>
  <c r="X273" i="14"/>
  <c r="Z273" i="14" s="1"/>
  <c r="U273" i="14"/>
  <c r="S273" i="14"/>
  <c r="Q273" i="14"/>
  <c r="N273" i="14"/>
  <c r="N271" i="14" s="1"/>
  <c r="L273" i="14"/>
  <c r="H273" i="14"/>
  <c r="Z272" i="14"/>
  <c r="AB272" i="14" s="1"/>
  <c r="X272" i="14"/>
  <c r="Q272" i="14"/>
  <c r="N272" i="14"/>
  <c r="L272" i="14"/>
  <c r="H272" i="14"/>
  <c r="AA271" i="14"/>
  <c r="Y271" i="14"/>
  <c r="X271" i="14"/>
  <c r="W271" i="14"/>
  <c r="V271" i="14"/>
  <c r="T271" i="14"/>
  <c r="R271" i="14"/>
  <c r="P271" i="14"/>
  <c r="P264" i="14" s="1"/>
  <c r="P256" i="14" s="1"/>
  <c r="P255" i="14" s="1"/>
  <c r="P254" i="14" s="1"/>
  <c r="O271" i="14"/>
  <c r="M271" i="14"/>
  <c r="L271" i="14"/>
  <c r="K271" i="14"/>
  <c r="J271" i="14"/>
  <c r="I271" i="14"/>
  <c r="H271" i="14"/>
  <c r="G271" i="14"/>
  <c r="F271" i="14"/>
  <c r="Z270" i="14"/>
  <c r="X270" i="14"/>
  <c r="X268" i="14" s="1"/>
  <c r="Q270" i="14"/>
  <c r="J270" i="14"/>
  <c r="H270" i="14"/>
  <c r="AB269" i="14"/>
  <c r="Z269" i="14"/>
  <c r="X269" i="14"/>
  <c r="U269" i="14"/>
  <c r="S269" i="14"/>
  <c r="Q269" i="14"/>
  <c r="L269" i="14"/>
  <c r="N269" i="14" s="1"/>
  <c r="J269" i="14"/>
  <c r="H269" i="14"/>
  <c r="AA268" i="14"/>
  <c r="AA264" i="14" s="1"/>
  <c r="Y268" i="14"/>
  <c r="W268" i="14"/>
  <c r="W264" i="14" s="1"/>
  <c r="V268" i="14"/>
  <c r="T268" i="14"/>
  <c r="R268" i="14"/>
  <c r="P268" i="14"/>
  <c r="O268" i="14"/>
  <c r="O264" i="14" s="1"/>
  <c r="M268" i="14"/>
  <c r="K268" i="14"/>
  <c r="K264" i="14" s="1"/>
  <c r="J268" i="14"/>
  <c r="I268" i="14"/>
  <c r="I264" i="14" s="1"/>
  <c r="G268" i="14"/>
  <c r="G264" i="14" s="1"/>
  <c r="F268" i="14"/>
  <c r="X267" i="14"/>
  <c r="U267" i="14"/>
  <c r="S267" i="14"/>
  <c r="Q267" i="14"/>
  <c r="N267" i="14"/>
  <c r="L267" i="14"/>
  <c r="H267" i="14"/>
  <c r="L266" i="14"/>
  <c r="AA265" i="14"/>
  <c r="Y265" i="14"/>
  <c r="W265" i="14"/>
  <c r="V265" i="14"/>
  <c r="U265" i="14"/>
  <c r="T265" i="14"/>
  <c r="S265" i="14"/>
  <c r="R265" i="14"/>
  <c r="Q265" i="14"/>
  <c r="P265" i="14"/>
  <c r="O265" i="14"/>
  <c r="M265" i="14"/>
  <c r="K265" i="14"/>
  <c r="J265" i="14"/>
  <c r="I265" i="14"/>
  <c r="H265" i="14"/>
  <c r="G265" i="14"/>
  <c r="F265" i="14"/>
  <c r="V264" i="14"/>
  <c r="T264" i="14"/>
  <c r="T256" i="14" s="1"/>
  <c r="T255" i="14" s="1"/>
  <c r="T254" i="14" s="1"/>
  <c r="R264" i="14"/>
  <c r="J264" i="14"/>
  <c r="F264" i="14"/>
  <c r="L263" i="14"/>
  <c r="N263" i="14" s="1"/>
  <c r="N262" i="14" s="1"/>
  <c r="I263" i="14"/>
  <c r="I262" i="14" s="1"/>
  <c r="M262" i="14"/>
  <c r="L262" i="14"/>
  <c r="K262" i="14"/>
  <c r="J262" i="14"/>
  <c r="N261" i="14"/>
  <c r="N260" i="14" s="1"/>
  <c r="L261" i="14"/>
  <c r="K261" i="14"/>
  <c r="M260" i="14"/>
  <c r="M257" i="14" s="1"/>
  <c r="L260" i="14"/>
  <c r="K260" i="14"/>
  <c r="J260" i="14"/>
  <c r="I260" i="14"/>
  <c r="I257" i="14" s="1"/>
  <c r="I256" i="14" s="1"/>
  <c r="I255" i="14" s="1"/>
  <c r="I254" i="14" s="1"/>
  <c r="AB259" i="14"/>
  <c r="AB258" i="14" s="1"/>
  <c r="AB257" i="14" s="1"/>
  <c r="Z259" i="14"/>
  <c r="X259" i="14"/>
  <c r="U259" i="14"/>
  <c r="U258" i="14" s="1"/>
  <c r="U257" i="14" s="1"/>
  <c r="S259" i="14"/>
  <c r="Q259" i="14"/>
  <c r="L259" i="14"/>
  <c r="H259" i="14"/>
  <c r="H258" i="14" s="1"/>
  <c r="H257" i="14" s="1"/>
  <c r="F259" i="14"/>
  <c r="AA258" i="14"/>
  <c r="AA257" i="14" s="1"/>
  <c r="Z258" i="14"/>
  <c r="Y258" i="14"/>
  <c r="X258" i="14"/>
  <c r="W258" i="14"/>
  <c r="W257" i="14" s="1"/>
  <c r="V258" i="14"/>
  <c r="T258" i="14"/>
  <c r="S258" i="14"/>
  <c r="S257" i="14" s="1"/>
  <c r="R258" i="14"/>
  <c r="Q258" i="14"/>
  <c r="P258" i="14"/>
  <c r="O258" i="14"/>
  <c r="O257" i="14" s="1"/>
  <c r="M258" i="14"/>
  <c r="K258" i="14"/>
  <c r="K257" i="14" s="1"/>
  <c r="J258" i="14"/>
  <c r="I258" i="14"/>
  <c r="G258" i="14"/>
  <c r="G257" i="14" s="1"/>
  <c r="G256" i="14" s="1"/>
  <c r="G255" i="14" s="1"/>
  <c r="G254" i="14" s="1"/>
  <c r="F258" i="14"/>
  <c r="Z257" i="14"/>
  <c r="Y257" i="14"/>
  <c r="X257" i="14"/>
  <c r="V257" i="14"/>
  <c r="V256" i="14" s="1"/>
  <c r="V255" i="14" s="1"/>
  <c r="V254" i="14" s="1"/>
  <c r="T257" i="14"/>
  <c r="R257" i="14"/>
  <c r="R256" i="14" s="1"/>
  <c r="R255" i="14" s="1"/>
  <c r="R254" i="14" s="1"/>
  <c r="Q257" i="14"/>
  <c r="P257" i="14"/>
  <c r="J257" i="14"/>
  <c r="J256" i="14" s="1"/>
  <c r="J255" i="14" s="1"/>
  <c r="F257" i="14"/>
  <c r="F256" i="14" s="1"/>
  <c r="X253" i="14"/>
  <c r="S253" i="14"/>
  <c r="U253" i="14" s="1"/>
  <c r="Q253" i="14"/>
  <c r="H253" i="14"/>
  <c r="L253" i="14" s="1"/>
  <c r="N253" i="14" s="1"/>
  <c r="Z252" i="14"/>
  <c r="X252" i="14"/>
  <c r="Q252" i="14"/>
  <c r="S252" i="14" s="1"/>
  <c r="J252" i="14"/>
  <c r="H252" i="14"/>
  <c r="AA251" i="14"/>
  <c r="Y251" i="14"/>
  <c r="Y250" i="14" s="1"/>
  <c r="Y249" i="14" s="1"/>
  <c r="Y248" i="14" s="1"/>
  <c r="W251" i="14"/>
  <c r="V251" i="14"/>
  <c r="T251" i="14"/>
  <c r="R251" i="14"/>
  <c r="Q251" i="14"/>
  <c r="Q250" i="14" s="1"/>
  <c r="Q249" i="14" s="1"/>
  <c r="Q248" i="14" s="1"/>
  <c r="P251" i="14"/>
  <c r="O251" i="14"/>
  <c r="O250" i="14" s="1"/>
  <c r="M251" i="14"/>
  <c r="M250" i="14" s="1"/>
  <c r="M249" i="14" s="1"/>
  <c r="M248" i="14" s="1"/>
  <c r="M247" i="14" s="1"/>
  <c r="K251" i="14"/>
  <c r="K250" i="14" s="1"/>
  <c r="J251" i="14"/>
  <c r="I251" i="14"/>
  <c r="I250" i="14" s="1"/>
  <c r="I249" i="14" s="1"/>
  <c r="I248" i="14" s="1"/>
  <c r="G251" i="14"/>
  <c r="G250" i="14" s="1"/>
  <c r="G249" i="14" s="1"/>
  <c r="G248" i="14" s="1"/>
  <c r="G247" i="14" s="1"/>
  <c r="F251" i="14"/>
  <c r="AA250" i="14"/>
  <c r="W250" i="14"/>
  <c r="V250" i="14"/>
  <c r="V249" i="14" s="1"/>
  <c r="V248" i="14" s="1"/>
  <c r="V247" i="14" s="1"/>
  <c r="T250" i="14"/>
  <c r="T249" i="14" s="1"/>
  <c r="T248" i="14" s="1"/>
  <c r="T247" i="14" s="1"/>
  <c r="R250" i="14"/>
  <c r="R249" i="14" s="1"/>
  <c r="R248" i="14" s="1"/>
  <c r="R247" i="14" s="1"/>
  <c r="P250" i="14"/>
  <c r="P249" i="14" s="1"/>
  <c r="P248" i="14" s="1"/>
  <c r="P247" i="14" s="1"/>
  <c r="J250" i="14"/>
  <c r="J249" i="14" s="1"/>
  <c r="F250" i="14"/>
  <c r="F249" i="14" s="1"/>
  <c r="AA249" i="14"/>
  <c r="AA248" i="14" s="1"/>
  <c r="AA247" i="14" s="1"/>
  <c r="W249" i="14"/>
  <c r="W248" i="14" s="1"/>
  <c r="W247" i="14" s="1"/>
  <c r="O249" i="14"/>
  <c r="O248" i="14" s="1"/>
  <c r="O247" i="14" s="1"/>
  <c r="K249" i="14"/>
  <c r="K248" i="14" s="1"/>
  <c r="K247" i="14" s="1"/>
  <c r="J248" i="14"/>
  <c r="J247" i="14" s="1"/>
  <c r="F248" i="14"/>
  <c r="F247" i="14" s="1"/>
  <c r="Y247" i="14"/>
  <c r="Q247" i="14"/>
  <c r="I247" i="14"/>
  <c r="X246" i="14"/>
  <c r="Z246" i="14" s="1"/>
  <c r="S246" i="14"/>
  <c r="Q246" i="14"/>
  <c r="H246" i="14"/>
  <c r="AA245" i="14"/>
  <c r="AA244" i="14" s="1"/>
  <c r="AA243" i="14" s="1"/>
  <c r="Y245" i="14"/>
  <c r="Y244" i="14" s="1"/>
  <c r="Y243" i="14" s="1"/>
  <c r="W245" i="14"/>
  <c r="W244" i="14" s="1"/>
  <c r="W243" i="14" s="1"/>
  <c r="V245" i="14"/>
  <c r="T245" i="14"/>
  <c r="R245" i="14"/>
  <c r="Q245" i="14"/>
  <c r="Q244" i="14" s="1"/>
  <c r="Q243" i="14" s="1"/>
  <c r="P245" i="14"/>
  <c r="O245" i="14"/>
  <c r="O244" i="14" s="1"/>
  <c r="M245" i="14"/>
  <c r="M244" i="14" s="1"/>
  <c r="M243" i="14" s="1"/>
  <c r="K245" i="14"/>
  <c r="K244" i="14" s="1"/>
  <c r="J245" i="14"/>
  <c r="I245" i="14"/>
  <c r="I244" i="14" s="1"/>
  <c r="I243" i="14" s="1"/>
  <c r="G245" i="14"/>
  <c r="G244" i="14" s="1"/>
  <c r="G243" i="14" s="1"/>
  <c r="F245" i="14"/>
  <c r="V244" i="14"/>
  <c r="V243" i="14" s="1"/>
  <c r="T244" i="14"/>
  <c r="T243" i="14" s="1"/>
  <c r="R244" i="14"/>
  <c r="R243" i="14" s="1"/>
  <c r="P244" i="14"/>
  <c r="P243" i="14" s="1"/>
  <c r="J244" i="14"/>
  <c r="J243" i="14" s="1"/>
  <c r="F244" i="14"/>
  <c r="F243" i="14" s="1"/>
  <c r="O243" i="14"/>
  <c r="K243" i="14"/>
  <c r="X242" i="14"/>
  <c r="S242" i="14"/>
  <c r="U242" i="14" s="1"/>
  <c r="U241" i="14" s="1"/>
  <c r="U240" i="14" s="1"/>
  <c r="Q242" i="14"/>
  <c r="H242" i="14"/>
  <c r="L242" i="14" s="1"/>
  <c r="AA241" i="14"/>
  <c r="AA240" i="14" s="1"/>
  <c r="AA239" i="14" s="1"/>
  <c r="Y241" i="14"/>
  <c r="Y240" i="14" s="1"/>
  <c r="Y239" i="14" s="1"/>
  <c r="Y238" i="14" s="1"/>
  <c r="Y237" i="14" s="1"/>
  <c r="W241" i="14"/>
  <c r="W240" i="14" s="1"/>
  <c r="W239" i="14" s="1"/>
  <c r="V241" i="14"/>
  <c r="T241" i="14"/>
  <c r="S241" i="14"/>
  <c r="S240" i="14" s="1"/>
  <c r="S239" i="14" s="1"/>
  <c r="R241" i="14"/>
  <c r="Q241" i="14"/>
  <c r="Q240" i="14" s="1"/>
  <c r="Q239" i="14" s="1"/>
  <c r="Q238" i="14" s="1"/>
  <c r="Q237" i="14" s="1"/>
  <c r="P241" i="14"/>
  <c r="O241" i="14"/>
  <c r="O240" i="14" s="1"/>
  <c r="O239" i="14" s="1"/>
  <c r="O238" i="14" s="1"/>
  <c r="O237" i="14" s="1"/>
  <c r="M241" i="14"/>
  <c r="M240" i="14" s="1"/>
  <c r="K241" i="14"/>
  <c r="K240" i="14" s="1"/>
  <c r="K239" i="14" s="1"/>
  <c r="K238" i="14" s="1"/>
  <c r="J241" i="14"/>
  <c r="I241" i="14"/>
  <c r="I240" i="14" s="1"/>
  <c r="I239" i="14" s="1"/>
  <c r="I238" i="14" s="1"/>
  <c r="I237" i="14" s="1"/>
  <c r="G241" i="14"/>
  <c r="G240" i="14" s="1"/>
  <c r="G239" i="14" s="1"/>
  <c r="F241" i="14"/>
  <c r="V240" i="14"/>
  <c r="V239" i="14" s="1"/>
  <c r="V238" i="14" s="1"/>
  <c r="V237" i="14" s="1"/>
  <c r="T240" i="14"/>
  <c r="T239" i="14" s="1"/>
  <c r="R240" i="14"/>
  <c r="R239" i="14" s="1"/>
  <c r="R238" i="14" s="1"/>
  <c r="R237" i="14" s="1"/>
  <c r="P240" i="14"/>
  <c r="P239" i="14" s="1"/>
  <c r="J240" i="14"/>
  <c r="J239" i="14" s="1"/>
  <c r="J238" i="14" s="1"/>
  <c r="J237" i="14" s="1"/>
  <c r="F240" i="14"/>
  <c r="F239" i="14" s="1"/>
  <c r="F238" i="14" s="1"/>
  <c r="F237" i="14" s="1"/>
  <c r="U239" i="14"/>
  <c r="M239" i="14"/>
  <c r="M238" i="14" s="1"/>
  <c r="M237" i="14" s="1"/>
  <c r="T238" i="14"/>
  <c r="T237" i="14" s="1"/>
  <c r="P238" i="14"/>
  <c r="P237" i="14" s="1"/>
  <c r="K237" i="14"/>
  <c r="X236" i="14"/>
  <c r="S236" i="14"/>
  <c r="U236" i="14" s="1"/>
  <c r="U235" i="14" s="1"/>
  <c r="U234" i="14" s="1"/>
  <c r="Q236" i="14"/>
  <c r="H236" i="14"/>
  <c r="L236" i="14" s="1"/>
  <c r="L235" i="14" s="1"/>
  <c r="L234" i="14" s="1"/>
  <c r="AA235" i="14"/>
  <c r="AA234" i="14" s="1"/>
  <c r="Y235" i="14"/>
  <c r="Y234" i="14" s="1"/>
  <c r="W235" i="14"/>
  <c r="W234" i="14" s="1"/>
  <c r="V235" i="14"/>
  <c r="T235" i="14"/>
  <c r="S235" i="14"/>
  <c r="S234" i="14" s="1"/>
  <c r="R235" i="14"/>
  <c r="Q235" i="14"/>
  <c r="Q234" i="14" s="1"/>
  <c r="P235" i="14"/>
  <c r="O235" i="14"/>
  <c r="O234" i="14" s="1"/>
  <c r="M235" i="14"/>
  <c r="M234" i="14" s="1"/>
  <c r="K235" i="14"/>
  <c r="K234" i="14" s="1"/>
  <c r="J235" i="14"/>
  <c r="I235" i="14"/>
  <c r="I234" i="14" s="1"/>
  <c r="G235" i="14"/>
  <c r="G234" i="14" s="1"/>
  <c r="F235" i="14"/>
  <c r="V234" i="14"/>
  <c r="T234" i="14"/>
  <c r="R234" i="14"/>
  <c r="P234" i="14"/>
  <c r="J234" i="14"/>
  <c r="F234" i="14"/>
  <c r="Z233" i="14"/>
  <c r="AB233" i="14" s="1"/>
  <c r="AB232" i="14" s="1"/>
  <c r="AB231" i="14" s="1"/>
  <c r="X233" i="14"/>
  <c r="Q233" i="14"/>
  <c r="S233" i="14" s="1"/>
  <c r="S232" i="14" s="1"/>
  <c r="S231" i="14" s="1"/>
  <c r="L233" i="14"/>
  <c r="H233" i="14"/>
  <c r="AA232" i="14"/>
  <c r="Z232" i="14"/>
  <c r="Z231" i="14" s="1"/>
  <c r="Y232" i="14"/>
  <c r="X232" i="14"/>
  <c r="X231" i="14" s="1"/>
  <c r="W232" i="14"/>
  <c r="V232" i="14"/>
  <c r="V231" i="14" s="1"/>
  <c r="T232" i="14"/>
  <c r="T231" i="14" s="1"/>
  <c r="R232" i="14"/>
  <c r="R231" i="14" s="1"/>
  <c r="R230" i="14" s="1"/>
  <c r="R229" i="14" s="1"/>
  <c r="P232" i="14"/>
  <c r="P231" i="14" s="1"/>
  <c r="O232" i="14"/>
  <c r="M232" i="14"/>
  <c r="K232" i="14"/>
  <c r="J232" i="14"/>
  <c r="J231" i="14" s="1"/>
  <c r="J230" i="14" s="1"/>
  <c r="J229" i="14" s="1"/>
  <c r="I232" i="14"/>
  <c r="H232" i="14"/>
  <c r="H231" i="14" s="1"/>
  <c r="G232" i="14"/>
  <c r="F232" i="14"/>
  <c r="F231" i="14" s="1"/>
  <c r="F230" i="14" s="1"/>
  <c r="F229" i="14" s="1"/>
  <c r="AA231" i="14"/>
  <c r="AA230" i="14" s="1"/>
  <c r="Y231" i="14"/>
  <c r="W231" i="14"/>
  <c r="W230" i="14" s="1"/>
  <c r="O231" i="14"/>
  <c r="M231" i="14"/>
  <c r="M230" i="14" s="1"/>
  <c r="M229" i="14" s="1"/>
  <c r="K231" i="14"/>
  <c r="K230" i="14" s="1"/>
  <c r="K229" i="14" s="1"/>
  <c r="K221" i="14" s="1"/>
  <c r="I231" i="14"/>
  <c r="G231" i="14"/>
  <c r="G230" i="14" s="1"/>
  <c r="T230" i="14"/>
  <c r="T229" i="14" s="1"/>
  <c r="P230" i="14"/>
  <c r="P229" i="14" s="1"/>
  <c r="AA229" i="14"/>
  <c r="W229" i="14"/>
  <c r="G229" i="14"/>
  <c r="X228" i="14"/>
  <c r="S228" i="14"/>
  <c r="U228" i="14" s="1"/>
  <c r="U227" i="14" s="1"/>
  <c r="Q228" i="14"/>
  <c r="N228" i="14"/>
  <c r="N227" i="14" s="1"/>
  <c r="H228" i="14"/>
  <c r="L228" i="14" s="1"/>
  <c r="L227" i="14" s="1"/>
  <c r="AA227" i="14"/>
  <c r="Y227" i="14"/>
  <c r="W227" i="14"/>
  <c r="V227" i="14"/>
  <c r="T227" i="14"/>
  <c r="S227" i="14"/>
  <c r="R227" i="14"/>
  <c r="Q227" i="14"/>
  <c r="P227" i="14"/>
  <c r="O227" i="14"/>
  <c r="M227" i="14"/>
  <c r="K227" i="14"/>
  <c r="J227" i="14"/>
  <c r="I227" i="14"/>
  <c r="G227" i="14"/>
  <c r="F227" i="14"/>
  <c r="X226" i="14"/>
  <c r="S226" i="14"/>
  <c r="U226" i="14" s="1"/>
  <c r="U225" i="14" s="1"/>
  <c r="Q226" i="14"/>
  <c r="H226" i="14"/>
  <c r="L226" i="14" s="1"/>
  <c r="L225" i="14" s="1"/>
  <c r="L224" i="14" s="1"/>
  <c r="L223" i="14" s="1"/>
  <c r="AA225" i="14"/>
  <c r="Y225" i="14"/>
  <c r="Y224" i="14" s="1"/>
  <c r="Y223" i="14" s="1"/>
  <c r="Y222" i="14" s="1"/>
  <c r="W225" i="14"/>
  <c r="V225" i="14"/>
  <c r="T225" i="14"/>
  <c r="S225" i="14"/>
  <c r="S224" i="14" s="1"/>
  <c r="S223" i="14" s="1"/>
  <c r="S222" i="14" s="1"/>
  <c r="R225" i="14"/>
  <c r="Q225" i="14"/>
  <c r="Q224" i="14" s="1"/>
  <c r="Q223" i="14" s="1"/>
  <c r="Q222" i="14" s="1"/>
  <c r="P225" i="14"/>
  <c r="O225" i="14"/>
  <c r="O224" i="14" s="1"/>
  <c r="O223" i="14" s="1"/>
  <c r="O222" i="14" s="1"/>
  <c r="M225" i="14"/>
  <c r="M224" i="14" s="1"/>
  <c r="K225" i="14"/>
  <c r="K224" i="14" s="1"/>
  <c r="K223" i="14" s="1"/>
  <c r="K222" i="14" s="1"/>
  <c r="J225" i="14"/>
  <c r="I225" i="14"/>
  <c r="I224" i="14" s="1"/>
  <c r="I223" i="14" s="1"/>
  <c r="I222" i="14" s="1"/>
  <c r="G225" i="14"/>
  <c r="F225" i="14"/>
  <c r="V224" i="14"/>
  <c r="V223" i="14" s="1"/>
  <c r="V222" i="14" s="1"/>
  <c r="T224" i="14"/>
  <c r="T223" i="14" s="1"/>
  <c r="R224" i="14"/>
  <c r="R223" i="14" s="1"/>
  <c r="R222" i="14" s="1"/>
  <c r="P224" i="14"/>
  <c r="P223" i="14" s="1"/>
  <c r="J224" i="14"/>
  <c r="J223" i="14" s="1"/>
  <c r="J222" i="14" s="1"/>
  <c r="F224" i="14"/>
  <c r="F223" i="14" s="1"/>
  <c r="F222" i="14" s="1"/>
  <c r="F221" i="14" s="1"/>
  <c r="M223" i="14"/>
  <c r="M222" i="14" s="1"/>
  <c r="M221" i="14" s="1"/>
  <c r="T222" i="14"/>
  <c r="T221" i="14" s="1"/>
  <c r="P222" i="14"/>
  <c r="L222" i="14"/>
  <c r="Z219" i="14"/>
  <c r="AB219" i="14" s="1"/>
  <c r="AB218" i="14" s="1"/>
  <c r="AB217" i="14" s="1"/>
  <c r="X219" i="14"/>
  <c r="U219" i="14"/>
  <c r="U218" i="14" s="1"/>
  <c r="U217" i="14" s="1"/>
  <c r="Q219" i="14"/>
  <c r="S219" i="14" s="1"/>
  <c r="S218" i="14" s="1"/>
  <c r="S217" i="14" s="1"/>
  <c r="L219" i="14"/>
  <c r="H219" i="14"/>
  <c r="AA218" i="14"/>
  <c r="Z218" i="14"/>
  <c r="Z217" i="14" s="1"/>
  <c r="Y218" i="14"/>
  <c r="X218" i="14"/>
  <c r="X217" i="14" s="1"/>
  <c r="W218" i="14"/>
  <c r="V218" i="14"/>
  <c r="V217" i="14" s="1"/>
  <c r="T218" i="14"/>
  <c r="T217" i="14" s="1"/>
  <c r="R218" i="14"/>
  <c r="R217" i="14" s="1"/>
  <c r="P218" i="14"/>
  <c r="P217" i="14" s="1"/>
  <c r="O218" i="14"/>
  <c r="M218" i="14"/>
  <c r="K218" i="14"/>
  <c r="J218" i="14"/>
  <c r="J217" i="14" s="1"/>
  <c r="I218" i="14"/>
  <c r="H218" i="14"/>
  <c r="H217" i="14" s="1"/>
  <c r="G218" i="14"/>
  <c r="F218" i="14"/>
  <c r="F217" i="14" s="1"/>
  <c r="AA217" i="14"/>
  <c r="Y217" i="14"/>
  <c r="W217" i="14"/>
  <c r="O217" i="14"/>
  <c r="M217" i="14"/>
  <c r="K217" i="14"/>
  <c r="I217" i="14"/>
  <c r="G217" i="14"/>
  <c r="AB216" i="14"/>
  <c r="AB215" i="14" s="1"/>
  <c r="X216" i="14"/>
  <c r="Z216" i="14" s="1"/>
  <c r="Z215" i="14" s="1"/>
  <c r="S216" i="14"/>
  <c r="Q216" i="14"/>
  <c r="H216" i="14"/>
  <c r="AA215" i="14"/>
  <c r="Y215" i="14"/>
  <c r="W215" i="14"/>
  <c r="V215" i="14"/>
  <c r="T215" i="14"/>
  <c r="R215" i="14"/>
  <c r="Q215" i="14"/>
  <c r="P215" i="14"/>
  <c r="O215" i="14"/>
  <c r="M215" i="14"/>
  <c r="K215" i="14"/>
  <c r="J215" i="14"/>
  <c r="I215" i="14"/>
  <c r="G215" i="14"/>
  <c r="F215" i="14"/>
  <c r="X214" i="14"/>
  <c r="Z214" i="14" s="1"/>
  <c r="Z213" i="14" s="1"/>
  <c r="S214" i="14"/>
  <c r="Q214" i="14"/>
  <c r="H214" i="14"/>
  <c r="AA213" i="14"/>
  <c r="Y213" i="14"/>
  <c r="W213" i="14"/>
  <c r="V213" i="14"/>
  <c r="T213" i="14"/>
  <c r="R213" i="14"/>
  <c r="Q213" i="14"/>
  <c r="P213" i="14"/>
  <c r="O213" i="14"/>
  <c r="M213" i="14"/>
  <c r="K213" i="14"/>
  <c r="J213" i="14"/>
  <c r="I213" i="14"/>
  <c r="G213" i="14"/>
  <c r="F213" i="14"/>
  <c r="AB212" i="14"/>
  <c r="AB211" i="14" s="1"/>
  <c r="X212" i="14"/>
  <c r="Z212" i="14" s="1"/>
  <c r="Z211" i="14" s="1"/>
  <c r="S212" i="14"/>
  <c r="Q212" i="14"/>
  <c r="H212" i="14"/>
  <c r="AA211" i="14"/>
  <c r="Y211" i="14"/>
  <c r="W211" i="14"/>
  <c r="V211" i="14"/>
  <c r="T211" i="14"/>
  <c r="R211" i="14"/>
  <c r="Q211" i="14"/>
  <c r="P211" i="14"/>
  <c r="O211" i="14"/>
  <c r="M211" i="14"/>
  <c r="K211" i="14"/>
  <c r="J211" i="14"/>
  <c r="I211" i="14"/>
  <c r="G211" i="14"/>
  <c r="F211" i="14"/>
  <c r="X210" i="14"/>
  <c r="Z210" i="14" s="1"/>
  <c r="S210" i="14"/>
  <c r="U210" i="14" s="1"/>
  <c r="Q210" i="14"/>
  <c r="H210" i="14"/>
  <c r="AA209" i="14"/>
  <c r="AA208" i="14" s="1"/>
  <c r="AA207" i="14" s="1"/>
  <c r="AA206" i="14" s="1"/>
  <c r="AA205" i="14" s="1"/>
  <c r="Y209" i="14"/>
  <c r="W209" i="14"/>
  <c r="W208" i="14" s="1"/>
  <c r="W207" i="14" s="1"/>
  <c r="W206" i="14" s="1"/>
  <c r="W205" i="14" s="1"/>
  <c r="V209" i="14"/>
  <c r="U209" i="14"/>
  <c r="T209" i="14"/>
  <c r="S209" i="14"/>
  <c r="R209" i="14"/>
  <c r="Q209" i="14"/>
  <c r="Q208" i="14" s="1"/>
  <c r="P209" i="14"/>
  <c r="O209" i="14"/>
  <c r="O208" i="14" s="1"/>
  <c r="O207" i="14" s="1"/>
  <c r="O206" i="14" s="1"/>
  <c r="O205" i="14" s="1"/>
  <c r="M209" i="14"/>
  <c r="K209" i="14"/>
  <c r="K208" i="14" s="1"/>
  <c r="K207" i="14" s="1"/>
  <c r="K206" i="14" s="1"/>
  <c r="K205" i="14" s="1"/>
  <c r="J209" i="14"/>
  <c r="I209" i="14"/>
  <c r="G209" i="14"/>
  <c r="G208" i="14" s="1"/>
  <c r="F209" i="14"/>
  <c r="V208" i="14"/>
  <c r="V207" i="14" s="1"/>
  <c r="V206" i="14" s="1"/>
  <c r="V205" i="14" s="1"/>
  <c r="T208" i="14"/>
  <c r="R208" i="14"/>
  <c r="R207" i="14" s="1"/>
  <c r="R206" i="14" s="1"/>
  <c r="R205" i="14" s="1"/>
  <c r="P208" i="14"/>
  <c r="J208" i="14"/>
  <c r="J207" i="14" s="1"/>
  <c r="J206" i="14" s="1"/>
  <c r="J205" i="14" s="1"/>
  <c r="F208" i="14"/>
  <c r="F207" i="14" s="1"/>
  <c r="F206" i="14" s="1"/>
  <c r="F205" i="14" s="1"/>
  <c r="G207" i="14"/>
  <c r="G206" i="14" s="1"/>
  <c r="G205" i="14"/>
  <c r="X204" i="14"/>
  <c r="Z204" i="14" s="1"/>
  <c r="AB204" i="14" s="1"/>
  <c r="S204" i="14"/>
  <c r="U204" i="14" s="1"/>
  <c r="Q204" i="14"/>
  <c r="H204" i="14"/>
  <c r="L204" i="14" s="1"/>
  <c r="N204" i="14" s="1"/>
  <c r="Z203" i="14"/>
  <c r="AB203" i="14" s="1"/>
  <c r="X203" i="14"/>
  <c r="Q203" i="14"/>
  <c r="L203" i="14"/>
  <c r="N203" i="14" s="1"/>
  <c r="H203" i="14"/>
  <c r="X202" i="14"/>
  <c r="S202" i="14"/>
  <c r="U202" i="14" s="1"/>
  <c r="Q202" i="14"/>
  <c r="H202" i="14"/>
  <c r="AA201" i="14"/>
  <c r="AA200" i="14" s="1"/>
  <c r="Y201" i="14"/>
  <c r="Y200" i="14" s="1"/>
  <c r="Y199" i="14" s="1"/>
  <c r="W201" i="14"/>
  <c r="W200" i="14" s="1"/>
  <c r="V201" i="14"/>
  <c r="T201" i="14"/>
  <c r="R201" i="14"/>
  <c r="P201" i="14"/>
  <c r="O201" i="14"/>
  <c r="O200" i="14" s="1"/>
  <c r="M201" i="14"/>
  <c r="M200" i="14" s="1"/>
  <c r="M199" i="14" s="1"/>
  <c r="K201" i="14"/>
  <c r="K200" i="14" s="1"/>
  <c r="J201" i="14"/>
  <c r="I201" i="14"/>
  <c r="I200" i="14" s="1"/>
  <c r="G201" i="14"/>
  <c r="G200" i="14" s="1"/>
  <c r="F201" i="14"/>
  <c r="V200" i="14"/>
  <c r="V199" i="14" s="1"/>
  <c r="T200" i="14"/>
  <c r="T199" i="14" s="1"/>
  <c r="R200" i="14"/>
  <c r="R199" i="14" s="1"/>
  <c r="P200" i="14"/>
  <c r="P199" i="14" s="1"/>
  <c r="J200" i="14"/>
  <c r="J199" i="14" s="1"/>
  <c r="F200" i="14"/>
  <c r="F199" i="14" s="1"/>
  <c r="AA199" i="14"/>
  <c r="W199" i="14"/>
  <c r="O199" i="14"/>
  <c r="K199" i="14"/>
  <c r="I199" i="14"/>
  <c r="G199" i="14"/>
  <c r="X198" i="14"/>
  <c r="S198" i="14"/>
  <c r="U198" i="14" s="1"/>
  <c r="Q198" i="14"/>
  <c r="H198" i="14"/>
  <c r="AA197" i="14"/>
  <c r="Y197" i="14"/>
  <c r="Y193" i="14" s="1"/>
  <c r="Y192" i="14" s="1"/>
  <c r="Y191" i="14" s="1"/>
  <c r="Y190" i="14" s="1"/>
  <c r="W197" i="14"/>
  <c r="V197" i="14"/>
  <c r="U197" i="14"/>
  <c r="T197" i="14"/>
  <c r="S197" i="14"/>
  <c r="R197" i="14"/>
  <c r="Q197" i="14"/>
  <c r="P197" i="14"/>
  <c r="O197" i="14"/>
  <c r="M197" i="14"/>
  <c r="K197" i="14"/>
  <c r="J197" i="14"/>
  <c r="I197" i="14"/>
  <c r="G197" i="14"/>
  <c r="F197" i="14"/>
  <c r="AB196" i="14"/>
  <c r="AB194" i="14" s="1"/>
  <c r="X196" i="14"/>
  <c r="Z196" i="14" s="1"/>
  <c r="S196" i="14"/>
  <c r="U196" i="14" s="1"/>
  <c r="Q196" i="14"/>
  <c r="N196" i="14"/>
  <c r="H196" i="14"/>
  <c r="L196" i="14" s="1"/>
  <c r="AB195" i="14"/>
  <c r="Z195" i="14"/>
  <c r="X195" i="14"/>
  <c r="S195" i="14"/>
  <c r="S194" i="14" s="1"/>
  <c r="S193" i="14" s="1"/>
  <c r="Q195" i="14"/>
  <c r="L195" i="14"/>
  <c r="H195" i="14"/>
  <c r="AA194" i="14"/>
  <c r="Z194" i="14"/>
  <c r="Y194" i="14"/>
  <c r="X194" i="14"/>
  <c r="W194" i="14"/>
  <c r="V194" i="14"/>
  <c r="V193" i="14" s="1"/>
  <c r="V192" i="14" s="1"/>
  <c r="V191" i="14" s="1"/>
  <c r="V190" i="14" s="1"/>
  <c r="T194" i="14"/>
  <c r="R194" i="14"/>
  <c r="Q194" i="14"/>
  <c r="Q193" i="14" s="1"/>
  <c r="Q192" i="14" s="1"/>
  <c r="P194" i="14"/>
  <c r="O194" i="14"/>
  <c r="O193" i="14" s="1"/>
  <c r="M194" i="14"/>
  <c r="M193" i="14" s="1"/>
  <c r="M192" i="14" s="1"/>
  <c r="M191" i="14" s="1"/>
  <c r="M190" i="14" s="1"/>
  <c r="K194" i="14"/>
  <c r="K193" i="14" s="1"/>
  <c r="J194" i="14"/>
  <c r="I194" i="14"/>
  <c r="I193" i="14" s="1"/>
  <c r="I192" i="14" s="1"/>
  <c r="I191" i="14" s="1"/>
  <c r="H194" i="14"/>
  <c r="G194" i="14"/>
  <c r="G193" i="14" s="1"/>
  <c r="F194" i="14"/>
  <c r="AA193" i="14"/>
  <c r="W193" i="14"/>
  <c r="T193" i="14"/>
  <c r="T192" i="14" s="1"/>
  <c r="T191" i="14" s="1"/>
  <c r="T190" i="14" s="1"/>
  <c r="R193" i="14"/>
  <c r="R192" i="14" s="1"/>
  <c r="R191" i="14" s="1"/>
  <c r="R190" i="14" s="1"/>
  <c r="P193" i="14"/>
  <c r="P192" i="14" s="1"/>
  <c r="P191" i="14" s="1"/>
  <c r="P190" i="14" s="1"/>
  <c r="J193" i="14"/>
  <c r="J192" i="14" s="1"/>
  <c r="F193" i="14"/>
  <c r="F192" i="14" s="1"/>
  <c r="AA192" i="14"/>
  <c r="AA191" i="14" s="1"/>
  <c r="AA190" i="14" s="1"/>
  <c r="W192" i="14"/>
  <c r="S192" i="14"/>
  <c r="O192" i="14"/>
  <c r="O191" i="14" s="1"/>
  <c r="O190" i="14" s="1"/>
  <c r="K192" i="14"/>
  <c r="K191" i="14" s="1"/>
  <c r="K190" i="14" s="1"/>
  <c r="G192" i="14"/>
  <c r="J191" i="14"/>
  <c r="J190" i="14" s="1"/>
  <c r="F191" i="14"/>
  <c r="F190" i="14" s="1"/>
  <c r="I190" i="14"/>
  <c r="X189" i="14"/>
  <c r="Z189" i="14" s="1"/>
  <c r="AB189" i="14" s="1"/>
  <c r="S189" i="14"/>
  <c r="U189" i="14" s="1"/>
  <c r="Q189" i="14"/>
  <c r="H189" i="14"/>
  <c r="L189" i="14" s="1"/>
  <c r="N189" i="14" s="1"/>
  <c r="Z188" i="14"/>
  <c r="AB188" i="14" s="1"/>
  <c r="X188" i="14"/>
  <c r="U188" i="14"/>
  <c r="Q188" i="14"/>
  <c r="S188" i="14" s="1"/>
  <c r="L188" i="14"/>
  <c r="N188" i="14" s="1"/>
  <c r="H188" i="14"/>
  <c r="X187" i="14"/>
  <c r="S187" i="14"/>
  <c r="U187" i="14" s="1"/>
  <c r="Q187" i="14"/>
  <c r="H187" i="14"/>
  <c r="L187" i="14" s="1"/>
  <c r="AA186" i="14"/>
  <c r="AA185" i="14" s="1"/>
  <c r="AA184" i="14" s="1"/>
  <c r="Y186" i="14"/>
  <c r="Y185" i="14" s="1"/>
  <c r="Y184" i="14" s="1"/>
  <c r="W186" i="14"/>
  <c r="W185" i="14" s="1"/>
  <c r="W184" i="14" s="1"/>
  <c r="V186" i="14"/>
  <c r="T186" i="14"/>
  <c r="S186" i="14"/>
  <c r="S185" i="14" s="1"/>
  <c r="S184" i="14" s="1"/>
  <c r="R186" i="14"/>
  <c r="Q186" i="14"/>
  <c r="Q185" i="14" s="1"/>
  <c r="Q184" i="14" s="1"/>
  <c r="P186" i="14"/>
  <c r="O186" i="14"/>
  <c r="O185" i="14" s="1"/>
  <c r="O184" i="14" s="1"/>
  <c r="M186" i="14"/>
  <c r="M185" i="14" s="1"/>
  <c r="K186" i="14"/>
  <c r="K185" i="14" s="1"/>
  <c r="K184" i="14" s="1"/>
  <c r="J186" i="14"/>
  <c r="I186" i="14"/>
  <c r="I185" i="14" s="1"/>
  <c r="I184" i="14" s="1"/>
  <c r="G186" i="14"/>
  <c r="G185" i="14" s="1"/>
  <c r="G184" i="14" s="1"/>
  <c r="F186" i="14"/>
  <c r="V185" i="14"/>
  <c r="V184" i="14" s="1"/>
  <c r="V179" i="14" s="1"/>
  <c r="V178" i="14" s="1"/>
  <c r="V177" i="14" s="1"/>
  <c r="T185" i="14"/>
  <c r="T184" i="14" s="1"/>
  <c r="R185" i="14"/>
  <c r="R184" i="14" s="1"/>
  <c r="R179" i="14" s="1"/>
  <c r="R178" i="14" s="1"/>
  <c r="R177" i="14" s="1"/>
  <c r="P185" i="14"/>
  <c r="P184" i="14" s="1"/>
  <c r="J185" i="14"/>
  <c r="J184" i="14" s="1"/>
  <c r="F185" i="14"/>
  <c r="F184" i="14" s="1"/>
  <c r="M184" i="14"/>
  <c r="AB183" i="14"/>
  <c r="AB182" i="14" s="1"/>
  <c r="AB181" i="14" s="1"/>
  <c r="AB180" i="14" s="1"/>
  <c r="X183" i="14"/>
  <c r="Z183" i="14" s="1"/>
  <c r="Z182" i="14" s="1"/>
  <c r="Z181" i="14" s="1"/>
  <c r="Z180" i="14" s="1"/>
  <c r="S183" i="14"/>
  <c r="Q183" i="14"/>
  <c r="H183" i="14"/>
  <c r="AA182" i="14"/>
  <c r="AA181" i="14" s="1"/>
  <c r="Y182" i="14"/>
  <c r="Y181" i="14" s="1"/>
  <c r="Y180" i="14" s="1"/>
  <c r="W182" i="14"/>
  <c r="W181" i="14" s="1"/>
  <c r="V182" i="14"/>
  <c r="T182" i="14"/>
  <c r="R182" i="14"/>
  <c r="Q182" i="14"/>
  <c r="Q181" i="14" s="1"/>
  <c r="Q180" i="14" s="1"/>
  <c r="Q179" i="14" s="1"/>
  <c r="Q178" i="14" s="1"/>
  <c r="P182" i="14"/>
  <c r="O182" i="14"/>
  <c r="O181" i="14" s="1"/>
  <c r="M182" i="14"/>
  <c r="M181" i="14" s="1"/>
  <c r="M180" i="14" s="1"/>
  <c r="K182" i="14"/>
  <c r="K181" i="14" s="1"/>
  <c r="K180" i="14" s="1"/>
  <c r="K179" i="14" s="1"/>
  <c r="K178" i="14" s="1"/>
  <c r="J182" i="14"/>
  <c r="I182" i="14"/>
  <c r="I181" i="14" s="1"/>
  <c r="I180" i="14" s="1"/>
  <c r="G182" i="14"/>
  <c r="G181" i="14" s="1"/>
  <c r="F182" i="14"/>
  <c r="V181" i="14"/>
  <c r="V180" i="14" s="1"/>
  <c r="T181" i="14"/>
  <c r="T180" i="14" s="1"/>
  <c r="T179" i="14" s="1"/>
  <c r="T178" i="14" s="1"/>
  <c r="R181" i="14"/>
  <c r="R180" i="14" s="1"/>
  <c r="P181" i="14"/>
  <c r="P180" i="14" s="1"/>
  <c r="P179" i="14" s="1"/>
  <c r="P178" i="14" s="1"/>
  <c r="J181" i="14"/>
  <c r="J180" i="14" s="1"/>
  <c r="J179" i="14" s="1"/>
  <c r="J178" i="14" s="1"/>
  <c r="F181" i="14"/>
  <c r="F180" i="14" s="1"/>
  <c r="AA180" i="14"/>
  <c r="AA179" i="14" s="1"/>
  <c r="AA178" i="14" s="1"/>
  <c r="W180" i="14"/>
  <c r="W179" i="14" s="1"/>
  <c r="W178" i="14" s="1"/>
  <c r="O180" i="14"/>
  <c r="G180" i="14"/>
  <c r="G179" i="14" s="1"/>
  <c r="G178" i="14" s="1"/>
  <c r="F179" i="14"/>
  <c r="F178" i="14" s="1"/>
  <c r="F177" i="14" s="1"/>
  <c r="M176" i="14"/>
  <c r="M174" i="14" s="1"/>
  <c r="L176" i="14"/>
  <c r="N175" i="14"/>
  <c r="AB174" i="14"/>
  <c r="AA174" i="14"/>
  <c r="Z174" i="14"/>
  <c r="Y174" i="14"/>
  <c r="X174" i="14"/>
  <c r="W174" i="14"/>
  <c r="V174" i="14"/>
  <c r="U174" i="14"/>
  <c r="T174" i="14"/>
  <c r="S174" i="14"/>
  <c r="R174" i="14"/>
  <c r="Q174" i="14"/>
  <c r="P174" i="14"/>
  <c r="O174" i="14"/>
  <c r="O169" i="14" s="1"/>
  <c r="L174" i="14"/>
  <c r="K174" i="14"/>
  <c r="J174" i="14"/>
  <c r="I174" i="14"/>
  <c r="Z173" i="14"/>
  <c r="X173" i="14"/>
  <c r="Q173" i="14"/>
  <c r="L173" i="14"/>
  <c r="N173" i="14" s="1"/>
  <c r="N172" i="14" s="1"/>
  <c r="H173" i="14"/>
  <c r="AA172" i="14"/>
  <c r="Y172" i="14"/>
  <c r="X172" i="14"/>
  <c r="W172" i="14"/>
  <c r="V172" i="14"/>
  <c r="T172" i="14"/>
  <c r="T169" i="14" s="1"/>
  <c r="R172" i="14"/>
  <c r="P172" i="14"/>
  <c r="M172" i="14"/>
  <c r="K172" i="14"/>
  <c r="K169" i="14" s="1"/>
  <c r="J172" i="14"/>
  <c r="I172" i="14"/>
  <c r="I169" i="14" s="1"/>
  <c r="H172" i="14"/>
  <c r="G172" i="14"/>
  <c r="G169" i="14" s="1"/>
  <c r="Z171" i="14"/>
  <c r="AB171" i="14" s="1"/>
  <c r="AB170" i="14" s="1"/>
  <c r="X171" i="14"/>
  <c r="U171" i="14"/>
  <c r="S171" i="14"/>
  <c r="H171" i="14"/>
  <c r="AA170" i="14"/>
  <c r="Y170" i="14"/>
  <c r="Y169" i="14" s="1"/>
  <c r="X170" i="14"/>
  <c r="W170" i="14"/>
  <c r="V170" i="14"/>
  <c r="U170" i="14"/>
  <c r="T170" i="14"/>
  <c r="S170" i="14"/>
  <c r="R170" i="14"/>
  <c r="M170" i="14"/>
  <c r="K170" i="14"/>
  <c r="J170" i="14"/>
  <c r="J169" i="14" s="1"/>
  <c r="I170" i="14"/>
  <c r="G170" i="14"/>
  <c r="X169" i="14"/>
  <c r="V169" i="14"/>
  <c r="R169" i="14"/>
  <c r="P169" i="14"/>
  <c r="X168" i="14"/>
  <c r="S168" i="14"/>
  <c r="U168" i="14" s="1"/>
  <c r="U167" i="14" s="1"/>
  <c r="Q168" i="14"/>
  <c r="N168" i="14"/>
  <c r="N167" i="14" s="1"/>
  <c r="H168" i="14"/>
  <c r="L168" i="14" s="1"/>
  <c r="L167" i="14" s="1"/>
  <c r="AA167" i="14"/>
  <c r="Y167" i="14"/>
  <c r="W167" i="14"/>
  <c r="V167" i="14"/>
  <c r="T167" i="14"/>
  <c r="S167" i="14"/>
  <c r="R167" i="14"/>
  <c r="Q167" i="14"/>
  <c r="P167" i="14"/>
  <c r="O167" i="14"/>
  <c r="M167" i="14"/>
  <c r="K167" i="14"/>
  <c r="J167" i="14"/>
  <c r="I167" i="14"/>
  <c r="G167" i="14"/>
  <c r="F167" i="14"/>
  <c r="X166" i="14"/>
  <c r="S166" i="14"/>
  <c r="U166" i="14" s="1"/>
  <c r="U165" i="14" s="1"/>
  <c r="Q166" i="14"/>
  <c r="H166" i="14"/>
  <c r="L166" i="14" s="1"/>
  <c r="AA165" i="14"/>
  <c r="Y165" i="14"/>
  <c r="W165" i="14"/>
  <c r="V165" i="14"/>
  <c r="T165" i="14"/>
  <c r="S165" i="14"/>
  <c r="R165" i="14"/>
  <c r="Q165" i="14"/>
  <c r="P165" i="14"/>
  <c r="O165" i="14"/>
  <c r="M165" i="14"/>
  <c r="K165" i="14"/>
  <c r="J165" i="14"/>
  <c r="I165" i="14"/>
  <c r="G165" i="14"/>
  <c r="F165" i="14"/>
  <c r="X164" i="14"/>
  <c r="S164" i="14"/>
  <c r="U164" i="14" s="1"/>
  <c r="U163" i="14" s="1"/>
  <c r="Q164" i="14"/>
  <c r="N164" i="14"/>
  <c r="N163" i="14" s="1"/>
  <c r="H164" i="14"/>
  <c r="L164" i="14" s="1"/>
  <c r="L163" i="14" s="1"/>
  <c r="AA163" i="14"/>
  <c r="Y163" i="14"/>
  <c r="Y162" i="14" s="1"/>
  <c r="W163" i="14"/>
  <c r="V163" i="14"/>
  <c r="T163" i="14"/>
  <c r="S163" i="14"/>
  <c r="R163" i="14"/>
  <c r="Q163" i="14"/>
  <c r="Q162" i="14" s="1"/>
  <c r="P163" i="14"/>
  <c r="O163" i="14"/>
  <c r="M163" i="14"/>
  <c r="M162" i="14" s="1"/>
  <c r="K163" i="14"/>
  <c r="J163" i="14"/>
  <c r="I163" i="14"/>
  <c r="I162" i="14" s="1"/>
  <c r="G163" i="14"/>
  <c r="F163" i="14"/>
  <c r="V162" i="14"/>
  <c r="T162" i="14"/>
  <c r="R162" i="14"/>
  <c r="P162" i="14"/>
  <c r="J162" i="14"/>
  <c r="J150" i="14" s="1"/>
  <c r="F162" i="14"/>
  <c r="Z161" i="14"/>
  <c r="AB161" i="14" s="1"/>
  <c r="AB160" i="14" s="1"/>
  <c r="X161" i="14"/>
  <c r="U161" i="14"/>
  <c r="U160" i="14" s="1"/>
  <c r="Q161" i="14"/>
  <c r="S161" i="14" s="1"/>
  <c r="S160" i="14" s="1"/>
  <c r="L161" i="14"/>
  <c r="H161" i="14"/>
  <c r="AA160" i="14"/>
  <c r="Z160" i="14"/>
  <c r="Y160" i="14"/>
  <c r="X160" i="14"/>
  <c r="W160" i="14"/>
  <c r="V160" i="14"/>
  <c r="T160" i="14"/>
  <c r="R160" i="14"/>
  <c r="P160" i="14"/>
  <c r="O160" i="14"/>
  <c r="M160" i="14"/>
  <c r="K160" i="14"/>
  <c r="J160" i="14"/>
  <c r="I160" i="14"/>
  <c r="H160" i="14"/>
  <c r="G160" i="14"/>
  <c r="F160" i="14"/>
  <c r="Z159" i="14"/>
  <c r="AB159" i="14" s="1"/>
  <c r="AB158" i="14" s="1"/>
  <c r="X159" i="14"/>
  <c r="U159" i="14"/>
  <c r="U158" i="14" s="1"/>
  <c r="Q159" i="14"/>
  <c r="S159" i="14" s="1"/>
  <c r="S158" i="14" s="1"/>
  <c r="L159" i="14"/>
  <c r="H159" i="14"/>
  <c r="AA158" i="14"/>
  <c r="Z158" i="14"/>
  <c r="Y158" i="14"/>
  <c r="X158" i="14"/>
  <c r="W158" i="14"/>
  <c r="V158" i="14"/>
  <c r="T158" i="14"/>
  <c r="R158" i="14"/>
  <c r="P158" i="14"/>
  <c r="O158" i="14"/>
  <c r="M158" i="14"/>
  <c r="K158" i="14"/>
  <c r="J158" i="14"/>
  <c r="I158" i="14"/>
  <c r="H158" i="14"/>
  <c r="G158" i="14"/>
  <c r="F158" i="14"/>
  <c r="Z157" i="14"/>
  <c r="AB157" i="14" s="1"/>
  <c r="AB156" i="14" s="1"/>
  <c r="X157" i="14"/>
  <c r="U157" i="14"/>
  <c r="U156" i="14" s="1"/>
  <c r="Q157" i="14"/>
  <c r="S157" i="14" s="1"/>
  <c r="S156" i="14" s="1"/>
  <c r="L157" i="14"/>
  <c r="H157" i="14"/>
  <c r="AA156" i="14"/>
  <c r="Z156" i="14"/>
  <c r="Y156" i="14"/>
  <c r="X156" i="14"/>
  <c r="W156" i="14"/>
  <c r="V156" i="14"/>
  <c r="T156" i="14"/>
  <c r="R156" i="14"/>
  <c r="P156" i="14"/>
  <c r="O156" i="14"/>
  <c r="M156" i="14"/>
  <c r="K156" i="14"/>
  <c r="J156" i="14"/>
  <c r="I156" i="14"/>
  <c r="H156" i="14"/>
  <c r="G156" i="14"/>
  <c r="F156" i="14"/>
  <c r="Z155" i="14"/>
  <c r="AB155" i="14" s="1"/>
  <c r="AB154" i="14" s="1"/>
  <c r="X155" i="14"/>
  <c r="U155" i="14"/>
  <c r="U154" i="14" s="1"/>
  <c r="Q155" i="14"/>
  <c r="S155" i="14" s="1"/>
  <c r="S154" i="14" s="1"/>
  <c r="L155" i="14"/>
  <c r="H155" i="14"/>
  <c r="AA154" i="14"/>
  <c r="Z154" i="14"/>
  <c r="Y154" i="14"/>
  <c r="X154" i="14"/>
  <c r="W154" i="14"/>
  <c r="V154" i="14"/>
  <c r="T154" i="14"/>
  <c r="R154" i="14"/>
  <c r="P154" i="14"/>
  <c r="O154" i="14"/>
  <c r="M154" i="14"/>
  <c r="K154" i="14"/>
  <c r="J154" i="14"/>
  <c r="I154" i="14"/>
  <c r="H154" i="14"/>
  <c r="G154" i="14"/>
  <c r="F154" i="14"/>
  <c r="Z153" i="14"/>
  <c r="AB153" i="14" s="1"/>
  <c r="AB152" i="14" s="1"/>
  <c r="AB151" i="14" s="1"/>
  <c r="X153" i="14"/>
  <c r="U153" i="14"/>
  <c r="U152" i="14" s="1"/>
  <c r="U151" i="14" s="1"/>
  <c r="Q153" i="14"/>
  <c r="S153" i="14" s="1"/>
  <c r="S152" i="14" s="1"/>
  <c r="L153" i="14"/>
  <c r="H153" i="14"/>
  <c r="AA152" i="14"/>
  <c r="Z152" i="14"/>
  <c r="Z151" i="14" s="1"/>
  <c r="Y152" i="14"/>
  <c r="X152" i="14"/>
  <c r="X151" i="14" s="1"/>
  <c r="W152" i="14"/>
  <c r="V152" i="14"/>
  <c r="V151" i="14" s="1"/>
  <c r="T152" i="14"/>
  <c r="T151" i="14" s="1"/>
  <c r="T150" i="14" s="1"/>
  <c r="R152" i="14"/>
  <c r="R151" i="14" s="1"/>
  <c r="P152" i="14"/>
  <c r="P151" i="14" s="1"/>
  <c r="P150" i="14" s="1"/>
  <c r="O152" i="14"/>
  <c r="M152" i="14"/>
  <c r="K152" i="14"/>
  <c r="J152" i="14"/>
  <c r="J151" i="14" s="1"/>
  <c r="I152" i="14"/>
  <c r="H152" i="14"/>
  <c r="H151" i="14" s="1"/>
  <c r="G152" i="14"/>
  <c r="F152" i="14"/>
  <c r="F151" i="14" s="1"/>
  <c r="AA151" i="14"/>
  <c r="Y151" i="14"/>
  <c r="Y150" i="14" s="1"/>
  <c r="W151" i="14"/>
  <c r="S151" i="14"/>
  <c r="O151" i="14"/>
  <c r="M151" i="14"/>
  <c r="K151" i="14"/>
  <c r="I151" i="14"/>
  <c r="I150" i="14" s="1"/>
  <c r="G151" i="14"/>
  <c r="V150" i="14"/>
  <c r="R150" i="14"/>
  <c r="F150" i="14"/>
  <c r="Z149" i="14"/>
  <c r="AB149" i="14" s="1"/>
  <c r="X149" i="14"/>
  <c r="Q149" i="14"/>
  <c r="L149" i="14"/>
  <c r="N149" i="14" s="1"/>
  <c r="H149" i="14"/>
  <c r="X148" i="14"/>
  <c r="Z148" i="14" s="1"/>
  <c r="AB148" i="14" s="1"/>
  <c r="AB147" i="14" s="1"/>
  <c r="AB146" i="14" s="1"/>
  <c r="AB145" i="14" s="1"/>
  <c r="S148" i="14"/>
  <c r="Q148" i="14"/>
  <c r="K148" i="14"/>
  <c r="K147" i="14" s="1"/>
  <c r="K146" i="14" s="1"/>
  <c r="K145" i="14" s="1"/>
  <c r="H148" i="14"/>
  <c r="AA147" i="14"/>
  <c r="Y147" i="14"/>
  <c r="W147" i="14"/>
  <c r="V147" i="14"/>
  <c r="V146" i="14" s="1"/>
  <c r="V145" i="14" s="1"/>
  <c r="T147" i="14"/>
  <c r="T146" i="14" s="1"/>
  <c r="R147" i="14"/>
  <c r="R146" i="14" s="1"/>
  <c r="R145" i="14" s="1"/>
  <c r="R144" i="14" s="1"/>
  <c r="P147" i="14"/>
  <c r="P146" i="14" s="1"/>
  <c r="O147" i="14"/>
  <c r="M147" i="14"/>
  <c r="J147" i="14"/>
  <c r="J146" i="14" s="1"/>
  <c r="J145" i="14" s="1"/>
  <c r="I147" i="14"/>
  <c r="H147" i="14"/>
  <c r="H146" i="14" s="1"/>
  <c r="G147" i="14"/>
  <c r="F147" i="14"/>
  <c r="F146" i="14" s="1"/>
  <c r="F145" i="14" s="1"/>
  <c r="AA146" i="14"/>
  <c r="AA145" i="14" s="1"/>
  <c r="Y146" i="14"/>
  <c r="Y145" i="14" s="1"/>
  <c r="Y144" i="14" s="1"/>
  <c r="W146" i="14"/>
  <c r="W145" i="14" s="1"/>
  <c r="O146" i="14"/>
  <c r="O145" i="14" s="1"/>
  <c r="M146" i="14"/>
  <c r="M145" i="14" s="1"/>
  <c r="I146" i="14"/>
  <c r="I145" i="14" s="1"/>
  <c r="I144" i="14" s="1"/>
  <c r="G146" i="14"/>
  <c r="G145" i="14" s="1"/>
  <c r="T145" i="14"/>
  <c r="P145" i="14"/>
  <c r="P144" i="14" s="1"/>
  <c r="H145" i="14"/>
  <c r="X143" i="14"/>
  <c r="S143" i="14"/>
  <c r="U143" i="14" s="1"/>
  <c r="Q143" i="14"/>
  <c r="H143" i="14"/>
  <c r="AA142" i="14"/>
  <c r="AA141" i="14" s="1"/>
  <c r="Y142" i="14"/>
  <c r="Y141" i="14" s="1"/>
  <c r="Y140" i="14" s="1"/>
  <c r="W142" i="14"/>
  <c r="W141" i="14" s="1"/>
  <c r="V142" i="14"/>
  <c r="U142" i="14"/>
  <c r="U141" i="14" s="1"/>
  <c r="T142" i="14"/>
  <c r="R142" i="14"/>
  <c r="Q142" i="14"/>
  <c r="Q141" i="14" s="1"/>
  <c r="Q140" i="14" s="1"/>
  <c r="P142" i="14"/>
  <c r="O142" i="14"/>
  <c r="O141" i="14" s="1"/>
  <c r="M142" i="14"/>
  <c r="M141" i="14" s="1"/>
  <c r="M140" i="14" s="1"/>
  <c r="K142" i="14"/>
  <c r="K141" i="14" s="1"/>
  <c r="J142" i="14"/>
  <c r="I142" i="14"/>
  <c r="I141" i="14" s="1"/>
  <c r="G142" i="14"/>
  <c r="G141" i="14" s="1"/>
  <c r="F142" i="14"/>
  <c r="V141" i="14"/>
  <c r="V140" i="14" s="1"/>
  <c r="T141" i="14"/>
  <c r="T140" i="14" s="1"/>
  <c r="R141" i="14"/>
  <c r="R140" i="14" s="1"/>
  <c r="P141" i="14"/>
  <c r="P140" i="14" s="1"/>
  <c r="J141" i="14"/>
  <c r="J140" i="14" s="1"/>
  <c r="F141" i="14"/>
  <c r="F140" i="14" s="1"/>
  <c r="AA140" i="14"/>
  <c r="W140" i="14"/>
  <c r="U140" i="14"/>
  <c r="O140" i="14"/>
  <c r="K140" i="14"/>
  <c r="I140" i="14"/>
  <c r="G140" i="14"/>
  <c r="L139" i="14"/>
  <c r="L138" i="14" s="1"/>
  <c r="K138" i="14"/>
  <c r="J138" i="14"/>
  <c r="I138" i="14"/>
  <c r="I126" i="14" s="1"/>
  <c r="I125" i="14" s="1"/>
  <c r="I124" i="14" s="1"/>
  <c r="X137" i="14"/>
  <c r="Z137" i="14" s="1"/>
  <c r="Q137" i="14"/>
  <c r="L137" i="14"/>
  <c r="N137" i="14" s="1"/>
  <c r="N136" i="14" s="1"/>
  <c r="H137" i="14"/>
  <c r="AA136" i="14"/>
  <c r="Y136" i="14"/>
  <c r="Y126" i="14" s="1"/>
  <c r="Y125" i="14" s="1"/>
  <c r="X136" i="14"/>
  <c r="W136" i="14"/>
  <c r="T136" i="14"/>
  <c r="R136" i="14"/>
  <c r="P136" i="14"/>
  <c r="M136" i="14"/>
  <c r="K136" i="14"/>
  <c r="J136" i="14"/>
  <c r="I136" i="14"/>
  <c r="H136" i="14"/>
  <c r="G136" i="14"/>
  <c r="G126" i="14" s="1"/>
  <c r="G125" i="14" s="1"/>
  <c r="G124" i="14" s="1"/>
  <c r="F136" i="14"/>
  <c r="Z135" i="14"/>
  <c r="AB135" i="14" s="1"/>
  <c r="X135" i="14"/>
  <c r="Q135" i="14"/>
  <c r="L135" i="14"/>
  <c r="H135" i="14"/>
  <c r="AB134" i="14"/>
  <c r="AA134" i="14"/>
  <c r="Z134" i="14"/>
  <c r="Y134" i="14"/>
  <c r="X134" i="14"/>
  <c r="W134" i="14"/>
  <c r="V134" i="14"/>
  <c r="T134" i="14"/>
  <c r="R134" i="14"/>
  <c r="P134" i="14"/>
  <c r="O134" i="14"/>
  <c r="M134" i="14"/>
  <c r="K134" i="14"/>
  <c r="J134" i="14"/>
  <c r="I134" i="14"/>
  <c r="H134" i="14"/>
  <c r="G134" i="14"/>
  <c r="F134" i="14"/>
  <c r="Z133" i="14"/>
  <c r="AB133" i="14" s="1"/>
  <c r="X133" i="14"/>
  <c r="U133" i="14"/>
  <c r="U132" i="14" s="1"/>
  <c r="Q133" i="14"/>
  <c r="S133" i="14" s="1"/>
  <c r="L133" i="14"/>
  <c r="N133" i="14" s="1"/>
  <c r="H133" i="14"/>
  <c r="AB132" i="14"/>
  <c r="AA132" i="14"/>
  <c r="Z132" i="14"/>
  <c r="Y132" i="14"/>
  <c r="X132" i="14"/>
  <c r="W132" i="14"/>
  <c r="T132" i="14"/>
  <c r="S132" i="14"/>
  <c r="R132" i="14"/>
  <c r="Q132" i="14"/>
  <c r="P132" i="14"/>
  <c r="N132" i="14"/>
  <c r="M132" i="14"/>
  <c r="L132" i="14"/>
  <c r="K132" i="14"/>
  <c r="J132" i="14"/>
  <c r="I132" i="14"/>
  <c r="H132" i="14"/>
  <c r="G132" i="14"/>
  <c r="F132" i="14"/>
  <c r="Z131" i="14"/>
  <c r="AB131" i="14" s="1"/>
  <c r="AB130" i="14" s="1"/>
  <c r="X131" i="14"/>
  <c r="Q131" i="14"/>
  <c r="L131" i="14"/>
  <c r="N131" i="14" s="1"/>
  <c r="N130" i="14" s="1"/>
  <c r="H131" i="14"/>
  <c r="AA130" i="14"/>
  <c r="Z130" i="14"/>
  <c r="Y130" i="14"/>
  <c r="X130" i="14"/>
  <c r="W130" i="14"/>
  <c r="T130" i="14"/>
  <c r="R130" i="14"/>
  <c r="P130" i="14"/>
  <c r="M130" i="14"/>
  <c r="L130" i="14"/>
  <c r="K130" i="14"/>
  <c r="J130" i="14"/>
  <c r="I130" i="14"/>
  <c r="H130" i="14"/>
  <c r="G130" i="14"/>
  <c r="F130" i="14"/>
  <c r="Z129" i="14"/>
  <c r="X129" i="14"/>
  <c r="U129" i="14"/>
  <c r="Q129" i="14"/>
  <c r="S129" i="14" s="1"/>
  <c r="K129" i="14"/>
  <c r="H129" i="14"/>
  <c r="H127" i="14" s="1"/>
  <c r="H126" i="14" s="1"/>
  <c r="H125" i="14" s="1"/>
  <c r="Z128" i="14"/>
  <c r="AB128" i="14" s="1"/>
  <c r="X128" i="14"/>
  <c r="Q128" i="14"/>
  <c r="L128" i="14"/>
  <c r="N128" i="14" s="1"/>
  <c r="H128" i="14"/>
  <c r="AA127" i="14"/>
  <c r="Y127" i="14"/>
  <c r="X127" i="14"/>
  <c r="W127" i="14"/>
  <c r="V127" i="14"/>
  <c r="T127" i="14"/>
  <c r="T126" i="14" s="1"/>
  <c r="R127" i="14"/>
  <c r="P127" i="14"/>
  <c r="P126" i="14" s="1"/>
  <c r="O127" i="14"/>
  <c r="M127" i="14"/>
  <c r="K127" i="14"/>
  <c r="J127" i="14"/>
  <c r="I127" i="14"/>
  <c r="G127" i="14"/>
  <c r="F127" i="14"/>
  <c r="AA126" i="14"/>
  <c r="AA125" i="14" s="1"/>
  <c r="W126" i="14"/>
  <c r="W125" i="14" s="1"/>
  <c r="W124" i="14" s="1"/>
  <c r="O126" i="14"/>
  <c r="O125" i="14" s="1"/>
  <c r="M126" i="14"/>
  <c r="M125" i="14" s="1"/>
  <c r="M124" i="14" s="1"/>
  <c r="T125" i="14"/>
  <c r="P125" i="14"/>
  <c r="P124" i="14" s="1"/>
  <c r="AA124" i="14"/>
  <c r="O124" i="14"/>
  <c r="N123" i="14"/>
  <c r="L123" i="14"/>
  <c r="N122" i="14"/>
  <c r="N121" i="14" s="1"/>
  <c r="N120" i="14" s="1"/>
  <c r="M122" i="14"/>
  <c r="L122" i="14"/>
  <c r="K122" i="14"/>
  <c r="J122" i="14"/>
  <c r="J121" i="14" s="1"/>
  <c r="J120" i="14" s="1"/>
  <c r="I122" i="14"/>
  <c r="M121" i="14"/>
  <c r="L121" i="14"/>
  <c r="L120" i="14" s="1"/>
  <c r="K121" i="14"/>
  <c r="I121" i="14"/>
  <c r="M120" i="14"/>
  <c r="K120" i="14"/>
  <c r="I120" i="14"/>
  <c r="X119" i="14"/>
  <c r="S119" i="14"/>
  <c r="U119" i="14" s="1"/>
  <c r="Q119" i="14"/>
  <c r="H119" i="14"/>
  <c r="AA118" i="14"/>
  <c r="AA117" i="14" s="1"/>
  <c r="Y118" i="14"/>
  <c r="Y117" i="14" s="1"/>
  <c r="Y116" i="14" s="1"/>
  <c r="Y115" i="14" s="1"/>
  <c r="W118" i="14"/>
  <c r="W117" i="14" s="1"/>
  <c r="V118" i="14"/>
  <c r="U118" i="14"/>
  <c r="U117" i="14" s="1"/>
  <c r="T118" i="14"/>
  <c r="R118" i="14"/>
  <c r="Q118" i="14"/>
  <c r="Q117" i="14" s="1"/>
  <c r="Q116" i="14" s="1"/>
  <c r="Q115" i="14" s="1"/>
  <c r="P118" i="14"/>
  <c r="O118" i="14"/>
  <c r="O117" i="14" s="1"/>
  <c r="M118" i="14"/>
  <c r="M117" i="14" s="1"/>
  <c r="M116" i="14" s="1"/>
  <c r="M115" i="14" s="1"/>
  <c r="K118" i="14"/>
  <c r="K117" i="14" s="1"/>
  <c r="J118" i="14"/>
  <c r="I118" i="14"/>
  <c r="I117" i="14" s="1"/>
  <c r="G118" i="14"/>
  <c r="G117" i="14" s="1"/>
  <c r="G116" i="14" s="1"/>
  <c r="G115" i="14" s="1"/>
  <c r="F118" i="14"/>
  <c r="V117" i="14"/>
  <c r="V116" i="14" s="1"/>
  <c r="T117" i="14"/>
  <c r="T116" i="14" s="1"/>
  <c r="T115" i="14" s="1"/>
  <c r="R117" i="14"/>
  <c r="R116" i="14" s="1"/>
  <c r="P117" i="14"/>
  <c r="P116" i="14" s="1"/>
  <c r="P115" i="14" s="1"/>
  <c r="J117" i="14"/>
  <c r="J116" i="14" s="1"/>
  <c r="F117" i="14"/>
  <c r="F116" i="14" s="1"/>
  <c r="AA116" i="14"/>
  <c r="AA115" i="14" s="1"/>
  <c r="W116" i="14"/>
  <c r="W115" i="14" s="1"/>
  <c r="U116" i="14"/>
  <c r="U115" i="14" s="1"/>
  <c r="O116" i="14"/>
  <c r="O115" i="14" s="1"/>
  <c r="K116" i="14"/>
  <c r="K115" i="14" s="1"/>
  <c r="I116" i="14"/>
  <c r="I115" i="14" s="1"/>
  <c r="V115" i="14"/>
  <c r="R115" i="14"/>
  <c r="J115" i="14"/>
  <c r="F115" i="14"/>
  <c r="Z114" i="14"/>
  <c r="AB114" i="14" s="1"/>
  <c r="AB113" i="14" s="1"/>
  <c r="AB112" i="14" s="1"/>
  <c r="X114" i="14"/>
  <c r="Q114" i="14"/>
  <c r="L114" i="14"/>
  <c r="N114" i="14" s="1"/>
  <c r="H114" i="14"/>
  <c r="AA113" i="14"/>
  <c r="Z113" i="14"/>
  <c r="Z112" i="14" s="1"/>
  <c r="Y113" i="14"/>
  <c r="X113" i="14"/>
  <c r="X112" i="14" s="1"/>
  <c r="W113" i="14"/>
  <c r="V113" i="14"/>
  <c r="V112" i="14" s="1"/>
  <c r="T113" i="14"/>
  <c r="T112" i="14" s="1"/>
  <c r="T108" i="14" s="1"/>
  <c r="T107" i="14" s="1"/>
  <c r="R113" i="14"/>
  <c r="R112" i="14" s="1"/>
  <c r="P113" i="14"/>
  <c r="P112" i="14" s="1"/>
  <c r="O113" i="14"/>
  <c r="N113" i="14"/>
  <c r="N112" i="14" s="1"/>
  <c r="M113" i="14"/>
  <c r="L113" i="14"/>
  <c r="L112" i="14" s="1"/>
  <c r="K113" i="14"/>
  <c r="J113" i="14"/>
  <c r="J112" i="14" s="1"/>
  <c r="I113" i="14"/>
  <c r="H113" i="14"/>
  <c r="H112" i="14" s="1"/>
  <c r="G113" i="14"/>
  <c r="F113" i="14"/>
  <c r="F112" i="14" s="1"/>
  <c r="AA112" i="14"/>
  <c r="Y112" i="14"/>
  <c r="W112" i="14"/>
  <c r="O112" i="14"/>
  <c r="M112" i="14"/>
  <c r="M108" i="14" s="1"/>
  <c r="K112" i="14"/>
  <c r="I112" i="14"/>
  <c r="I108" i="14" s="1"/>
  <c r="I107" i="14" s="1"/>
  <c r="G112" i="14"/>
  <c r="G108" i="14" s="1"/>
  <c r="X111" i="14"/>
  <c r="S111" i="14"/>
  <c r="Q111" i="14"/>
  <c r="H111" i="14"/>
  <c r="AA110" i="14"/>
  <c r="AA109" i="14" s="1"/>
  <c r="AA108" i="14" s="1"/>
  <c r="AA107" i="14" s="1"/>
  <c r="Y110" i="14"/>
  <c r="Y109" i="14" s="1"/>
  <c r="W110" i="14"/>
  <c r="W109" i="14" s="1"/>
  <c r="V110" i="14"/>
  <c r="T110" i="14"/>
  <c r="R110" i="14"/>
  <c r="Q110" i="14"/>
  <c r="Q109" i="14" s="1"/>
  <c r="P110" i="14"/>
  <c r="O110" i="14"/>
  <c r="O109" i="14" s="1"/>
  <c r="O108" i="14" s="1"/>
  <c r="O107" i="14" s="1"/>
  <c r="M110" i="14"/>
  <c r="M109" i="14" s="1"/>
  <c r="K110" i="14"/>
  <c r="K109" i="14" s="1"/>
  <c r="K108" i="14" s="1"/>
  <c r="K107" i="14" s="1"/>
  <c r="J110" i="14"/>
  <c r="I110" i="14"/>
  <c r="I109" i="14" s="1"/>
  <c r="G110" i="14"/>
  <c r="G109" i="14" s="1"/>
  <c r="F110" i="14"/>
  <c r="V109" i="14"/>
  <c r="T109" i="14"/>
  <c r="R109" i="14"/>
  <c r="P109" i="14"/>
  <c r="J109" i="14"/>
  <c r="F109" i="14"/>
  <c r="F108" i="14" s="1"/>
  <c r="F107" i="14" s="1"/>
  <c r="Y108" i="14"/>
  <c r="P108" i="14"/>
  <c r="P107" i="14" s="1"/>
  <c r="Y107" i="14"/>
  <c r="M107" i="14"/>
  <c r="G107" i="14"/>
  <c r="Z105" i="14"/>
  <c r="X105" i="14"/>
  <c r="Q105" i="14"/>
  <c r="M105" i="14"/>
  <c r="M104" i="14" s="1"/>
  <c r="K105" i="14"/>
  <c r="K104" i="14" s="1"/>
  <c r="H105" i="14"/>
  <c r="L105" i="14" s="1"/>
  <c r="L104" i="14" s="1"/>
  <c r="L103" i="14" s="1"/>
  <c r="L102" i="14" s="1"/>
  <c r="AA104" i="14"/>
  <c r="Y104" i="14"/>
  <c r="X104" i="14"/>
  <c r="X103" i="14" s="1"/>
  <c r="W104" i="14"/>
  <c r="V104" i="14"/>
  <c r="V103" i="14" s="1"/>
  <c r="T104" i="14"/>
  <c r="T103" i="14" s="1"/>
  <c r="R104" i="14"/>
  <c r="R103" i="14" s="1"/>
  <c r="P104" i="14"/>
  <c r="P103" i="14" s="1"/>
  <c r="P102" i="14" s="1"/>
  <c r="O104" i="14"/>
  <c r="J104" i="14"/>
  <c r="J103" i="14" s="1"/>
  <c r="J102" i="14" s="1"/>
  <c r="I104" i="14"/>
  <c r="H104" i="14"/>
  <c r="H103" i="14" s="1"/>
  <c r="G104" i="14"/>
  <c r="F104" i="14"/>
  <c r="F103" i="14" s="1"/>
  <c r="F102" i="14" s="1"/>
  <c r="AA103" i="14"/>
  <c r="AA102" i="14" s="1"/>
  <c r="Y103" i="14"/>
  <c r="Y102" i="14" s="1"/>
  <c r="W103" i="14"/>
  <c r="W102" i="14" s="1"/>
  <c r="O103" i="14"/>
  <c r="O102" i="14" s="1"/>
  <c r="M103" i="14"/>
  <c r="M102" i="14" s="1"/>
  <c r="K103" i="14"/>
  <c r="K102" i="14" s="1"/>
  <c r="I103" i="14"/>
  <c r="I102" i="14" s="1"/>
  <c r="G103" i="14"/>
  <c r="G102" i="14" s="1"/>
  <c r="X102" i="14"/>
  <c r="V102" i="14"/>
  <c r="T102" i="14"/>
  <c r="R102" i="14"/>
  <c r="H102" i="14"/>
  <c r="Z101" i="14"/>
  <c r="AB101" i="14" s="1"/>
  <c r="AB100" i="14" s="1"/>
  <c r="AB99" i="14" s="1"/>
  <c r="X101" i="14"/>
  <c r="Q101" i="14"/>
  <c r="L101" i="14"/>
  <c r="H101" i="14"/>
  <c r="AA100" i="14"/>
  <c r="Z100" i="14"/>
  <c r="Z99" i="14" s="1"/>
  <c r="Z98" i="14" s="1"/>
  <c r="Y100" i="14"/>
  <c r="X100" i="14"/>
  <c r="X99" i="14" s="1"/>
  <c r="W100" i="14"/>
  <c r="V100" i="14"/>
  <c r="V99" i="14" s="1"/>
  <c r="V98" i="14" s="1"/>
  <c r="T100" i="14"/>
  <c r="R100" i="14"/>
  <c r="R99" i="14" s="1"/>
  <c r="P100" i="14"/>
  <c r="M100" i="14"/>
  <c r="M99" i="14" s="1"/>
  <c r="M98" i="14" s="1"/>
  <c r="K100" i="14"/>
  <c r="J100" i="14"/>
  <c r="I100" i="14"/>
  <c r="H100" i="14"/>
  <c r="G100" i="14"/>
  <c r="F100" i="14"/>
  <c r="AA99" i="14"/>
  <c r="Y99" i="14"/>
  <c r="W99" i="14"/>
  <c r="T99" i="14"/>
  <c r="T98" i="14" s="1"/>
  <c r="P99" i="14"/>
  <c r="P98" i="14" s="1"/>
  <c r="K99" i="14"/>
  <c r="K98" i="14" s="1"/>
  <c r="J99" i="14"/>
  <c r="I99" i="14"/>
  <c r="I98" i="14" s="1"/>
  <c r="H99" i="14"/>
  <c r="G99" i="14"/>
  <c r="G98" i="14" s="1"/>
  <c r="F99" i="14"/>
  <c r="AB98" i="14"/>
  <c r="AA98" i="14"/>
  <c r="Y98" i="14"/>
  <c r="X98" i="14"/>
  <c r="W98" i="14"/>
  <c r="R98" i="14"/>
  <c r="J98" i="14"/>
  <c r="H98" i="14"/>
  <c r="F98" i="14"/>
  <c r="X97" i="14"/>
  <c r="S97" i="14"/>
  <c r="U97" i="14" s="1"/>
  <c r="Q97" i="14"/>
  <c r="H97" i="14"/>
  <c r="AA96" i="14"/>
  <c r="AA95" i="14" s="1"/>
  <c r="Y96" i="14"/>
  <c r="Y95" i="14" s="1"/>
  <c r="Y94" i="14" s="1"/>
  <c r="Y93" i="14" s="1"/>
  <c r="Y92" i="14" s="1"/>
  <c r="W96" i="14"/>
  <c r="W95" i="14" s="1"/>
  <c r="V96" i="14"/>
  <c r="U96" i="14"/>
  <c r="U95" i="14" s="1"/>
  <c r="T96" i="14"/>
  <c r="S96" i="14"/>
  <c r="S95" i="14" s="1"/>
  <c r="R96" i="14"/>
  <c r="Q96" i="14"/>
  <c r="Q95" i="14" s="1"/>
  <c r="P96" i="14"/>
  <c r="O96" i="14"/>
  <c r="O95" i="14" s="1"/>
  <c r="M96" i="14"/>
  <c r="M95" i="14" s="1"/>
  <c r="M94" i="14" s="1"/>
  <c r="M93" i="14" s="1"/>
  <c r="M92" i="14" s="1"/>
  <c r="K96" i="14"/>
  <c r="K95" i="14" s="1"/>
  <c r="J96" i="14"/>
  <c r="I96" i="14"/>
  <c r="I95" i="14" s="1"/>
  <c r="G96" i="14"/>
  <c r="G95" i="14" s="1"/>
  <c r="F96" i="14"/>
  <c r="V95" i="14"/>
  <c r="V94" i="14" s="1"/>
  <c r="T95" i="14"/>
  <c r="T94" i="14" s="1"/>
  <c r="T93" i="14" s="1"/>
  <c r="T92" i="14" s="1"/>
  <c r="R95" i="14"/>
  <c r="R94" i="14" s="1"/>
  <c r="P95" i="14"/>
  <c r="P94" i="14" s="1"/>
  <c r="P93" i="14" s="1"/>
  <c r="P92" i="14" s="1"/>
  <c r="J95" i="14"/>
  <c r="J94" i="14" s="1"/>
  <c r="F95" i="14"/>
  <c r="F94" i="14" s="1"/>
  <c r="AA94" i="14"/>
  <c r="AA93" i="14" s="1"/>
  <c r="AA92" i="14" s="1"/>
  <c r="W94" i="14"/>
  <c r="W93" i="14" s="1"/>
  <c r="W92" i="14" s="1"/>
  <c r="U94" i="14"/>
  <c r="U93" i="14" s="1"/>
  <c r="S94" i="14"/>
  <c r="S93" i="14" s="1"/>
  <c r="S92" i="14" s="1"/>
  <c r="Q94" i="14"/>
  <c r="Q93" i="14" s="1"/>
  <c r="O94" i="14"/>
  <c r="O93" i="14" s="1"/>
  <c r="O92" i="14" s="1"/>
  <c r="K94" i="14"/>
  <c r="K93" i="14" s="1"/>
  <c r="K92" i="14" s="1"/>
  <c r="I94" i="14"/>
  <c r="I93" i="14" s="1"/>
  <c r="G94" i="14"/>
  <c r="G93" i="14" s="1"/>
  <c r="G92" i="14" s="1"/>
  <c r="V93" i="14"/>
  <c r="V92" i="14" s="1"/>
  <c r="R93" i="14"/>
  <c r="R92" i="14" s="1"/>
  <c r="J93" i="14"/>
  <c r="J92" i="14" s="1"/>
  <c r="F93" i="14"/>
  <c r="F92" i="14" s="1"/>
  <c r="U92" i="14"/>
  <c r="Q92" i="14"/>
  <c r="I92" i="14"/>
  <c r="X91" i="14"/>
  <c r="S91" i="14"/>
  <c r="Q91" i="14"/>
  <c r="H91" i="14"/>
  <c r="AA90" i="14"/>
  <c r="Y90" i="14"/>
  <c r="W90" i="14"/>
  <c r="V90" i="14"/>
  <c r="T90" i="14"/>
  <c r="R90" i="14"/>
  <c r="Q90" i="14"/>
  <c r="P90" i="14"/>
  <c r="O90" i="14"/>
  <c r="M90" i="14"/>
  <c r="K90" i="14"/>
  <c r="J90" i="14"/>
  <c r="I90" i="14"/>
  <c r="G90" i="14"/>
  <c r="F90" i="14"/>
  <c r="Z89" i="14"/>
  <c r="AB89" i="14" s="1"/>
  <c r="AB88" i="14" s="1"/>
  <c r="X89" i="14"/>
  <c r="U89" i="14"/>
  <c r="U88" i="14" s="1"/>
  <c r="Q89" i="14"/>
  <c r="S89" i="14" s="1"/>
  <c r="S88" i="14" s="1"/>
  <c r="L89" i="14"/>
  <c r="H89" i="14"/>
  <c r="AA88" i="14"/>
  <c r="Z88" i="14"/>
  <c r="Y88" i="14"/>
  <c r="X88" i="14"/>
  <c r="W88" i="14"/>
  <c r="V88" i="14"/>
  <c r="T88" i="14"/>
  <c r="R88" i="14"/>
  <c r="P88" i="14"/>
  <c r="O88" i="14"/>
  <c r="M88" i="14"/>
  <c r="K88" i="14"/>
  <c r="J88" i="14"/>
  <c r="I88" i="14"/>
  <c r="H88" i="14"/>
  <c r="G88" i="14"/>
  <c r="F88" i="14"/>
  <c r="Z87" i="14"/>
  <c r="AB87" i="14" s="1"/>
  <c r="X87" i="14"/>
  <c r="U87" i="14"/>
  <c r="Q87" i="14"/>
  <c r="S87" i="14" s="1"/>
  <c r="S85" i="14" s="1"/>
  <c r="L87" i="14"/>
  <c r="N87" i="14" s="1"/>
  <c r="H87" i="14"/>
  <c r="X86" i="14"/>
  <c r="S86" i="14"/>
  <c r="U86" i="14" s="1"/>
  <c r="Q86" i="14"/>
  <c r="H86" i="14"/>
  <c r="L86" i="14" s="1"/>
  <c r="L85" i="14" s="1"/>
  <c r="AA85" i="14"/>
  <c r="Y85" i="14"/>
  <c r="W85" i="14"/>
  <c r="V85" i="14"/>
  <c r="T85" i="14"/>
  <c r="R85" i="14"/>
  <c r="Q85" i="14"/>
  <c r="P85" i="14"/>
  <c r="O85" i="14"/>
  <c r="M85" i="14"/>
  <c r="K85" i="14"/>
  <c r="J85" i="14"/>
  <c r="I85" i="14"/>
  <c r="G85" i="14"/>
  <c r="F85" i="14"/>
  <c r="X84" i="14"/>
  <c r="Z84" i="14" s="1"/>
  <c r="AB84" i="14" s="1"/>
  <c r="S84" i="14"/>
  <c r="U84" i="14" s="1"/>
  <c r="Q84" i="14"/>
  <c r="N84" i="14"/>
  <c r="H84" i="14"/>
  <c r="L84" i="14" s="1"/>
  <c r="L82" i="14" s="1"/>
  <c r="Z83" i="14"/>
  <c r="X83" i="14"/>
  <c r="Q83" i="14"/>
  <c r="L83" i="14"/>
  <c r="N83" i="14" s="1"/>
  <c r="H83" i="14"/>
  <c r="AA82" i="14"/>
  <c r="Y82" i="14"/>
  <c r="W82" i="14"/>
  <c r="V82" i="14"/>
  <c r="T82" i="14"/>
  <c r="R82" i="14"/>
  <c r="P82" i="14"/>
  <c r="O82" i="14"/>
  <c r="M82" i="14"/>
  <c r="K82" i="14"/>
  <c r="J82" i="14"/>
  <c r="I82" i="14"/>
  <c r="H82" i="14"/>
  <c r="G82" i="14"/>
  <c r="F82" i="14"/>
  <c r="Z81" i="14"/>
  <c r="X81" i="14"/>
  <c r="Q81" i="14"/>
  <c r="L81" i="14"/>
  <c r="N81" i="14" s="1"/>
  <c r="N80" i="14" s="1"/>
  <c r="H81" i="14"/>
  <c r="AA80" i="14"/>
  <c r="Y80" i="14"/>
  <c r="X80" i="14"/>
  <c r="W80" i="14"/>
  <c r="V80" i="14"/>
  <c r="T80" i="14"/>
  <c r="R80" i="14"/>
  <c r="P80" i="14"/>
  <c r="O80" i="14"/>
  <c r="M80" i="14"/>
  <c r="L80" i="14"/>
  <c r="K80" i="14"/>
  <c r="J80" i="14"/>
  <c r="I80" i="14"/>
  <c r="H80" i="14"/>
  <c r="G80" i="14"/>
  <c r="F80" i="14"/>
  <c r="Z79" i="14"/>
  <c r="X79" i="14"/>
  <c r="Q79" i="14"/>
  <c r="L79" i="14"/>
  <c r="N79" i="14" s="1"/>
  <c r="N78" i="14" s="1"/>
  <c r="H79" i="14"/>
  <c r="AA78" i="14"/>
  <c r="Y78" i="14"/>
  <c r="X78" i="14"/>
  <c r="W78" i="14"/>
  <c r="V78" i="14"/>
  <c r="T78" i="14"/>
  <c r="R78" i="14"/>
  <c r="P78" i="14"/>
  <c r="O78" i="14"/>
  <c r="M78" i="14"/>
  <c r="L78" i="14"/>
  <c r="K78" i="14"/>
  <c r="J78" i="14"/>
  <c r="I78" i="14"/>
  <c r="H78" i="14"/>
  <c r="G78" i="14"/>
  <c r="F78" i="14"/>
  <c r="Z77" i="14"/>
  <c r="X77" i="14"/>
  <c r="Q77" i="14"/>
  <c r="L77" i="14"/>
  <c r="N77" i="14" s="1"/>
  <c r="N76" i="14" s="1"/>
  <c r="H77" i="14"/>
  <c r="AA76" i="14"/>
  <c r="Y76" i="14"/>
  <c r="X76" i="14"/>
  <c r="W76" i="14"/>
  <c r="V76" i="14"/>
  <c r="T76" i="14"/>
  <c r="R76" i="14"/>
  <c r="P76" i="14"/>
  <c r="P70" i="14" s="1"/>
  <c r="P69" i="14" s="1"/>
  <c r="O76" i="14"/>
  <c r="M76" i="14"/>
  <c r="L76" i="14"/>
  <c r="K76" i="14"/>
  <c r="J76" i="14"/>
  <c r="I76" i="14"/>
  <c r="H76" i="14"/>
  <c r="G76" i="14"/>
  <c r="F76" i="14"/>
  <c r="Z75" i="14"/>
  <c r="AB75" i="14" s="1"/>
  <c r="X75" i="14"/>
  <c r="Q75" i="14"/>
  <c r="L75" i="14"/>
  <c r="N75" i="14" s="1"/>
  <c r="H75" i="14"/>
  <c r="X74" i="14"/>
  <c r="Z74" i="14" s="1"/>
  <c r="AB74" i="14" s="1"/>
  <c r="S74" i="14"/>
  <c r="U74" i="14" s="1"/>
  <c r="Q74" i="14"/>
  <c r="H74" i="14"/>
  <c r="L74" i="14" s="1"/>
  <c r="N74" i="14" s="1"/>
  <c r="Z73" i="14"/>
  <c r="AB73" i="14" s="1"/>
  <c r="X73" i="14"/>
  <c r="Q73" i="14"/>
  <c r="S73" i="14" s="1"/>
  <c r="U73" i="14" s="1"/>
  <c r="L73" i="14"/>
  <c r="N73" i="14" s="1"/>
  <c r="H73" i="14"/>
  <c r="X72" i="14"/>
  <c r="S72" i="14"/>
  <c r="U72" i="14" s="1"/>
  <c r="Q72" i="14"/>
  <c r="N72" i="14"/>
  <c r="H72" i="14"/>
  <c r="L72" i="14" s="1"/>
  <c r="AA71" i="14"/>
  <c r="AA70" i="14" s="1"/>
  <c r="AA69" i="14" s="1"/>
  <c r="AA68" i="14" s="1"/>
  <c r="Y71" i="14"/>
  <c r="Y70" i="14" s="1"/>
  <c r="W71" i="14"/>
  <c r="V71" i="14"/>
  <c r="T71" i="14"/>
  <c r="R71" i="14"/>
  <c r="P71" i="14"/>
  <c r="O71" i="14"/>
  <c r="O70" i="14" s="1"/>
  <c r="O69" i="14" s="1"/>
  <c r="O68" i="14" s="1"/>
  <c r="M71" i="14"/>
  <c r="M70" i="14" s="1"/>
  <c r="M69" i="14" s="1"/>
  <c r="M68" i="14" s="1"/>
  <c r="K71" i="14"/>
  <c r="J71" i="14"/>
  <c r="I71" i="14"/>
  <c r="I70" i="14" s="1"/>
  <c r="G71" i="14"/>
  <c r="G70" i="14" s="1"/>
  <c r="G69" i="14" s="1"/>
  <c r="G68" i="14" s="1"/>
  <c r="F71" i="14"/>
  <c r="V70" i="14"/>
  <c r="V69" i="14" s="1"/>
  <c r="V68" i="14" s="1"/>
  <c r="R70" i="14"/>
  <c r="R69" i="14" s="1"/>
  <c r="R68" i="14" s="1"/>
  <c r="J70" i="14"/>
  <c r="J69" i="14" s="1"/>
  <c r="J68" i="14" s="1"/>
  <c r="F70" i="14"/>
  <c r="F69" i="14" s="1"/>
  <c r="F68" i="14" s="1"/>
  <c r="Y69" i="14"/>
  <c r="Y68" i="14" s="1"/>
  <c r="I69" i="14"/>
  <c r="I68" i="14" s="1"/>
  <c r="P68" i="14"/>
  <c r="Z67" i="14"/>
  <c r="X67" i="14"/>
  <c r="Q67" i="14"/>
  <c r="L67" i="14"/>
  <c r="N67" i="14" s="1"/>
  <c r="N66" i="14" s="1"/>
  <c r="N65" i="14" s="1"/>
  <c r="H67" i="14"/>
  <c r="AA66" i="14"/>
  <c r="Y66" i="14"/>
  <c r="X66" i="14"/>
  <c r="X65" i="14" s="1"/>
  <c r="X64" i="14" s="1"/>
  <c r="X63" i="14" s="1"/>
  <c r="W66" i="14"/>
  <c r="V66" i="14"/>
  <c r="V65" i="14" s="1"/>
  <c r="T66" i="14"/>
  <c r="T65" i="14" s="1"/>
  <c r="T64" i="14" s="1"/>
  <c r="T63" i="14" s="1"/>
  <c r="R66" i="14"/>
  <c r="R65" i="14" s="1"/>
  <c r="R64" i="14" s="1"/>
  <c r="R63" i="14" s="1"/>
  <c r="R62" i="14" s="1"/>
  <c r="P66" i="14"/>
  <c r="P65" i="14" s="1"/>
  <c r="P64" i="14" s="1"/>
  <c r="P63" i="14" s="1"/>
  <c r="P62" i="14" s="1"/>
  <c r="O66" i="14"/>
  <c r="M66" i="14"/>
  <c r="L66" i="14"/>
  <c r="L65" i="14" s="1"/>
  <c r="L64" i="14" s="1"/>
  <c r="L63" i="14" s="1"/>
  <c r="K66" i="14"/>
  <c r="J66" i="14"/>
  <c r="J65" i="14" s="1"/>
  <c r="I66" i="14"/>
  <c r="H66" i="14"/>
  <c r="H65" i="14" s="1"/>
  <c r="H64" i="14" s="1"/>
  <c r="H63" i="14" s="1"/>
  <c r="G66" i="14"/>
  <c r="F66" i="14"/>
  <c r="F65" i="14" s="1"/>
  <c r="AA65" i="14"/>
  <c r="AA64" i="14" s="1"/>
  <c r="AA63" i="14" s="1"/>
  <c r="Y65" i="14"/>
  <c r="Y64" i="14" s="1"/>
  <c r="Y63" i="14" s="1"/>
  <c r="Y62" i="14" s="1"/>
  <c r="W65" i="14"/>
  <c r="W64" i="14" s="1"/>
  <c r="W63" i="14" s="1"/>
  <c r="O65" i="14"/>
  <c r="O64" i="14" s="1"/>
  <c r="O63" i="14" s="1"/>
  <c r="M65" i="14"/>
  <c r="M64" i="14" s="1"/>
  <c r="K65" i="14"/>
  <c r="K64" i="14" s="1"/>
  <c r="K63" i="14" s="1"/>
  <c r="I65" i="14"/>
  <c r="I64" i="14" s="1"/>
  <c r="G65" i="14"/>
  <c r="G64" i="14" s="1"/>
  <c r="G63" i="14" s="1"/>
  <c r="V64" i="14"/>
  <c r="V63" i="14" s="1"/>
  <c r="V62" i="14" s="1"/>
  <c r="N64" i="14"/>
  <c r="N63" i="14" s="1"/>
  <c r="J64" i="14"/>
  <c r="J63" i="14" s="1"/>
  <c r="J62" i="14" s="1"/>
  <c r="F64" i="14"/>
  <c r="F63" i="14" s="1"/>
  <c r="F62" i="14" s="1"/>
  <c r="M63" i="14"/>
  <c r="I63" i="14"/>
  <c r="Z61" i="14"/>
  <c r="X61" i="14"/>
  <c r="Q61" i="14"/>
  <c r="L61" i="14"/>
  <c r="N61" i="14" s="1"/>
  <c r="N60" i="14" s="1"/>
  <c r="N59" i="14" s="1"/>
  <c r="H61" i="14"/>
  <c r="AA60" i="14"/>
  <c r="Y60" i="14"/>
  <c r="X60" i="14"/>
  <c r="X59" i="14" s="1"/>
  <c r="X58" i="14" s="1"/>
  <c r="W60" i="14"/>
  <c r="V60" i="14"/>
  <c r="V59" i="14" s="1"/>
  <c r="T60" i="14"/>
  <c r="T59" i="14" s="1"/>
  <c r="T58" i="14" s="1"/>
  <c r="R60" i="14"/>
  <c r="R59" i="14" s="1"/>
  <c r="R58" i="14" s="1"/>
  <c r="P60" i="14"/>
  <c r="P59" i="14" s="1"/>
  <c r="P58" i="14" s="1"/>
  <c r="O60" i="14"/>
  <c r="M60" i="14"/>
  <c r="L60" i="14"/>
  <c r="L59" i="14" s="1"/>
  <c r="L58" i="14" s="1"/>
  <c r="K60" i="14"/>
  <c r="J60" i="14"/>
  <c r="J59" i="14" s="1"/>
  <c r="I60" i="14"/>
  <c r="H60" i="14"/>
  <c r="H59" i="14" s="1"/>
  <c r="H58" i="14" s="1"/>
  <c r="G60" i="14"/>
  <c r="F60" i="14"/>
  <c r="F59" i="14" s="1"/>
  <c r="AA59" i="14"/>
  <c r="AA58" i="14" s="1"/>
  <c r="Y59" i="14"/>
  <c r="Y58" i="14" s="1"/>
  <c r="W59" i="14"/>
  <c r="W58" i="14" s="1"/>
  <c r="O59" i="14"/>
  <c r="O58" i="14" s="1"/>
  <c r="M59" i="14"/>
  <c r="M58" i="14" s="1"/>
  <c r="K59" i="14"/>
  <c r="K58" i="14" s="1"/>
  <c r="I59" i="14"/>
  <c r="I58" i="14" s="1"/>
  <c r="G59" i="14"/>
  <c r="G58" i="14" s="1"/>
  <c r="V58" i="14"/>
  <c r="N58" i="14"/>
  <c r="J58" i="14"/>
  <c r="F58" i="14"/>
  <c r="Z54" i="14"/>
  <c r="X54" i="14"/>
  <c r="Q54" i="14"/>
  <c r="L54" i="14"/>
  <c r="N54" i="14" s="1"/>
  <c r="N53" i="14" s="1"/>
  <c r="H54" i="14"/>
  <c r="AA53" i="14"/>
  <c r="Y53" i="14"/>
  <c r="X53" i="14"/>
  <c r="W53" i="14"/>
  <c r="T53" i="14"/>
  <c r="R53" i="14"/>
  <c r="P53" i="14"/>
  <c r="M53" i="14"/>
  <c r="L53" i="14"/>
  <c r="K53" i="14"/>
  <c r="J53" i="14"/>
  <c r="I53" i="14"/>
  <c r="H53" i="14"/>
  <c r="G53" i="14"/>
  <c r="F53" i="14"/>
  <c r="Z52" i="14"/>
  <c r="AB52" i="14" s="1"/>
  <c r="AB51" i="14" s="1"/>
  <c r="X52" i="14"/>
  <c r="Q52" i="14"/>
  <c r="S52" i="14" s="1"/>
  <c r="S51" i="14" s="1"/>
  <c r="L52" i="14"/>
  <c r="H52" i="14"/>
  <c r="AA51" i="14"/>
  <c r="Z51" i="14"/>
  <c r="Y51" i="14"/>
  <c r="X51" i="14"/>
  <c r="X50" i="14" s="1"/>
  <c r="W51" i="14"/>
  <c r="V51" i="14"/>
  <c r="V50" i="14" s="1"/>
  <c r="V49" i="14" s="1"/>
  <c r="V48" i="14" s="1"/>
  <c r="T51" i="14"/>
  <c r="T50" i="14" s="1"/>
  <c r="R51" i="14"/>
  <c r="R50" i="14" s="1"/>
  <c r="R49" i="14" s="1"/>
  <c r="R48" i="14" s="1"/>
  <c r="P51" i="14"/>
  <c r="P50" i="14" s="1"/>
  <c r="O51" i="14"/>
  <c r="M51" i="14"/>
  <c r="K51" i="14"/>
  <c r="J51" i="14"/>
  <c r="J50" i="14" s="1"/>
  <c r="J49" i="14" s="1"/>
  <c r="J48" i="14" s="1"/>
  <c r="I51" i="14"/>
  <c r="H51" i="14"/>
  <c r="H50" i="14" s="1"/>
  <c r="G51" i="14"/>
  <c r="F51" i="14"/>
  <c r="F50" i="14" s="1"/>
  <c r="F49" i="14" s="1"/>
  <c r="F48" i="14" s="1"/>
  <c r="F33" i="14" s="1"/>
  <c r="AA50" i="14"/>
  <c r="AA49" i="14" s="1"/>
  <c r="Y50" i="14"/>
  <c r="Y49" i="14" s="1"/>
  <c r="Y48" i="14" s="1"/>
  <c r="W50" i="14"/>
  <c r="W49" i="14" s="1"/>
  <c r="O50" i="14"/>
  <c r="O49" i="14" s="1"/>
  <c r="M50" i="14"/>
  <c r="M49" i="14" s="1"/>
  <c r="M48" i="14" s="1"/>
  <c r="K50" i="14"/>
  <c r="K49" i="14" s="1"/>
  <c r="I50" i="14"/>
  <c r="I49" i="14" s="1"/>
  <c r="I48" i="14" s="1"/>
  <c r="G50" i="14"/>
  <c r="G49" i="14" s="1"/>
  <c r="X49" i="14"/>
  <c r="X48" i="14" s="1"/>
  <c r="T49" i="14"/>
  <c r="T48" i="14" s="1"/>
  <c r="P49" i="14"/>
  <c r="P48" i="14" s="1"/>
  <c r="H49" i="14"/>
  <c r="H48" i="14" s="1"/>
  <c r="AA48" i="14"/>
  <c r="W48" i="14"/>
  <c r="O48" i="14"/>
  <c r="K48" i="14"/>
  <c r="G48" i="14"/>
  <c r="X47" i="14"/>
  <c r="S47" i="14"/>
  <c r="U47" i="14" s="1"/>
  <c r="U46" i="14" s="1"/>
  <c r="U45" i="14" s="1"/>
  <c r="Q47" i="14"/>
  <c r="N47" i="14"/>
  <c r="N46" i="14" s="1"/>
  <c r="H47" i="14"/>
  <c r="L47" i="14" s="1"/>
  <c r="L46" i="14" s="1"/>
  <c r="L45" i="14" s="1"/>
  <c r="L44" i="14" s="1"/>
  <c r="AA46" i="14"/>
  <c r="AA45" i="14" s="1"/>
  <c r="AA44" i="14" s="1"/>
  <c r="AA34" i="14" s="1"/>
  <c r="AA33" i="14" s="1"/>
  <c r="Y46" i="14"/>
  <c r="Y45" i="14" s="1"/>
  <c r="Y44" i="14" s="1"/>
  <c r="W46" i="14"/>
  <c r="W45" i="14" s="1"/>
  <c r="W44" i="14" s="1"/>
  <c r="V46" i="14"/>
  <c r="T46" i="14"/>
  <c r="S46" i="14"/>
  <c r="S45" i="14" s="1"/>
  <c r="S44" i="14" s="1"/>
  <c r="R46" i="14"/>
  <c r="Q46" i="14"/>
  <c r="Q45" i="14" s="1"/>
  <c r="P46" i="14"/>
  <c r="O46" i="14"/>
  <c r="O45" i="14" s="1"/>
  <c r="O44" i="14" s="1"/>
  <c r="M46" i="14"/>
  <c r="M45" i="14" s="1"/>
  <c r="K46" i="14"/>
  <c r="K45" i="14" s="1"/>
  <c r="K44" i="14" s="1"/>
  <c r="J46" i="14"/>
  <c r="I46" i="14"/>
  <c r="I45" i="14" s="1"/>
  <c r="I44" i="14" s="1"/>
  <c r="G46" i="14"/>
  <c r="G45" i="14" s="1"/>
  <c r="G44" i="14" s="1"/>
  <c r="F46" i="14"/>
  <c r="V45" i="14"/>
  <c r="V44" i="14" s="1"/>
  <c r="T45" i="14"/>
  <c r="T44" i="14" s="1"/>
  <c r="R45" i="14"/>
  <c r="R44" i="14" s="1"/>
  <c r="P45" i="14"/>
  <c r="P44" i="14" s="1"/>
  <c r="N45" i="14"/>
  <c r="N44" i="14" s="1"/>
  <c r="J45" i="14"/>
  <c r="J44" i="14" s="1"/>
  <c r="F45" i="14"/>
  <c r="F44" i="14" s="1"/>
  <c r="U44" i="14"/>
  <c r="Q44" i="14"/>
  <c r="M44" i="14"/>
  <c r="AB43" i="14"/>
  <c r="AB42" i="14" s="1"/>
  <c r="X43" i="14"/>
  <c r="Z43" i="14" s="1"/>
  <c r="Z42" i="14" s="1"/>
  <c r="S43" i="14"/>
  <c r="Q43" i="14"/>
  <c r="H43" i="14"/>
  <c r="AA42" i="14"/>
  <c r="Y42" i="14"/>
  <c r="W42" i="14"/>
  <c r="V42" i="14"/>
  <c r="T42" i="14"/>
  <c r="R42" i="14"/>
  <c r="Q42" i="14"/>
  <c r="P42" i="14"/>
  <c r="O42" i="14"/>
  <c r="M42" i="14"/>
  <c r="K42" i="14"/>
  <c r="J42" i="14"/>
  <c r="I42" i="14"/>
  <c r="G42" i="14"/>
  <c r="F42" i="14"/>
  <c r="AB41" i="14"/>
  <c r="AB40" i="14" s="1"/>
  <c r="X41" i="14"/>
  <c r="Z41" i="14" s="1"/>
  <c r="Z40" i="14" s="1"/>
  <c r="S41" i="14"/>
  <c r="Q41" i="14"/>
  <c r="H41" i="14"/>
  <c r="AA40" i="14"/>
  <c r="Y40" i="14"/>
  <c r="W40" i="14"/>
  <c r="V40" i="14"/>
  <c r="T40" i="14"/>
  <c r="R40" i="14"/>
  <c r="Q40" i="14"/>
  <c r="P40" i="14"/>
  <c r="O40" i="14"/>
  <c r="M40" i="14"/>
  <c r="K40" i="14"/>
  <c r="J40" i="14"/>
  <c r="I40" i="14"/>
  <c r="I36" i="14" s="1"/>
  <c r="I35" i="14" s="1"/>
  <c r="I34" i="14" s="1"/>
  <c r="I33" i="14" s="1"/>
  <c r="G40" i="14"/>
  <c r="F40" i="14"/>
  <c r="X39" i="14"/>
  <c r="Z39" i="14" s="1"/>
  <c r="AB39" i="14" s="1"/>
  <c r="S39" i="14"/>
  <c r="U39" i="14" s="1"/>
  <c r="Q39" i="14"/>
  <c r="H39" i="14"/>
  <c r="Z38" i="14"/>
  <c r="AB38" i="14" s="1"/>
  <c r="X38" i="14"/>
  <c r="U38" i="14"/>
  <c r="Q38" i="14"/>
  <c r="S38" i="14" s="1"/>
  <c r="L38" i="14"/>
  <c r="H38" i="14"/>
  <c r="AA37" i="14"/>
  <c r="Y37" i="14"/>
  <c r="X37" i="14"/>
  <c r="W37" i="14"/>
  <c r="V37" i="14"/>
  <c r="V36" i="14" s="1"/>
  <c r="V35" i="14" s="1"/>
  <c r="T37" i="14"/>
  <c r="T36" i="14" s="1"/>
  <c r="T35" i="14" s="1"/>
  <c r="T34" i="14" s="1"/>
  <c r="T33" i="14" s="1"/>
  <c r="R37" i="14"/>
  <c r="R36" i="14" s="1"/>
  <c r="R35" i="14" s="1"/>
  <c r="R34" i="14" s="1"/>
  <c r="R33" i="14" s="1"/>
  <c r="P37" i="14"/>
  <c r="P36" i="14" s="1"/>
  <c r="O37" i="14"/>
  <c r="M37" i="14"/>
  <c r="K37" i="14"/>
  <c r="J37" i="14"/>
  <c r="J36" i="14" s="1"/>
  <c r="J35" i="14" s="1"/>
  <c r="J34" i="14" s="1"/>
  <c r="I37" i="14"/>
  <c r="G37" i="14"/>
  <c r="F37" i="14"/>
  <c r="F36" i="14" s="1"/>
  <c r="F35" i="14" s="1"/>
  <c r="F34" i="14" s="1"/>
  <c r="AA36" i="14"/>
  <c r="AA35" i="14" s="1"/>
  <c r="Y36" i="14"/>
  <c r="Y35" i="14" s="1"/>
  <c r="W36" i="14"/>
  <c r="W35" i="14" s="1"/>
  <c r="W34" i="14" s="1"/>
  <c r="W33" i="14" s="1"/>
  <c r="O36" i="14"/>
  <c r="O35" i="14" s="1"/>
  <c r="O34" i="14" s="1"/>
  <c r="O33" i="14" s="1"/>
  <c r="M36" i="14"/>
  <c r="M35" i="14" s="1"/>
  <c r="M34" i="14" s="1"/>
  <c r="M33" i="14" s="1"/>
  <c r="K36" i="14"/>
  <c r="K35" i="14" s="1"/>
  <c r="G36" i="14"/>
  <c r="G35" i="14" s="1"/>
  <c r="P35" i="14"/>
  <c r="P34" i="14" s="1"/>
  <c r="P33" i="14" s="1"/>
  <c r="K34" i="14"/>
  <c r="G34" i="14"/>
  <c r="G33" i="14" s="1"/>
  <c r="J33" i="14"/>
  <c r="Z31" i="14"/>
  <c r="AB31" i="14" s="1"/>
  <c r="AB30" i="14" s="1"/>
  <c r="AB29" i="14" s="1"/>
  <c r="X31" i="14"/>
  <c r="U31" i="14"/>
  <c r="U30" i="14" s="1"/>
  <c r="U29" i="14" s="1"/>
  <c r="U28" i="14" s="1"/>
  <c r="U27" i="14" s="1"/>
  <c r="Q31" i="14"/>
  <c r="S31" i="14" s="1"/>
  <c r="S30" i="14" s="1"/>
  <c r="S29" i="14" s="1"/>
  <c r="S28" i="14" s="1"/>
  <c r="L31" i="14"/>
  <c r="H31" i="14"/>
  <c r="AA30" i="14"/>
  <c r="Z30" i="14"/>
  <c r="Z29" i="14" s="1"/>
  <c r="Z28" i="14" s="1"/>
  <c r="Z27" i="14" s="1"/>
  <c r="Y30" i="14"/>
  <c r="X30" i="14"/>
  <c r="X29" i="14" s="1"/>
  <c r="X28" i="14" s="1"/>
  <c r="X27" i="14" s="1"/>
  <c r="W30" i="14"/>
  <c r="V30" i="14"/>
  <c r="V29" i="14" s="1"/>
  <c r="V28" i="14" s="1"/>
  <c r="V27" i="14" s="1"/>
  <c r="T30" i="14"/>
  <c r="T29" i="14" s="1"/>
  <c r="R30" i="14"/>
  <c r="R29" i="14" s="1"/>
  <c r="R28" i="14" s="1"/>
  <c r="R27" i="14" s="1"/>
  <c r="P30" i="14"/>
  <c r="P29" i="14" s="1"/>
  <c r="P28" i="14" s="1"/>
  <c r="P27" i="14" s="1"/>
  <c r="O30" i="14"/>
  <c r="M30" i="14"/>
  <c r="K30" i="14"/>
  <c r="J30" i="14"/>
  <c r="J29" i="14" s="1"/>
  <c r="J28" i="14" s="1"/>
  <c r="J27" i="14" s="1"/>
  <c r="I30" i="14"/>
  <c r="H30" i="14"/>
  <c r="H29" i="14" s="1"/>
  <c r="H28" i="14" s="1"/>
  <c r="H27" i="14" s="1"/>
  <c r="G30" i="14"/>
  <c r="F30" i="14"/>
  <c r="F29" i="14" s="1"/>
  <c r="F28" i="14" s="1"/>
  <c r="F27" i="14" s="1"/>
  <c r="AA29" i="14"/>
  <c r="AA28" i="14" s="1"/>
  <c r="Y29" i="14"/>
  <c r="Y28" i="14" s="1"/>
  <c r="Y27" i="14" s="1"/>
  <c r="W29" i="14"/>
  <c r="W28" i="14" s="1"/>
  <c r="W27" i="14" s="1"/>
  <c r="O29" i="14"/>
  <c r="O28" i="14" s="1"/>
  <c r="O27" i="14" s="1"/>
  <c r="M29" i="14"/>
  <c r="M28" i="14" s="1"/>
  <c r="M27" i="14" s="1"/>
  <c r="K29" i="14"/>
  <c r="K28" i="14" s="1"/>
  <c r="K27" i="14" s="1"/>
  <c r="I29" i="14"/>
  <c r="I28" i="14" s="1"/>
  <c r="I27" i="14" s="1"/>
  <c r="G29" i="14"/>
  <c r="G28" i="14" s="1"/>
  <c r="AB28" i="14"/>
  <c r="AB27" i="14" s="1"/>
  <c r="T28" i="14"/>
  <c r="T27" i="14" s="1"/>
  <c r="AA27" i="14"/>
  <c r="S27" i="14"/>
  <c r="G27" i="14"/>
  <c r="X26" i="14"/>
  <c r="S26" i="14"/>
  <c r="U26" i="14" s="1"/>
  <c r="U25" i="14" s="1"/>
  <c r="U24" i="14" s="1"/>
  <c r="Q26" i="14"/>
  <c r="H26" i="14"/>
  <c r="L26" i="14" s="1"/>
  <c r="L25" i="14" s="1"/>
  <c r="L24" i="14" s="1"/>
  <c r="L23" i="14" s="1"/>
  <c r="AA25" i="14"/>
  <c r="AA24" i="14" s="1"/>
  <c r="AA23" i="14" s="1"/>
  <c r="Y25" i="14"/>
  <c r="Y24" i="14" s="1"/>
  <c r="W25" i="14"/>
  <c r="W24" i="14" s="1"/>
  <c r="W23" i="14" s="1"/>
  <c r="V25" i="14"/>
  <c r="T25" i="14"/>
  <c r="S25" i="14"/>
  <c r="S24" i="14" s="1"/>
  <c r="S23" i="14" s="1"/>
  <c r="R25" i="14"/>
  <c r="Q25" i="14"/>
  <c r="Q24" i="14" s="1"/>
  <c r="Q23" i="14" s="1"/>
  <c r="P25" i="14"/>
  <c r="O25" i="14"/>
  <c r="O24" i="14" s="1"/>
  <c r="O23" i="14" s="1"/>
  <c r="M25" i="14"/>
  <c r="M24" i="14" s="1"/>
  <c r="K25" i="14"/>
  <c r="K24" i="14" s="1"/>
  <c r="K23" i="14" s="1"/>
  <c r="J25" i="14"/>
  <c r="I25" i="14"/>
  <c r="I24" i="14" s="1"/>
  <c r="G25" i="14"/>
  <c r="G24" i="14" s="1"/>
  <c r="G23" i="14" s="1"/>
  <c r="F25" i="14"/>
  <c r="V24" i="14"/>
  <c r="V23" i="14" s="1"/>
  <c r="T24" i="14"/>
  <c r="T23" i="14" s="1"/>
  <c r="R24" i="14"/>
  <c r="R23" i="14" s="1"/>
  <c r="P24" i="14"/>
  <c r="P23" i="14" s="1"/>
  <c r="J24" i="14"/>
  <c r="J23" i="14" s="1"/>
  <c r="F24" i="14"/>
  <c r="F23" i="14" s="1"/>
  <c r="Y23" i="14"/>
  <c r="U23" i="14"/>
  <c r="M23" i="14"/>
  <c r="M13" i="14" s="1"/>
  <c r="M12" i="14" s="1"/>
  <c r="I23" i="14"/>
  <c r="X22" i="14"/>
  <c r="Z22" i="14" s="1"/>
  <c r="Z21" i="14" s="1"/>
  <c r="S22" i="14"/>
  <c r="Q22" i="14"/>
  <c r="H22" i="14"/>
  <c r="AA21" i="14"/>
  <c r="Y21" i="14"/>
  <c r="W21" i="14"/>
  <c r="V21" i="14"/>
  <c r="T21" i="14"/>
  <c r="R21" i="14"/>
  <c r="Q21" i="14"/>
  <c r="P21" i="14"/>
  <c r="O21" i="14"/>
  <c r="M21" i="14"/>
  <c r="K21" i="14"/>
  <c r="J21" i="14"/>
  <c r="I21" i="14"/>
  <c r="G21" i="14"/>
  <c r="F21" i="14"/>
  <c r="X20" i="14"/>
  <c r="Z20" i="14" s="1"/>
  <c r="AB20" i="14" s="1"/>
  <c r="S20" i="14"/>
  <c r="U20" i="14" s="1"/>
  <c r="Q20" i="14"/>
  <c r="H20" i="14"/>
  <c r="Z19" i="14"/>
  <c r="AB19" i="14" s="1"/>
  <c r="X19" i="14"/>
  <c r="Q19" i="14"/>
  <c r="S19" i="14" s="1"/>
  <c r="S18" i="14" s="1"/>
  <c r="L19" i="14"/>
  <c r="H19" i="14"/>
  <c r="AA18" i="14"/>
  <c r="Y18" i="14"/>
  <c r="X18" i="14"/>
  <c r="W18" i="14"/>
  <c r="V18" i="14"/>
  <c r="T18" i="14"/>
  <c r="R18" i="14"/>
  <c r="P18" i="14"/>
  <c r="O18" i="14"/>
  <c r="M18" i="14"/>
  <c r="K18" i="14"/>
  <c r="J18" i="14"/>
  <c r="I18" i="14"/>
  <c r="G18" i="14"/>
  <c r="F18" i="14"/>
  <c r="Z17" i="14"/>
  <c r="AB17" i="14" s="1"/>
  <c r="AB16" i="14" s="1"/>
  <c r="X17" i="14"/>
  <c r="Q17" i="14"/>
  <c r="S17" i="14" s="1"/>
  <c r="S16" i="14" s="1"/>
  <c r="L17" i="14"/>
  <c r="H17" i="14"/>
  <c r="AA16" i="14"/>
  <c r="Z16" i="14"/>
  <c r="Y16" i="14"/>
  <c r="X16" i="14"/>
  <c r="W16" i="14"/>
  <c r="V16" i="14"/>
  <c r="T16" i="14"/>
  <c r="T15" i="14" s="1"/>
  <c r="T14" i="14" s="1"/>
  <c r="T13" i="14" s="1"/>
  <c r="T12" i="14" s="1"/>
  <c r="R16" i="14"/>
  <c r="R15" i="14" s="1"/>
  <c r="R14" i="14" s="1"/>
  <c r="R13" i="14" s="1"/>
  <c r="R12" i="14" s="1"/>
  <c r="P16" i="14"/>
  <c r="P15" i="14" s="1"/>
  <c r="O16" i="14"/>
  <c r="M16" i="14"/>
  <c r="K16" i="14"/>
  <c r="J16" i="14"/>
  <c r="I16" i="14"/>
  <c r="H16" i="14"/>
  <c r="G16" i="14"/>
  <c r="F16" i="14"/>
  <c r="F15" i="14" s="1"/>
  <c r="AA15" i="14"/>
  <c r="AA14" i="14" s="1"/>
  <c r="AA13" i="14" s="1"/>
  <c r="AA12" i="14" s="1"/>
  <c r="Y15" i="14"/>
  <c r="Y14" i="14" s="1"/>
  <c r="Y13" i="14" s="1"/>
  <c r="Y12" i="14" s="1"/>
  <c r="W15" i="14"/>
  <c r="W14" i="14" s="1"/>
  <c r="O15" i="14"/>
  <c r="O14" i="14" s="1"/>
  <c r="M15" i="14"/>
  <c r="M14" i="14" s="1"/>
  <c r="K15" i="14"/>
  <c r="K14" i="14" s="1"/>
  <c r="K13" i="14" s="1"/>
  <c r="K12" i="14" s="1"/>
  <c r="I15" i="14"/>
  <c r="I14" i="14" s="1"/>
  <c r="I13" i="14" s="1"/>
  <c r="I12" i="14" s="1"/>
  <c r="G15" i="14"/>
  <c r="G14" i="14" s="1"/>
  <c r="P14" i="14"/>
  <c r="P13" i="14" s="1"/>
  <c r="F14" i="14"/>
  <c r="W13" i="14"/>
  <c r="O13" i="14"/>
  <c r="G13" i="14"/>
  <c r="G12" i="14" s="1"/>
  <c r="C13" i="19"/>
  <c r="I193" i="17"/>
  <c r="AB137" i="14" l="1"/>
  <c r="AB136" i="14" s="1"/>
  <c r="Z136" i="14"/>
  <c r="I106" i="14"/>
  <c r="L136" i="14"/>
  <c r="K126" i="14"/>
  <c r="K125" i="14" s="1"/>
  <c r="K124" i="14" s="1"/>
  <c r="P12" i="14"/>
  <c r="Z60" i="14"/>
  <c r="Z59" i="14" s="1"/>
  <c r="Z58" i="14" s="1"/>
  <c r="AB61" i="14"/>
  <c r="AB60" i="14" s="1"/>
  <c r="AB59" i="14" s="1"/>
  <c r="AB58" i="14" s="1"/>
  <c r="Q71" i="14"/>
  <c r="S75" i="14"/>
  <c r="L16" i="14"/>
  <c r="N17" i="14"/>
  <c r="N16" i="14" s="1"/>
  <c r="Z18" i="14"/>
  <c r="N26" i="14"/>
  <c r="N25" i="14" s="1"/>
  <c r="N24" i="14" s="1"/>
  <c r="N23" i="14" s="1"/>
  <c r="Y34" i="14"/>
  <c r="Y33" i="14" s="1"/>
  <c r="AB37" i="14"/>
  <c r="AB36" i="14" s="1"/>
  <c r="AB35" i="14" s="1"/>
  <c r="S40" i="14"/>
  <c r="U41" i="14"/>
  <c r="U40" i="14" s="1"/>
  <c r="Q53" i="14"/>
  <c r="S54" i="14"/>
  <c r="Z66" i="14"/>
  <c r="Z65" i="14" s="1"/>
  <c r="Z64" i="14" s="1"/>
  <c r="Z63" i="14" s="1"/>
  <c r="AB67" i="14"/>
  <c r="AB66" i="14" s="1"/>
  <c r="AB65" i="14" s="1"/>
  <c r="AB64" i="14" s="1"/>
  <c r="AB63" i="14" s="1"/>
  <c r="Z76" i="14"/>
  <c r="AB77" i="14"/>
  <c r="AB76" i="14" s="1"/>
  <c r="S81" i="14"/>
  <c r="Q80" i="14"/>
  <c r="N86" i="14"/>
  <c r="N85" i="14" s="1"/>
  <c r="J15" i="14"/>
  <c r="J14" i="14" s="1"/>
  <c r="J13" i="14" s="1"/>
  <c r="J12" i="14" s="1"/>
  <c r="V15" i="14"/>
  <c r="V14" i="14" s="1"/>
  <c r="V13" i="14" s="1"/>
  <c r="V12" i="14" s="1"/>
  <c r="Z15" i="14"/>
  <c r="Z14" i="14" s="1"/>
  <c r="U19" i="14"/>
  <c r="U18" i="14" s="1"/>
  <c r="H21" i="14"/>
  <c r="L22" i="14"/>
  <c r="AB22" i="14"/>
  <c r="AB21" i="14" s="1"/>
  <c r="L30" i="14"/>
  <c r="L29" i="14" s="1"/>
  <c r="L28" i="14" s="1"/>
  <c r="L27" i="14" s="1"/>
  <c r="N31" i="14"/>
  <c r="N30" i="14" s="1"/>
  <c r="N29" i="14" s="1"/>
  <c r="N28" i="14" s="1"/>
  <c r="N27" i="14" s="1"/>
  <c r="K33" i="14"/>
  <c r="V34" i="14"/>
  <c r="V33" i="14" s="1"/>
  <c r="Z37" i="14"/>
  <c r="Z36" i="14" s="1"/>
  <c r="Z35" i="14" s="1"/>
  <c r="S37" i="14"/>
  <c r="H37" i="14"/>
  <c r="L39" i="14"/>
  <c r="N39" i="14" s="1"/>
  <c r="S42" i="14"/>
  <c r="U43" i="14"/>
  <c r="U42" i="14" s="1"/>
  <c r="Z47" i="14"/>
  <c r="X46" i="14"/>
  <c r="X45" i="14" s="1"/>
  <c r="X44" i="14" s="1"/>
  <c r="U52" i="14"/>
  <c r="U51" i="14" s="1"/>
  <c r="S61" i="14"/>
  <c r="Q60" i="14"/>
  <c r="Q59" i="14" s="1"/>
  <c r="Q58" i="14" s="1"/>
  <c r="G62" i="14"/>
  <c r="O62" i="14"/>
  <c r="AA62" i="14"/>
  <c r="L71" i="14"/>
  <c r="Z72" i="14"/>
  <c r="X71" i="14"/>
  <c r="T70" i="14"/>
  <c r="T69" i="14" s="1"/>
  <c r="T68" i="14" s="1"/>
  <c r="T62" i="14" s="1"/>
  <c r="S79" i="14"/>
  <c r="Q78" i="14"/>
  <c r="X82" i="14"/>
  <c r="Z82" i="14"/>
  <c r="AB83" i="14"/>
  <c r="AB82" i="14" s="1"/>
  <c r="L88" i="14"/>
  <c r="N89" i="14"/>
  <c r="N88" i="14" s="1"/>
  <c r="AB105" i="14"/>
  <c r="AB104" i="14" s="1"/>
  <c r="AB103" i="14" s="1"/>
  <c r="AB102" i="14" s="1"/>
  <c r="Z104" i="14"/>
  <c r="Z103" i="14" s="1"/>
  <c r="Z102" i="14" s="1"/>
  <c r="W12" i="14"/>
  <c r="L18" i="14"/>
  <c r="N19" i="14"/>
  <c r="Z26" i="14"/>
  <c r="X25" i="14"/>
  <c r="X24" i="14" s="1"/>
  <c r="X23" i="14" s="1"/>
  <c r="H42" i="14"/>
  <c r="L43" i="14"/>
  <c r="L51" i="14"/>
  <c r="L50" i="14" s="1"/>
  <c r="L49" i="14" s="1"/>
  <c r="L48" i="14" s="1"/>
  <c r="N52" i="14"/>
  <c r="N51" i="14" s="1"/>
  <c r="N50" i="14" s="1"/>
  <c r="N49" i="14" s="1"/>
  <c r="N48" i="14" s="1"/>
  <c r="M62" i="14"/>
  <c r="Z78" i="14"/>
  <c r="AB79" i="14"/>
  <c r="AB78" i="14" s="1"/>
  <c r="S83" i="14"/>
  <c r="Q82" i="14"/>
  <c r="H18" i="14"/>
  <c r="H15" i="14" s="1"/>
  <c r="H14" i="14" s="1"/>
  <c r="H13" i="14" s="1"/>
  <c r="H12" i="14" s="1"/>
  <c r="L20" i="14"/>
  <c r="N20" i="14" s="1"/>
  <c r="L37" i="14"/>
  <c r="N38" i="14"/>
  <c r="N37" i="14" s="1"/>
  <c r="F13" i="14"/>
  <c r="F12" i="14" s="1"/>
  <c r="U17" i="14"/>
  <c r="U16" i="14" s="1"/>
  <c r="U37" i="14"/>
  <c r="U36" i="14" s="1"/>
  <c r="U35" i="14" s="1"/>
  <c r="U34" i="14" s="1"/>
  <c r="H40" i="14"/>
  <c r="L41" i="14"/>
  <c r="Z53" i="14"/>
  <c r="Z50" i="14" s="1"/>
  <c r="Z49" i="14" s="1"/>
  <c r="Z48" i="14" s="1"/>
  <c r="AB54" i="14"/>
  <c r="AB53" i="14" s="1"/>
  <c r="I62" i="14"/>
  <c r="I57" i="14" s="1"/>
  <c r="S67" i="14"/>
  <c r="Q66" i="14"/>
  <c r="Q65" i="14" s="1"/>
  <c r="Q64" i="14" s="1"/>
  <c r="Q63" i="14" s="1"/>
  <c r="K70" i="14"/>
  <c r="K69" i="14" s="1"/>
  <c r="K68" i="14" s="1"/>
  <c r="K62" i="14" s="1"/>
  <c r="W70" i="14"/>
  <c r="W69" i="14" s="1"/>
  <c r="W68" i="14" s="1"/>
  <c r="W62" i="14" s="1"/>
  <c r="N71" i="14"/>
  <c r="S77" i="14"/>
  <c r="Q76" i="14"/>
  <c r="Z80" i="14"/>
  <c r="AB81" i="14"/>
  <c r="AB80" i="14" s="1"/>
  <c r="N82" i="14"/>
  <c r="U85" i="14"/>
  <c r="N101" i="14"/>
  <c r="N100" i="14" s="1"/>
  <c r="N99" i="14" s="1"/>
  <c r="N98" i="14" s="1"/>
  <c r="L100" i="14"/>
  <c r="L99" i="14" s="1"/>
  <c r="L98" i="14" s="1"/>
  <c r="P106" i="14"/>
  <c r="P57" i="14" s="1"/>
  <c r="Z86" i="14"/>
  <c r="X85" i="14"/>
  <c r="O12" i="14"/>
  <c r="AB18" i="14"/>
  <c r="AB15" i="14" s="1"/>
  <c r="AB14" i="14" s="1"/>
  <c r="S21" i="14"/>
  <c r="S15" i="14" s="1"/>
  <c r="S14" i="14" s="1"/>
  <c r="S13" i="14" s="1"/>
  <c r="S12" i="14" s="1"/>
  <c r="U22" i="14"/>
  <c r="U21" i="14" s="1"/>
  <c r="AB50" i="14"/>
  <c r="AB49" i="14" s="1"/>
  <c r="AB48" i="14" s="1"/>
  <c r="U91" i="14"/>
  <c r="U90" i="14" s="1"/>
  <c r="S90" i="14"/>
  <c r="U111" i="14"/>
  <c r="U110" i="14" s="1"/>
  <c r="U109" i="14" s="1"/>
  <c r="S110" i="14"/>
  <c r="S109" i="14" s="1"/>
  <c r="Z119" i="14"/>
  <c r="X118" i="14"/>
  <c r="X117" i="14" s="1"/>
  <c r="X116" i="14" s="1"/>
  <c r="X115" i="14" s="1"/>
  <c r="L152" i="14"/>
  <c r="N153" i="14"/>
  <c r="N152" i="14" s="1"/>
  <c r="N151" i="14" s="1"/>
  <c r="L154" i="14"/>
  <c r="N155" i="14"/>
  <c r="N154" i="14" s="1"/>
  <c r="L156" i="14"/>
  <c r="N157" i="14"/>
  <c r="N156" i="14" s="1"/>
  <c r="L158" i="14"/>
  <c r="N159" i="14"/>
  <c r="N158" i="14" s="1"/>
  <c r="L160" i="14"/>
  <c r="N161" i="14"/>
  <c r="N160" i="14" s="1"/>
  <c r="Z166" i="14"/>
  <c r="X165" i="14"/>
  <c r="K177" i="14"/>
  <c r="Z209" i="14"/>
  <c r="Z208" i="14" s="1"/>
  <c r="Z207" i="14" s="1"/>
  <c r="Z206" i="14" s="1"/>
  <c r="Z205" i="14" s="1"/>
  <c r="AB210" i="14"/>
  <c r="AB209" i="14" s="1"/>
  <c r="Z245" i="14"/>
  <c r="Z244" i="14" s="1"/>
  <c r="Z243" i="14" s="1"/>
  <c r="AB246" i="14"/>
  <c r="AB245" i="14" s="1"/>
  <c r="AB244" i="14" s="1"/>
  <c r="AB243" i="14" s="1"/>
  <c r="H25" i="14"/>
  <c r="H24" i="14" s="1"/>
  <c r="H23" i="14" s="1"/>
  <c r="H46" i="14"/>
  <c r="H45" i="14" s="1"/>
  <c r="H44" i="14" s="1"/>
  <c r="H71" i="14"/>
  <c r="H85" i="14"/>
  <c r="L91" i="14"/>
  <c r="H90" i="14"/>
  <c r="Z91" i="14"/>
  <c r="X90" i="14"/>
  <c r="S101" i="14"/>
  <c r="Q100" i="14"/>
  <c r="Q99" i="14" s="1"/>
  <c r="Q98" i="14" s="1"/>
  <c r="Q104" i="14"/>
  <c r="Q103" i="14" s="1"/>
  <c r="Q102" i="14" s="1"/>
  <c r="S105" i="14"/>
  <c r="J108" i="14"/>
  <c r="J107" i="14" s="1"/>
  <c r="L119" i="14"/>
  <c r="H118" i="14"/>
  <c r="H117" i="14" s="1"/>
  <c r="H116" i="14" s="1"/>
  <c r="H115" i="14" s="1"/>
  <c r="T124" i="14"/>
  <c r="F126" i="14"/>
  <c r="F125" i="14" s="1"/>
  <c r="F124" i="14" s="1"/>
  <c r="F106" i="14" s="1"/>
  <c r="F57" i="14" s="1"/>
  <c r="J126" i="14"/>
  <c r="J125" i="14" s="1"/>
  <c r="J124" i="14" s="1"/>
  <c r="S128" i="14"/>
  <c r="Q127" i="14"/>
  <c r="S131" i="14"/>
  <c r="Q130" i="14"/>
  <c r="S137" i="14"/>
  <c r="Q136" i="14"/>
  <c r="Z143" i="14"/>
  <c r="X142" i="14"/>
  <c r="X141" i="14" s="1"/>
  <c r="X140" i="14" s="1"/>
  <c r="V144" i="14"/>
  <c r="Z147" i="14"/>
  <c r="Z146" i="14" s="1"/>
  <c r="Z145" i="14" s="1"/>
  <c r="G162" i="14"/>
  <c r="G150" i="14" s="1"/>
  <c r="G144" i="14" s="1"/>
  <c r="G106" i="14" s="1"/>
  <c r="G57" i="14" s="1"/>
  <c r="W162" i="14"/>
  <c r="L165" i="14"/>
  <c r="N166" i="14"/>
  <c r="N165" i="14" s="1"/>
  <c r="N162" i="14" s="1"/>
  <c r="AA169" i="14"/>
  <c r="L97" i="14"/>
  <c r="H96" i="14"/>
  <c r="H95" i="14" s="1"/>
  <c r="H94" i="14" s="1"/>
  <c r="H93" i="14" s="1"/>
  <c r="H92" i="14" s="1"/>
  <c r="Z97" i="14"/>
  <c r="X96" i="14"/>
  <c r="X95" i="14" s="1"/>
  <c r="X94" i="14" s="1"/>
  <c r="X93" i="14" s="1"/>
  <c r="X92" i="14" s="1"/>
  <c r="N105" i="14"/>
  <c r="N104" i="14" s="1"/>
  <c r="N103" i="14" s="1"/>
  <c r="N102" i="14" s="1"/>
  <c r="W108" i="14"/>
  <c r="W107" i="14" s="1"/>
  <c r="S114" i="14"/>
  <c r="Q113" i="14"/>
  <c r="Q112" i="14" s="1"/>
  <c r="Q108" i="14" s="1"/>
  <c r="Q107" i="14" s="1"/>
  <c r="L129" i="14"/>
  <c r="AB129" i="14"/>
  <c r="AB127" i="14" s="1"/>
  <c r="AB126" i="14" s="1"/>
  <c r="AB125" i="14" s="1"/>
  <c r="Z127" i="14"/>
  <c r="Z126" i="14" s="1"/>
  <c r="Z125" i="14" s="1"/>
  <c r="N135" i="14"/>
  <c r="N134" i="14" s="1"/>
  <c r="L134" i="14"/>
  <c r="L143" i="14"/>
  <c r="H142" i="14"/>
  <c r="H141" i="14" s="1"/>
  <c r="H140" i="14" s="1"/>
  <c r="H124" i="14" s="1"/>
  <c r="W150" i="14"/>
  <c r="W144" i="14" s="1"/>
  <c r="S203" i="14"/>
  <c r="Q201" i="14"/>
  <c r="Q200" i="14" s="1"/>
  <c r="Q199" i="14" s="1"/>
  <c r="Q16" i="14"/>
  <c r="Q15" i="14" s="1"/>
  <c r="Q14" i="14" s="1"/>
  <c r="Q13" i="14" s="1"/>
  <c r="Q12" i="14" s="1"/>
  <c r="Q18" i="14"/>
  <c r="X21" i="14"/>
  <c r="X15" i="14" s="1"/>
  <c r="X14" i="14" s="1"/>
  <c r="X13" i="14" s="1"/>
  <c r="X12" i="14" s="1"/>
  <c r="Q30" i="14"/>
  <c r="Q29" i="14" s="1"/>
  <c r="Q28" i="14" s="1"/>
  <c r="Q27" i="14" s="1"/>
  <c r="Q37" i="14"/>
  <c r="Q36" i="14" s="1"/>
  <c r="Q35" i="14" s="1"/>
  <c r="Q34" i="14" s="1"/>
  <c r="Q33" i="14" s="1"/>
  <c r="X40" i="14"/>
  <c r="X36" i="14" s="1"/>
  <c r="X35" i="14" s="1"/>
  <c r="X34" i="14" s="1"/>
  <c r="X33" i="14" s="1"/>
  <c r="X42" i="14"/>
  <c r="Q51" i="14"/>
  <c r="Q50" i="14" s="1"/>
  <c r="Q49" i="14" s="1"/>
  <c r="Q48" i="14" s="1"/>
  <c r="Q88" i="14"/>
  <c r="Y124" i="14"/>
  <c r="Y106" i="14" s="1"/>
  <c r="Y57" i="14" s="1"/>
  <c r="T144" i="14"/>
  <c r="F144" i="14"/>
  <c r="J144" i="14"/>
  <c r="X147" i="14"/>
  <c r="X146" i="14" s="1"/>
  <c r="X145" i="14" s="1"/>
  <c r="Q147" i="14"/>
  <c r="Q146" i="14" s="1"/>
  <c r="Q145" i="14" s="1"/>
  <c r="S149" i="14"/>
  <c r="U149" i="14" s="1"/>
  <c r="AA162" i="14"/>
  <c r="AA150" i="14" s="1"/>
  <c r="AA144" i="14" s="1"/>
  <c r="AA106" i="14" s="1"/>
  <c r="AA57" i="14" s="1"/>
  <c r="U162" i="14"/>
  <c r="U150" i="14" s="1"/>
  <c r="J177" i="14"/>
  <c r="H182" i="14"/>
  <c r="H181" i="14" s="1"/>
  <c r="H180" i="14" s="1"/>
  <c r="L183" i="14"/>
  <c r="L111" i="14"/>
  <c r="H110" i="14"/>
  <c r="H109" i="14" s="1"/>
  <c r="H108" i="14" s="1"/>
  <c r="H107" i="14" s="1"/>
  <c r="Z111" i="14"/>
  <c r="X110" i="14"/>
  <c r="X109" i="14" s="1"/>
  <c r="X108" i="14" s="1"/>
  <c r="X107" i="14" s="1"/>
  <c r="R108" i="14"/>
  <c r="R107" i="14" s="1"/>
  <c r="S118" i="14"/>
  <c r="S117" i="14" s="1"/>
  <c r="S116" i="14" s="1"/>
  <c r="S115" i="14" s="1"/>
  <c r="V126" i="14"/>
  <c r="V125" i="14" s="1"/>
  <c r="V124" i="14" s="1"/>
  <c r="S135" i="14"/>
  <c r="Q134" i="14"/>
  <c r="S142" i="14"/>
  <c r="S141" i="14" s="1"/>
  <c r="S140" i="14" s="1"/>
  <c r="O162" i="14"/>
  <c r="O150" i="14" s="1"/>
  <c r="O144" i="14" s="1"/>
  <c r="O106" i="14" s="1"/>
  <c r="S162" i="14"/>
  <c r="S150" i="14" s="1"/>
  <c r="Z168" i="14"/>
  <c r="X167" i="14"/>
  <c r="W169" i="14"/>
  <c r="H170" i="14"/>
  <c r="H169" i="14" s="1"/>
  <c r="L171" i="14"/>
  <c r="Z172" i="14"/>
  <c r="AB173" i="14"/>
  <c r="AB172" i="14" s="1"/>
  <c r="AB169" i="14" s="1"/>
  <c r="N176" i="14"/>
  <c r="N174" i="14" s="1"/>
  <c r="AA177" i="14"/>
  <c r="M179" i="14"/>
  <c r="M178" i="14" s="1"/>
  <c r="U186" i="14"/>
  <c r="U185" i="14" s="1"/>
  <c r="U184" i="14" s="1"/>
  <c r="G191" i="14"/>
  <c r="G190" i="14" s="1"/>
  <c r="G177" i="14" s="1"/>
  <c r="W191" i="14"/>
  <c r="W190" i="14" s="1"/>
  <c r="W177" i="14" s="1"/>
  <c r="N195" i="14"/>
  <c r="N194" i="14" s="1"/>
  <c r="L194" i="14"/>
  <c r="Z202" i="14"/>
  <c r="X201" i="14"/>
  <c r="X200" i="14" s="1"/>
  <c r="X199" i="14" s="1"/>
  <c r="O221" i="14"/>
  <c r="O230" i="14"/>
  <c r="O229" i="14" s="1"/>
  <c r="Z242" i="14"/>
  <c r="X241" i="14"/>
  <c r="X240" i="14" s="1"/>
  <c r="X239" i="14" s="1"/>
  <c r="X251" i="14"/>
  <c r="X250" i="14" s="1"/>
  <c r="X249" i="14" s="1"/>
  <c r="X248" i="14" s="1"/>
  <c r="X247" i="14" s="1"/>
  <c r="Z253" i="14"/>
  <c r="AB253" i="14" s="1"/>
  <c r="O179" i="14"/>
  <c r="O178" i="14" s="1"/>
  <c r="O177" i="14" s="1"/>
  <c r="I179" i="14"/>
  <c r="I178" i="14" s="1"/>
  <c r="Y179" i="14"/>
  <c r="Y178" i="14" s="1"/>
  <c r="S182" i="14"/>
  <c r="S181" i="14" s="1"/>
  <c r="S180" i="14" s="1"/>
  <c r="S179" i="14" s="1"/>
  <c r="S178" i="14" s="1"/>
  <c r="U183" i="14"/>
  <c r="U182" i="14" s="1"/>
  <c r="U181" i="14" s="1"/>
  <c r="U180" i="14" s="1"/>
  <c r="U179" i="14" s="1"/>
  <c r="U178" i="14" s="1"/>
  <c r="L186" i="14"/>
  <c r="L185" i="14" s="1"/>
  <c r="L184" i="14" s="1"/>
  <c r="Z187" i="14"/>
  <c r="X186" i="14"/>
  <c r="X185" i="14" s="1"/>
  <c r="X184" i="14" s="1"/>
  <c r="L202" i="14"/>
  <c r="H201" i="14"/>
  <c r="H200" i="14" s="1"/>
  <c r="H199" i="14" s="1"/>
  <c r="S211" i="14"/>
  <c r="U212" i="14"/>
  <c r="U211" i="14" s="1"/>
  <c r="L241" i="14"/>
  <c r="L240" i="14" s="1"/>
  <c r="L239" i="14" s="1"/>
  <c r="N242" i="14"/>
  <c r="N241" i="14" s="1"/>
  <c r="N240" i="14" s="1"/>
  <c r="N239" i="14" s="1"/>
  <c r="J307" i="14"/>
  <c r="V108" i="14"/>
  <c r="V107" i="14" s="1"/>
  <c r="V106" i="14" s="1"/>
  <c r="V57" i="14" s="1"/>
  <c r="R126" i="14"/>
  <c r="R125" i="14" s="1"/>
  <c r="R124" i="14" s="1"/>
  <c r="X126" i="14"/>
  <c r="X125" i="14" s="1"/>
  <c r="X124" i="14" s="1"/>
  <c r="L148" i="14"/>
  <c r="U148" i="14"/>
  <c r="U147" i="14" s="1"/>
  <c r="U146" i="14" s="1"/>
  <c r="U145" i="14" s="1"/>
  <c r="S147" i="14"/>
  <c r="S146" i="14" s="1"/>
  <c r="S145" i="14" s="1"/>
  <c r="M150" i="14"/>
  <c r="M144" i="14" s="1"/>
  <c r="M106" i="14" s="1"/>
  <c r="K162" i="14"/>
  <c r="K150" i="14" s="1"/>
  <c r="K144" i="14" s="1"/>
  <c r="K106" i="14" s="1"/>
  <c r="L162" i="14"/>
  <c r="Z164" i="14"/>
  <c r="X163" i="14"/>
  <c r="X162" i="14" s="1"/>
  <c r="X150" i="14" s="1"/>
  <c r="M169" i="14"/>
  <c r="S173" i="14"/>
  <c r="Q172" i="14"/>
  <c r="Q169" i="14" s="1"/>
  <c r="N187" i="14"/>
  <c r="N186" i="14" s="1"/>
  <c r="N185" i="14" s="1"/>
  <c r="N184" i="14" s="1"/>
  <c r="Q191" i="14"/>
  <c r="Q190" i="14" s="1"/>
  <c r="Q177" i="14" s="1"/>
  <c r="H215" i="14"/>
  <c r="L216" i="14"/>
  <c r="Y230" i="14"/>
  <c r="Y229" i="14" s="1"/>
  <c r="Y221" i="14" s="1"/>
  <c r="Y220" i="14" s="1"/>
  <c r="Q268" i="14"/>
  <c r="Q264" i="14" s="1"/>
  <c r="Q256" i="14" s="1"/>
  <c r="Q255" i="14" s="1"/>
  <c r="Q254" i="14" s="1"/>
  <c r="S270" i="14"/>
  <c r="S272" i="14"/>
  <c r="Q271" i="14"/>
  <c r="U282" i="14"/>
  <c r="U281" i="14" s="1"/>
  <c r="U280" i="14" s="1"/>
  <c r="U279" i="14" s="1"/>
  <c r="S281" i="14"/>
  <c r="S280" i="14" s="1"/>
  <c r="S279" i="14" s="1"/>
  <c r="F293" i="14"/>
  <c r="F292" i="14" s="1"/>
  <c r="S312" i="14"/>
  <c r="S311" i="14" s="1"/>
  <c r="S310" i="14" s="1"/>
  <c r="U313" i="14"/>
  <c r="U312" i="14" s="1"/>
  <c r="U311" i="14" s="1"/>
  <c r="U310" i="14" s="1"/>
  <c r="Q326" i="14"/>
  <c r="S327" i="14"/>
  <c r="Z333" i="14"/>
  <c r="Z330" i="14" s="1"/>
  <c r="AB334" i="14"/>
  <c r="AB333" i="14" s="1"/>
  <c r="U341" i="14"/>
  <c r="Z346" i="14"/>
  <c r="X345" i="14"/>
  <c r="X344" i="14" s="1"/>
  <c r="N349" i="14"/>
  <c r="N348" i="14" s="1"/>
  <c r="L348" i="14"/>
  <c r="Z352" i="14"/>
  <c r="AB353" i="14"/>
  <c r="AB352" i="14" s="1"/>
  <c r="H358" i="14"/>
  <c r="H357" i="14" s="1"/>
  <c r="H356" i="14" s="1"/>
  <c r="L360" i="14"/>
  <c r="S384" i="14"/>
  <c r="U385" i="14"/>
  <c r="U384" i="14" s="1"/>
  <c r="L388" i="14"/>
  <c r="N394" i="14"/>
  <c r="N393" i="14" s="1"/>
  <c r="L393" i="14"/>
  <c r="Z392" i="14"/>
  <c r="X400" i="14"/>
  <c r="L403" i="14"/>
  <c r="H402" i="14"/>
  <c r="F397" i="14"/>
  <c r="F382" i="14" s="1"/>
  <c r="F381" i="14" s="1"/>
  <c r="F368" i="14" s="1"/>
  <c r="Z417" i="14"/>
  <c r="X416" i="14"/>
  <c r="AA463" i="14"/>
  <c r="I498" i="14"/>
  <c r="I490" i="14" s="1"/>
  <c r="I489" i="14" s="1"/>
  <c r="I488" i="14" s="1"/>
  <c r="M498" i="14"/>
  <c r="M490" i="14" s="1"/>
  <c r="M489" i="14" s="1"/>
  <c r="M488" i="14" s="1"/>
  <c r="M487" i="14" s="1"/>
  <c r="Z588" i="14"/>
  <c r="Z587" i="14" s="1"/>
  <c r="Z586" i="14" s="1"/>
  <c r="Z585" i="14" s="1"/>
  <c r="Z584" i="14" s="1"/>
  <c r="AB589" i="14"/>
  <c r="AB588" i="14" s="1"/>
  <c r="AB587" i="14" s="1"/>
  <c r="AB586" i="14" s="1"/>
  <c r="AB585" i="14" s="1"/>
  <c r="AB584" i="14" s="1"/>
  <c r="Y596" i="14"/>
  <c r="Z622" i="14"/>
  <c r="Z621" i="14" s="1"/>
  <c r="Z620" i="14" s="1"/>
  <c r="AB623" i="14"/>
  <c r="AB622" i="14" s="1"/>
  <c r="AB621" i="14" s="1"/>
  <c r="AB620" i="14" s="1"/>
  <c r="H163" i="14"/>
  <c r="H165" i="14"/>
  <c r="H167" i="14"/>
  <c r="Z170" i="14"/>
  <c r="Z169" i="14" s="1"/>
  <c r="L172" i="14"/>
  <c r="H186" i="14"/>
  <c r="H185" i="14" s="1"/>
  <c r="H184" i="14" s="1"/>
  <c r="P207" i="14"/>
  <c r="P206" i="14" s="1"/>
  <c r="P205" i="14" s="1"/>
  <c r="P177" i="14" s="1"/>
  <c r="M208" i="14"/>
  <c r="M207" i="14" s="1"/>
  <c r="M206" i="14" s="1"/>
  <c r="M205" i="14" s="1"/>
  <c r="H209" i="14"/>
  <c r="L210" i="14"/>
  <c r="S213" i="14"/>
  <c r="U214" i="14"/>
  <c r="U213" i="14" s="1"/>
  <c r="U208" i="14" s="1"/>
  <c r="U207" i="14" s="1"/>
  <c r="U206" i="14" s="1"/>
  <c r="U205" i="14" s="1"/>
  <c r="P221" i="14"/>
  <c r="P220" i="14" s="1"/>
  <c r="AA224" i="14"/>
  <c r="AA223" i="14" s="1"/>
  <c r="AA222" i="14" s="1"/>
  <c r="AA221" i="14" s="1"/>
  <c r="U224" i="14"/>
  <c r="U223" i="14" s="1"/>
  <c r="U222" i="14" s="1"/>
  <c r="I230" i="14"/>
  <c r="I229" i="14" s="1"/>
  <c r="I221" i="14" s="1"/>
  <c r="I220" i="14" s="1"/>
  <c r="L232" i="14"/>
  <c r="L231" i="14" s="1"/>
  <c r="L230" i="14" s="1"/>
  <c r="L229" i="14" s="1"/>
  <c r="L221" i="14" s="1"/>
  <c r="N233" i="14"/>
  <c r="N232" i="14" s="1"/>
  <c r="N231" i="14" s="1"/>
  <c r="G238" i="14"/>
  <c r="G237" i="14" s="1"/>
  <c r="W238" i="14"/>
  <c r="W237" i="14" s="1"/>
  <c r="H245" i="14"/>
  <c r="H244" i="14" s="1"/>
  <c r="H243" i="14" s="1"/>
  <c r="L246" i="14"/>
  <c r="U252" i="14"/>
  <c r="U251" i="14" s="1"/>
  <c r="U250" i="14" s="1"/>
  <c r="U249" i="14" s="1"/>
  <c r="U248" i="14" s="1"/>
  <c r="U247" i="14" s="1"/>
  <c r="S251" i="14"/>
  <c r="S250" i="14" s="1"/>
  <c r="S249" i="14" s="1"/>
  <c r="S248" i="14" s="1"/>
  <c r="S247" i="14" s="1"/>
  <c r="K256" i="14"/>
  <c r="K255" i="14" s="1"/>
  <c r="K254" i="14" s="1"/>
  <c r="K220" i="14" s="1"/>
  <c r="N259" i="14"/>
  <c r="N258" i="14" s="1"/>
  <c r="N257" i="14" s="1"/>
  <c r="L258" i="14"/>
  <c r="L257" i="14" s="1"/>
  <c r="X265" i="14"/>
  <c r="X264" i="14" s="1"/>
  <c r="Z267" i="14"/>
  <c r="AB273" i="14"/>
  <c r="AB271" i="14" s="1"/>
  <c r="Z271" i="14"/>
  <c r="L297" i="14"/>
  <c r="H296" i="14"/>
  <c r="H295" i="14" s="1"/>
  <c r="H294" i="14" s="1"/>
  <c r="H293" i="14" s="1"/>
  <c r="H292" i="14" s="1"/>
  <c r="R293" i="14"/>
  <c r="R292" i="14" s="1"/>
  <c r="Z301" i="14"/>
  <c r="X300" i="14"/>
  <c r="X299" i="14" s="1"/>
  <c r="X298" i="14" s="1"/>
  <c r="X293" i="14" s="1"/>
  <c r="X292" i="14" s="1"/>
  <c r="L305" i="14"/>
  <c r="L304" i="14" s="1"/>
  <c r="L303" i="14" s="1"/>
  <c r="L302" i="14" s="1"/>
  <c r="N306" i="14"/>
  <c r="N305" i="14" s="1"/>
  <c r="N304" i="14" s="1"/>
  <c r="N303" i="14" s="1"/>
  <c r="N302" i="14" s="1"/>
  <c r="W309" i="14"/>
  <c r="W308" i="14" s="1"/>
  <c r="K309" i="14"/>
  <c r="K308" i="14" s="1"/>
  <c r="F314" i="14"/>
  <c r="F309" i="14" s="1"/>
  <c r="F308" i="14" s="1"/>
  <c r="Z316" i="14"/>
  <c r="AB319" i="14"/>
  <c r="AB316" i="14" s="1"/>
  <c r="P314" i="14"/>
  <c r="P309" i="14" s="1"/>
  <c r="P308" i="14" s="1"/>
  <c r="P307" i="14" s="1"/>
  <c r="S321" i="14"/>
  <c r="Q320" i="14"/>
  <c r="H323" i="14"/>
  <c r="H315" i="14" s="1"/>
  <c r="H314" i="14" s="1"/>
  <c r="L324" i="14"/>
  <c r="N334" i="14"/>
  <c r="N333" i="14" s="1"/>
  <c r="L333" i="14"/>
  <c r="X337" i="14"/>
  <c r="X336" i="14" s="1"/>
  <c r="X335" i="14" s="1"/>
  <c r="AB341" i="14"/>
  <c r="AB339" i="14" s="1"/>
  <c r="Z339" i="14"/>
  <c r="L345" i="14"/>
  <c r="H344" i="14"/>
  <c r="H337" i="14" s="1"/>
  <c r="H336" i="14" s="1"/>
  <c r="H335" i="14" s="1"/>
  <c r="Q348" i="14"/>
  <c r="S349" i="14"/>
  <c r="N353" i="14"/>
  <c r="N352" i="14" s="1"/>
  <c r="N344" i="14" s="1"/>
  <c r="L352" i="14"/>
  <c r="N355" i="14"/>
  <c r="N354" i="14" s="1"/>
  <c r="L354" i="14"/>
  <c r="U365" i="14"/>
  <c r="U364" i="14" s="1"/>
  <c r="U363" i="14" s="1"/>
  <c r="S364" i="14"/>
  <c r="S363" i="14" s="1"/>
  <c r="AB367" i="14"/>
  <c r="AB366" i="14" s="1"/>
  <c r="Z366" i="14"/>
  <c r="F371" i="14"/>
  <c r="F370" i="14" s="1"/>
  <c r="F369" i="14" s="1"/>
  <c r="N375" i="14"/>
  <c r="N374" i="14" s="1"/>
  <c r="L374" i="14"/>
  <c r="O368" i="14"/>
  <c r="O307" i="14" s="1"/>
  <c r="L379" i="14"/>
  <c r="L378" i="14" s="1"/>
  <c r="L377" i="14" s="1"/>
  <c r="L376" i="14" s="1"/>
  <c r="N380" i="14"/>
  <c r="N379" i="14" s="1"/>
  <c r="N378" i="14" s="1"/>
  <c r="N377" i="14" s="1"/>
  <c r="N376" i="14" s="1"/>
  <c r="Z386" i="14"/>
  <c r="AB387" i="14"/>
  <c r="AB386" i="14" s="1"/>
  <c r="Z390" i="14"/>
  <c r="AB391" i="14"/>
  <c r="AB390" i="14" s="1"/>
  <c r="N396" i="14"/>
  <c r="N395" i="14" s="1"/>
  <c r="L395" i="14"/>
  <c r="N479" i="14"/>
  <c r="N478" i="14" s="1"/>
  <c r="L478" i="14"/>
  <c r="S607" i="14"/>
  <c r="U608" i="14"/>
  <c r="U607" i="14" s="1"/>
  <c r="F650" i="14"/>
  <c r="F651" i="14"/>
  <c r="Q707" i="14"/>
  <c r="Q706" i="14" s="1"/>
  <c r="Q705" i="14" s="1"/>
  <c r="S708" i="14"/>
  <c r="H197" i="14"/>
  <c r="H193" i="14" s="1"/>
  <c r="H192" i="14" s="1"/>
  <c r="H191" i="14" s="1"/>
  <c r="H190" i="14" s="1"/>
  <c r="L198" i="14"/>
  <c r="Z198" i="14"/>
  <c r="X197" i="14"/>
  <c r="X193" i="14" s="1"/>
  <c r="X192" i="14" s="1"/>
  <c r="X191" i="14" s="1"/>
  <c r="X190" i="14" s="1"/>
  <c r="I208" i="14"/>
  <c r="I207" i="14" s="1"/>
  <c r="I206" i="14" s="1"/>
  <c r="I205" i="14" s="1"/>
  <c r="S208" i="14"/>
  <c r="S207" i="14" s="1"/>
  <c r="S206" i="14" s="1"/>
  <c r="S205" i="14" s="1"/>
  <c r="H211" i="14"/>
  <c r="L212" i="14"/>
  <c r="S215" i="14"/>
  <c r="U216" i="14"/>
  <c r="U215" i="14" s="1"/>
  <c r="L218" i="14"/>
  <c r="L217" i="14" s="1"/>
  <c r="N219" i="14"/>
  <c r="N218" i="14" s="1"/>
  <c r="N217" i="14" s="1"/>
  <c r="T220" i="14"/>
  <c r="R221" i="14"/>
  <c r="R220" i="14" s="1"/>
  <c r="Z226" i="14"/>
  <c r="X225" i="14"/>
  <c r="V230" i="14"/>
  <c r="V229" i="14" s="1"/>
  <c r="V221" i="14" s="1"/>
  <c r="V220" i="14" s="1"/>
  <c r="S230" i="14"/>
  <c r="S229" i="14" s="1"/>
  <c r="S221" i="14" s="1"/>
  <c r="Z236" i="14"/>
  <c r="X235" i="14"/>
  <c r="X234" i="14" s="1"/>
  <c r="X230" i="14" s="1"/>
  <c r="X229" i="14" s="1"/>
  <c r="F255" i="14"/>
  <c r="F254" i="14" s="1"/>
  <c r="F220" i="14" s="1"/>
  <c r="W256" i="14"/>
  <c r="W255" i="14" s="1"/>
  <c r="W254" i="14" s="1"/>
  <c r="AA256" i="14"/>
  <c r="AA255" i="14" s="1"/>
  <c r="AA254" i="14" s="1"/>
  <c r="L265" i="14"/>
  <c r="N266" i="14"/>
  <c r="N265" i="14" s="1"/>
  <c r="L270" i="14"/>
  <c r="H268" i="14"/>
  <c r="H264" i="14" s="1"/>
  <c r="H256" i="14" s="1"/>
  <c r="H255" i="14" s="1"/>
  <c r="H254" i="14" s="1"/>
  <c r="Z268" i="14"/>
  <c r="AB270" i="14"/>
  <c r="AB268" i="14" s="1"/>
  <c r="H281" i="14"/>
  <c r="H280" i="14" s="1"/>
  <c r="H279" i="14" s="1"/>
  <c r="L282" i="14"/>
  <c r="K293" i="14"/>
  <c r="K292" i="14" s="1"/>
  <c r="W293" i="14"/>
  <c r="W292" i="14" s="1"/>
  <c r="I309" i="14"/>
  <c r="I308" i="14" s="1"/>
  <c r="G309" i="14"/>
  <c r="G308" i="14" s="1"/>
  <c r="L313" i="14"/>
  <c r="H312" i="14"/>
  <c r="H311" i="14" s="1"/>
  <c r="H310" i="14" s="1"/>
  <c r="N319" i="14"/>
  <c r="N316" i="14" s="1"/>
  <c r="L316" i="14"/>
  <c r="L320" i="14"/>
  <c r="Z326" i="14"/>
  <c r="AB327" i="14"/>
  <c r="AB326" i="14" s="1"/>
  <c r="L330" i="14"/>
  <c r="Q333" i="14"/>
  <c r="Q330" i="14" s="1"/>
  <c r="S334" i="14"/>
  <c r="S340" i="14"/>
  <c r="U340" i="14" s="1"/>
  <c r="Q339" i="14"/>
  <c r="Q338" i="14" s="1"/>
  <c r="N343" i="14"/>
  <c r="N342" i="14" s="1"/>
  <c r="L342" i="14"/>
  <c r="L338" i="14" s="1"/>
  <c r="AB343" i="14"/>
  <c r="AB342" i="14" s="1"/>
  <c r="Z342" i="14"/>
  <c r="Q352" i="14"/>
  <c r="Q344" i="14" s="1"/>
  <c r="S353" i="14"/>
  <c r="Y337" i="14"/>
  <c r="Y336" i="14" s="1"/>
  <c r="Y335" i="14" s="1"/>
  <c r="S358" i="14"/>
  <c r="S357" i="14" s="1"/>
  <c r="S356" i="14" s="1"/>
  <c r="U360" i="14"/>
  <c r="U358" i="14" s="1"/>
  <c r="U357" i="14" s="1"/>
  <c r="U356" i="14" s="1"/>
  <c r="Z363" i="14"/>
  <c r="S375" i="14"/>
  <c r="Q374" i="14"/>
  <c r="Q371" i="14" s="1"/>
  <c r="Q370" i="14" s="1"/>
  <c r="Q369" i="14" s="1"/>
  <c r="T382" i="14"/>
  <c r="T381" i="14" s="1"/>
  <c r="T368" i="14" s="1"/>
  <c r="T307" i="14" s="1"/>
  <c r="X383" i="14"/>
  <c r="N385" i="14"/>
  <c r="N384" i="14" s="1"/>
  <c r="L384" i="14"/>
  <c r="S393" i="14"/>
  <c r="S392" i="14" s="1"/>
  <c r="U394" i="14"/>
  <c r="U393" i="14" s="1"/>
  <c r="S395" i="14"/>
  <c r="U396" i="14"/>
  <c r="U395" i="14" s="1"/>
  <c r="Z400" i="14"/>
  <c r="AB401" i="14"/>
  <c r="AB400" i="14" s="1"/>
  <c r="S402" i="14"/>
  <c r="U403" i="14"/>
  <c r="U402" i="14" s="1"/>
  <c r="U397" i="14" s="1"/>
  <c r="L419" i="14"/>
  <c r="H418" i="14"/>
  <c r="H415" i="14" s="1"/>
  <c r="Z418" i="14"/>
  <c r="AB419" i="14"/>
  <c r="AB418" i="14" s="1"/>
  <c r="U428" i="14"/>
  <c r="U427" i="14" s="1"/>
  <c r="U426" i="14" s="1"/>
  <c r="S427" i="14"/>
  <c r="S426" i="14" s="1"/>
  <c r="S434" i="14"/>
  <c r="Q433" i="14"/>
  <c r="Q432" i="14" s="1"/>
  <c r="Q431" i="14" s="1"/>
  <c r="Z502" i="14"/>
  <c r="X501" i="14"/>
  <c r="J490" i="14"/>
  <c r="J489" i="14" s="1"/>
  <c r="J488" i="14" s="1"/>
  <c r="M650" i="14"/>
  <c r="M651" i="14"/>
  <c r="Y650" i="14"/>
  <c r="Y651" i="14"/>
  <c r="Q152" i="14"/>
  <c r="Q154" i="14"/>
  <c r="Q156" i="14"/>
  <c r="Q158" i="14"/>
  <c r="Q160" i="14"/>
  <c r="X182" i="14"/>
  <c r="X181" i="14" s="1"/>
  <c r="X180" i="14" s="1"/>
  <c r="X179" i="14" s="1"/>
  <c r="X178" i="14" s="1"/>
  <c r="U195" i="14"/>
  <c r="U194" i="14" s="1"/>
  <c r="U193" i="14" s="1"/>
  <c r="U192" i="14" s="1"/>
  <c r="T207" i="14"/>
  <c r="T206" i="14" s="1"/>
  <c r="T205" i="14" s="1"/>
  <c r="T177" i="14" s="1"/>
  <c r="Y208" i="14"/>
  <c r="Y207" i="14" s="1"/>
  <c r="Y206" i="14" s="1"/>
  <c r="Y205" i="14" s="1"/>
  <c r="H213" i="14"/>
  <c r="L214" i="14"/>
  <c r="AB214" i="14"/>
  <c r="AB213" i="14" s="1"/>
  <c r="J221" i="14"/>
  <c r="J220" i="14" s="1"/>
  <c r="G224" i="14"/>
  <c r="G223" i="14" s="1"/>
  <c r="G222" i="14" s="1"/>
  <c r="G221" i="14" s="1"/>
  <c r="G220" i="14" s="1"/>
  <c r="W224" i="14"/>
  <c r="W223" i="14" s="1"/>
  <c r="W222" i="14" s="1"/>
  <c r="W221" i="14" s="1"/>
  <c r="W220" i="14" s="1"/>
  <c r="N226" i="14"/>
  <c r="N225" i="14" s="1"/>
  <c r="N224" i="14" s="1"/>
  <c r="N223" i="14" s="1"/>
  <c r="N222" i="14" s="1"/>
  <c r="Z228" i="14"/>
  <c r="X227" i="14"/>
  <c r="U233" i="14"/>
  <c r="U232" i="14" s="1"/>
  <c r="U231" i="14" s="1"/>
  <c r="U230" i="14" s="1"/>
  <c r="U229" i="14" s="1"/>
  <c r="N236" i="14"/>
  <c r="N235" i="14" s="1"/>
  <c r="N234" i="14" s="1"/>
  <c r="AA238" i="14"/>
  <c r="AA237" i="14" s="1"/>
  <c r="S245" i="14"/>
  <c r="S244" i="14" s="1"/>
  <c r="S243" i="14" s="1"/>
  <c r="S238" i="14" s="1"/>
  <c r="S237" i="14" s="1"/>
  <c r="U246" i="14"/>
  <c r="U245" i="14" s="1"/>
  <c r="U244" i="14" s="1"/>
  <c r="U243" i="14" s="1"/>
  <c r="U238" i="14" s="1"/>
  <c r="U237" i="14" s="1"/>
  <c r="H251" i="14"/>
  <c r="H250" i="14" s="1"/>
  <c r="H249" i="14" s="1"/>
  <c r="H248" i="14" s="1"/>
  <c r="H247" i="14" s="1"/>
  <c r="L252" i="14"/>
  <c r="AB252" i="14"/>
  <c r="AB251" i="14" s="1"/>
  <c r="AB250" i="14" s="1"/>
  <c r="AB249" i="14" s="1"/>
  <c r="AB248" i="14" s="1"/>
  <c r="AB247" i="14" s="1"/>
  <c r="Z251" i="14"/>
  <c r="Z250" i="14" s="1"/>
  <c r="Z249" i="14" s="1"/>
  <c r="Z248" i="14" s="1"/>
  <c r="Z247" i="14" s="1"/>
  <c r="J254" i="14"/>
  <c r="O256" i="14"/>
  <c r="O255" i="14" s="1"/>
  <c r="O254" i="14" s="1"/>
  <c r="M264" i="14"/>
  <c r="M256" i="14" s="1"/>
  <c r="M255" i="14" s="1"/>
  <c r="M254" i="14" s="1"/>
  <c r="M220" i="14" s="1"/>
  <c r="Y264" i="14"/>
  <c r="Y256" i="14" s="1"/>
  <c r="Y255" i="14" s="1"/>
  <c r="Y254" i="14" s="1"/>
  <c r="X274" i="14"/>
  <c r="U274" i="14"/>
  <c r="U278" i="14"/>
  <c r="U277" i="14" s="1"/>
  <c r="S277" i="14"/>
  <c r="S274" i="14" s="1"/>
  <c r="S296" i="14"/>
  <c r="S295" i="14" s="1"/>
  <c r="S294" i="14" s="1"/>
  <c r="U297" i="14"/>
  <c r="U296" i="14" s="1"/>
  <c r="U295" i="14" s="1"/>
  <c r="U294" i="14" s="1"/>
  <c r="U293" i="14" s="1"/>
  <c r="U292" i="14" s="1"/>
  <c r="I293" i="14"/>
  <c r="I292" i="14" s="1"/>
  <c r="Y293" i="14"/>
  <c r="Y292" i="14" s="1"/>
  <c r="S300" i="14"/>
  <c r="S299" i="14" s="1"/>
  <c r="S298" i="14" s="1"/>
  <c r="S293" i="14" s="1"/>
  <c r="S292" i="14" s="1"/>
  <c r="M309" i="14"/>
  <c r="M308" i="14" s="1"/>
  <c r="Q316" i="14"/>
  <c r="Q315" i="14" s="1"/>
  <c r="S319" i="14"/>
  <c r="Z320" i="14"/>
  <c r="AB321" i="14"/>
  <c r="AB320" i="14" s="1"/>
  <c r="S323" i="14"/>
  <c r="U324" i="14"/>
  <c r="U323" i="14" s="1"/>
  <c r="N327" i="14"/>
  <c r="N326" i="14" s="1"/>
  <c r="L326" i="14"/>
  <c r="S328" i="14"/>
  <c r="U329" i="14"/>
  <c r="U328" i="14" s="1"/>
  <c r="N330" i="14"/>
  <c r="AB330" i="14"/>
  <c r="N339" i="14"/>
  <c r="N338" i="14" s="1"/>
  <c r="Z348" i="14"/>
  <c r="AB349" i="14"/>
  <c r="AB348" i="14" s="1"/>
  <c r="K354" i="14"/>
  <c r="K344" i="14" s="1"/>
  <c r="K337" i="14" s="1"/>
  <c r="K336" i="14" s="1"/>
  <c r="K335" i="14" s="1"/>
  <c r="AB363" i="14"/>
  <c r="L372" i="14"/>
  <c r="L371" i="14" s="1"/>
  <c r="L370" i="14" s="1"/>
  <c r="L369" i="14" s="1"/>
  <c r="N373" i="14"/>
  <c r="N372" i="14" s="1"/>
  <c r="N371" i="14" s="1"/>
  <c r="N370" i="14" s="1"/>
  <c r="N369" i="14" s="1"/>
  <c r="AB371" i="14"/>
  <c r="AB370" i="14" s="1"/>
  <c r="AB369" i="14" s="1"/>
  <c r="I382" i="14"/>
  <c r="I381" i="14" s="1"/>
  <c r="I368" i="14" s="1"/>
  <c r="U387" i="14"/>
  <c r="U386" i="14" s="1"/>
  <c r="S386" i="14"/>
  <c r="G383" i="14"/>
  <c r="L401" i="14"/>
  <c r="H400" i="14"/>
  <c r="L413" i="14"/>
  <c r="H408" i="14"/>
  <c r="H412" i="14"/>
  <c r="Z412" i="14"/>
  <c r="AB413" i="14"/>
  <c r="U415" i="14"/>
  <c r="Q427" i="14"/>
  <c r="Q426" i="14" s="1"/>
  <c r="Q422" i="14" s="1"/>
  <c r="L461" i="14"/>
  <c r="L460" i="14" s="1"/>
  <c r="L459" i="14" s="1"/>
  <c r="L458" i="14" s="1"/>
  <c r="N462" i="14"/>
  <c r="N461" i="14" s="1"/>
  <c r="N460" i="14" s="1"/>
  <c r="N459" i="14" s="1"/>
  <c r="N458" i="14" s="1"/>
  <c r="P466" i="14"/>
  <c r="P465" i="14" s="1"/>
  <c r="P464" i="14" s="1"/>
  <c r="P463" i="14" s="1"/>
  <c r="Z492" i="14"/>
  <c r="Z491" i="14" s="1"/>
  <c r="AB493" i="14"/>
  <c r="AB492" i="14" s="1"/>
  <c r="AB491" i="14" s="1"/>
  <c r="I524" i="14"/>
  <c r="I513" i="14" s="1"/>
  <c r="L612" i="14"/>
  <c r="H611" i="14"/>
  <c r="H610" i="14" s="1"/>
  <c r="H609" i="14" s="1"/>
  <c r="P651" i="14"/>
  <c r="P650" i="14"/>
  <c r="H225" i="14"/>
  <c r="H227" i="14"/>
  <c r="H235" i="14"/>
  <c r="H234" i="14" s="1"/>
  <c r="H230" i="14" s="1"/>
  <c r="H229" i="14" s="1"/>
  <c r="H241" i="14"/>
  <c r="H240" i="14" s="1"/>
  <c r="H239" i="14" s="1"/>
  <c r="H238" i="14" s="1"/>
  <c r="H237" i="14" s="1"/>
  <c r="Z380" i="14"/>
  <c r="X379" i="14"/>
  <c r="X378" i="14" s="1"/>
  <c r="X377" i="14" s="1"/>
  <c r="X376" i="14" s="1"/>
  <c r="Z389" i="14"/>
  <c r="X388" i="14"/>
  <c r="S400" i="14"/>
  <c r="S397" i="14" s="1"/>
  <c r="K397" i="14"/>
  <c r="K382" i="14" s="1"/>
  <c r="K381" i="14" s="1"/>
  <c r="K368" i="14" s="1"/>
  <c r="AA397" i="14"/>
  <c r="Z410" i="14"/>
  <c r="X409" i="14"/>
  <c r="AA415" i="14"/>
  <c r="X427" i="14"/>
  <c r="X426" i="14" s="1"/>
  <c r="X422" i="14" s="1"/>
  <c r="Z428" i="14"/>
  <c r="Z433" i="14"/>
  <c r="Z432" i="14" s="1"/>
  <c r="Z431" i="14" s="1"/>
  <c r="AB434" i="14"/>
  <c r="AB433" i="14" s="1"/>
  <c r="AB432" i="14" s="1"/>
  <c r="AB431" i="14" s="1"/>
  <c r="V449" i="14"/>
  <c r="V448" i="14" s="1"/>
  <c r="S457" i="14"/>
  <c r="Q456" i="14"/>
  <c r="Q455" i="14" s="1"/>
  <c r="Q454" i="14" s="1"/>
  <c r="W467" i="14"/>
  <c r="W466" i="14" s="1"/>
  <c r="W465" i="14" s="1"/>
  <c r="W464" i="14" s="1"/>
  <c r="W463" i="14" s="1"/>
  <c r="Z468" i="14"/>
  <c r="Z467" i="14" s="1"/>
  <c r="Z466" i="14" s="1"/>
  <c r="Z465" i="14" s="1"/>
  <c r="Z464" i="14" s="1"/>
  <c r="AB469" i="14"/>
  <c r="AB468" i="14" s="1"/>
  <c r="Z470" i="14"/>
  <c r="AB471" i="14"/>
  <c r="AB470" i="14" s="1"/>
  <c r="K463" i="14"/>
  <c r="J477" i="14"/>
  <c r="J476" i="14" s="1"/>
  <c r="J475" i="14" s="1"/>
  <c r="J463" i="14" s="1"/>
  <c r="Z484" i="14"/>
  <c r="X483" i="14"/>
  <c r="X480" i="14" s="1"/>
  <c r="X477" i="14" s="1"/>
  <c r="X476" i="14" s="1"/>
  <c r="X475" i="14" s="1"/>
  <c r="X463" i="14" s="1"/>
  <c r="N495" i="14"/>
  <c r="N494" i="14" s="1"/>
  <c r="L494" i="14"/>
  <c r="L491" i="14" s="1"/>
  <c r="S500" i="14"/>
  <c r="Q499" i="14"/>
  <c r="Q498" i="14" s="1"/>
  <c r="L506" i="14"/>
  <c r="H505" i="14"/>
  <c r="H498" i="14" s="1"/>
  <c r="H490" i="14" s="1"/>
  <c r="H489" i="14" s="1"/>
  <c r="H488" i="14" s="1"/>
  <c r="Z505" i="14"/>
  <c r="AB506" i="14"/>
  <c r="AB505" i="14" s="1"/>
  <c r="Y513" i="14"/>
  <c r="Y487" i="14" s="1"/>
  <c r="Y524" i="14"/>
  <c r="S531" i="14"/>
  <c r="S530" i="14" s="1"/>
  <c r="S529" i="14" s="1"/>
  <c r="U532" i="14"/>
  <c r="U531" i="14" s="1"/>
  <c r="U530" i="14" s="1"/>
  <c r="U529" i="14" s="1"/>
  <c r="L538" i="14"/>
  <c r="L542" i="14"/>
  <c r="L545" i="14"/>
  <c r="L544" i="14" s="1"/>
  <c r="N546" i="14"/>
  <c r="N545" i="14" s="1"/>
  <c r="N544" i="14" s="1"/>
  <c r="N537" i="14" s="1"/>
  <c r="N536" i="14" s="1"/>
  <c r="N535" i="14" s="1"/>
  <c r="S551" i="14"/>
  <c r="S550" i="14" s="1"/>
  <c r="S549" i="14" s="1"/>
  <c r="S548" i="14" s="1"/>
  <c r="S547" i="14" s="1"/>
  <c r="U552" i="14"/>
  <c r="U551" i="14" s="1"/>
  <c r="U550" i="14" s="1"/>
  <c r="U549" i="14" s="1"/>
  <c r="U548" i="14" s="1"/>
  <c r="U547" i="14" s="1"/>
  <c r="K553" i="14"/>
  <c r="S575" i="14"/>
  <c r="S574" i="14" s="1"/>
  <c r="S573" i="14" s="1"/>
  <c r="S572" i="14" s="1"/>
  <c r="S571" i="14" s="1"/>
  <c r="S553" i="14" s="1"/>
  <c r="U576" i="14"/>
  <c r="U575" i="14" s="1"/>
  <c r="U574" i="14" s="1"/>
  <c r="U573" i="14" s="1"/>
  <c r="U572" i="14" s="1"/>
  <c r="U571" i="14" s="1"/>
  <c r="U553" i="14" s="1"/>
  <c r="H596" i="14"/>
  <c r="H577" i="14" s="1"/>
  <c r="N619" i="14"/>
  <c r="N618" i="14" s="1"/>
  <c r="L618" i="14"/>
  <c r="L622" i="14"/>
  <c r="L621" i="14" s="1"/>
  <c r="L620" i="14" s="1"/>
  <c r="N623" i="14"/>
  <c r="N622" i="14" s="1"/>
  <c r="N621" i="14" s="1"/>
  <c r="N620" i="14" s="1"/>
  <c r="N647" i="14"/>
  <c r="N645" i="14" s="1"/>
  <c r="L645" i="14"/>
  <c r="Z644" i="14"/>
  <c r="AB648" i="14"/>
  <c r="AB644" i="14" s="1"/>
  <c r="G651" i="14"/>
  <c r="G650" i="14"/>
  <c r="Q688" i="14"/>
  <c r="Q687" i="14" s="1"/>
  <c r="Q686" i="14" s="1"/>
  <c r="Q685" i="14" s="1"/>
  <c r="Q684" i="14" s="1"/>
  <c r="S691" i="14"/>
  <c r="L751" i="14"/>
  <c r="L750" i="14" s="1"/>
  <c r="N752" i="14"/>
  <c r="N751" i="14" s="1"/>
  <c r="N750" i="14" s="1"/>
  <c r="Q300" i="14"/>
  <c r="Q299" i="14" s="1"/>
  <c r="Q298" i="14" s="1"/>
  <c r="Q293" i="14" s="1"/>
  <c r="Q292" i="14" s="1"/>
  <c r="X372" i="14"/>
  <c r="X371" i="14" s="1"/>
  <c r="X370" i="14" s="1"/>
  <c r="X369" i="14" s="1"/>
  <c r="Z374" i="14"/>
  <c r="Z371" i="14" s="1"/>
  <c r="Z370" i="14" s="1"/>
  <c r="Z369" i="14" s="1"/>
  <c r="V383" i="14"/>
  <c r="V382" i="14" s="1"/>
  <c r="V381" i="14" s="1"/>
  <c r="V368" i="14" s="1"/>
  <c r="V307" i="14" s="1"/>
  <c r="L387" i="14"/>
  <c r="S391" i="14"/>
  <c r="V392" i="14"/>
  <c r="Z403" i="14"/>
  <c r="X402" i="14"/>
  <c r="S410" i="14"/>
  <c r="Q409" i="14"/>
  <c r="S412" i="14"/>
  <c r="U413" i="14"/>
  <c r="U419" i="14"/>
  <c r="U418" i="14" s="1"/>
  <c r="S418" i="14"/>
  <c r="S415" i="14" s="1"/>
  <c r="AB425" i="14"/>
  <c r="AB424" i="14" s="1"/>
  <c r="AB423" i="14" s="1"/>
  <c r="T449" i="14"/>
  <c r="T448" i="14" s="1"/>
  <c r="Q449" i="14"/>
  <c r="Q448" i="14" s="1"/>
  <c r="U453" i="14"/>
  <c r="U452" i="14" s="1"/>
  <c r="U451" i="14" s="1"/>
  <c r="U450" i="14" s="1"/>
  <c r="S474" i="14"/>
  <c r="Q473" i="14"/>
  <c r="Q472" i="14" s="1"/>
  <c r="Y463" i="14"/>
  <c r="Q481" i="14"/>
  <c r="Q480" i="14" s="1"/>
  <c r="Q477" i="14" s="1"/>
  <c r="Q476" i="14" s="1"/>
  <c r="Q475" i="14" s="1"/>
  <c r="S482" i="14"/>
  <c r="Q485" i="14"/>
  <c r="S486" i="14"/>
  <c r="K487" i="14"/>
  <c r="Q492" i="14"/>
  <c r="Q491" i="14" s="1"/>
  <c r="S493" i="14"/>
  <c r="N497" i="14"/>
  <c r="N496" i="14" s="1"/>
  <c r="L496" i="14"/>
  <c r="W490" i="14"/>
  <c r="W489" i="14" s="1"/>
  <c r="W488" i="14" s="1"/>
  <c r="W487" i="14" s="1"/>
  <c r="L503" i="14"/>
  <c r="N504" i="14"/>
  <c r="N503" i="14" s="1"/>
  <c r="Z518" i="14"/>
  <c r="X517" i="14"/>
  <c r="X516" i="14" s="1"/>
  <c r="X515" i="14" s="1"/>
  <c r="X514" i="14" s="1"/>
  <c r="X513" i="14" s="1"/>
  <c r="F524" i="14"/>
  <c r="F513" i="14" s="1"/>
  <c r="V524" i="14"/>
  <c r="V513" i="14" s="1"/>
  <c r="G524" i="14"/>
  <c r="H533" i="14"/>
  <c r="H530" i="14" s="1"/>
  <c r="H529" i="14" s="1"/>
  <c r="H524" i="14" s="1"/>
  <c r="H513" i="14" s="1"/>
  <c r="L534" i="14"/>
  <c r="P577" i="14"/>
  <c r="Y577" i="14"/>
  <c r="Z583" i="14"/>
  <c r="X582" i="14"/>
  <c r="X581" i="14" s="1"/>
  <c r="X580" i="14" s="1"/>
  <c r="X579" i="14" s="1"/>
  <c r="X578" i="14" s="1"/>
  <c r="P596" i="14"/>
  <c r="N615" i="14"/>
  <c r="N614" i="14" s="1"/>
  <c r="K628" i="14"/>
  <c r="K627" i="14" s="1"/>
  <c r="K626" i="14" s="1"/>
  <c r="K625" i="14" s="1"/>
  <c r="K624" i="14" s="1"/>
  <c r="V650" i="14"/>
  <c r="V651" i="14"/>
  <c r="S764" i="14"/>
  <c r="U765" i="14"/>
  <c r="U764" i="14" s="1"/>
  <c r="L798" i="14"/>
  <c r="N799" i="14"/>
  <c r="N798" i="14" s="1"/>
  <c r="Z883" i="14"/>
  <c r="AB884" i="14"/>
  <c r="AB883" i="14" s="1"/>
  <c r="AB935" i="14"/>
  <c r="AB934" i="14" s="1"/>
  <c r="Z934" i="14"/>
  <c r="X209" i="14"/>
  <c r="X208" i="14" s="1"/>
  <c r="X207" i="14" s="1"/>
  <c r="X206" i="14" s="1"/>
  <c r="X205" i="14" s="1"/>
  <c r="X211" i="14"/>
  <c r="X213" i="14"/>
  <c r="X215" i="14"/>
  <c r="Q218" i="14"/>
  <c r="Q217" i="14" s="1"/>
  <c r="Q207" i="14" s="1"/>
  <c r="Q206" i="14" s="1"/>
  <c r="Q205" i="14" s="1"/>
  <c r="Q232" i="14"/>
  <c r="Q231" i="14" s="1"/>
  <c r="Q230" i="14" s="1"/>
  <c r="Q229" i="14" s="1"/>
  <c r="Q221" i="14" s="1"/>
  <c r="Q220" i="14" s="1"/>
  <c r="X245" i="14"/>
  <c r="X244" i="14" s="1"/>
  <c r="X243" i="14" s="1"/>
  <c r="R383" i="14"/>
  <c r="R382" i="14" s="1"/>
  <c r="R381" i="14" s="1"/>
  <c r="R368" i="14" s="1"/>
  <c r="R307" i="14" s="1"/>
  <c r="L391" i="14"/>
  <c r="H390" i="14"/>
  <c r="H383" i="14" s="1"/>
  <c r="H404" i="14"/>
  <c r="L405" i="14"/>
  <c r="Z405" i="14"/>
  <c r="X404" i="14"/>
  <c r="W397" i="14"/>
  <c r="L406" i="14"/>
  <c r="N407" i="14"/>
  <c r="N406" i="14" s="1"/>
  <c r="X408" i="14"/>
  <c r="Y422" i="14"/>
  <c r="Y381" i="14" s="1"/>
  <c r="Y368" i="14" s="1"/>
  <c r="S424" i="14"/>
  <c r="S423" i="14" s="1"/>
  <c r="S422" i="14" s="1"/>
  <c r="U425" i="14"/>
  <c r="U424" i="14" s="1"/>
  <c r="U423" i="14" s="1"/>
  <c r="U422" i="14" s="1"/>
  <c r="H452" i="14"/>
  <c r="H451" i="14" s="1"/>
  <c r="H450" i="14" s="1"/>
  <c r="H449" i="14" s="1"/>
  <c r="H448" i="14" s="1"/>
  <c r="L453" i="14"/>
  <c r="Z456" i="14"/>
  <c r="Z455" i="14" s="1"/>
  <c r="Z454" i="14" s="1"/>
  <c r="Z449" i="14" s="1"/>
  <c r="AB457" i="14"/>
  <c r="AB456" i="14" s="1"/>
  <c r="AB455" i="14" s="1"/>
  <c r="AB454" i="14" s="1"/>
  <c r="AB449" i="14" s="1"/>
  <c r="S471" i="14"/>
  <c r="Q470" i="14"/>
  <c r="V487" i="14"/>
  <c r="U506" i="14"/>
  <c r="U505" i="14" s="1"/>
  <c r="S505" i="14"/>
  <c r="G513" i="14"/>
  <c r="G487" i="14" s="1"/>
  <c r="P513" i="14"/>
  <c r="P487" i="14" s="1"/>
  <c r="Z527" i="14"/>
  <c r="Z526" i="14" s="1"/>
  <c r="Z525" i="14" s="1"/>
  <c r="Z524" i="14" s="1"/>
  <c r="AB528" i="14"/>
  <c r="AB527" i="14" s="1"/>
  <c r="AB526" i="14" s="1"/>
  <c r="AB525" i="14" s="1"/>
  <c r="AB524" i="14" s="1"/>
  <c r="L531" i="14"/>
  <c r="N532" i="14"/>
  <c r="N531" i="14" s="1"/>
  <c r="S545" i="14"/>
  <c r="S544" i="14" s="1"/>
  <c r="S537" i="14" s="1"/>
  <c r="S536" i="14" s="1"/>
  <c r="S535" i="14" s="1"/>
  <c r="U546" i="14"/>
  <c r="U545" i="14" s="1"/>
  <c r="U544" i="14" s="1"/>
  <c r="U537" i="14" s="1"/>
  <c r="U536" i="14" s="1"/>
  <c r="U535" i="14" s="1"/>
  <c r="N554" i="14"/>
  <c r="J553" i="14"/>
  <c r="G577" i="14"/>
  <c r="K577" i="14"/>
  <c r="H605" i="14"/>
  <c r="H604" i="14" s="1"/>
  <c r="H603" i="14" s="1"/>
  <c r="H602" i="14" s="1"/>
  <c r="L606" i="14"/>
  <c r="AB606" i="14"/>
  <c r="AB605" i="14" s="1"/>
  <c r="Z605" i="14"/>
  <c r="Z604" i="14" s="1"/>
  <c r="Z603" i="14" s="1"/>
  <c r="Z602" i="14" s="1"/>
  <c r="R613" i="14"/>
  <c r="R596" i="14" s="1"/>
  <c r="R577" i="14" s="1"/>
  <c r="S617" i="14"/>
  <c r="Q616" i="14"/>
  <c r="Q615" i="14" s="1"/>
  <c r="Q614" i="14" s="1"/>
  <c r="Q637" i="14"/>
  <c r="S638" i="14"/>
  <c r="G628" i="14"/>
  <c r="G627" i="14" s="1"/>
  <c r="G626" i="14" s="1"/>
  <c r="G625" i="14" s="1"/>
  <c r="G624" i="14" s="1"/>
  <c r="R650" i="14"/>
  <c r="R651" i="14"/>
  <c r="Z672" i="14"/>
  <c r="Z671" i="14" s="1"/>
  <c r="Z670" i="14" s="1"/>
  <c r="Z669" i="14" s="1"/>
  <c r="Z668" i="14" s="1"/>
  <c r="Z667" i="14" s="1"/>
  <c r="AB673" i="14"/>
  <c r="AB672" i="14" s="1"/>
  <c r="AB671" i="14" s="1"/>
  <c r="AB670" i="14" s="1"/>
  <c r="AB669" i="14" s="1"/>
  <c r="AB668" i="14" s="1"/>
  <c r="AB667" i="14" s="1"/>
  <c r="G683" i="14"/>
  <c r="G682" i="14" s="1"/>
  <c r="V682" i="14"/>
  <c r="S697" i="14"/>
  <c r="Q696" i="14"/>
  <c r="Q695" i="14" s="1"/>
  <c r="AB714" i="14"/>
  <c r="AB712" i="14" s="1"/>
  <c r="AB711" i="14" s="1"/>
  <c r="AB710" i="14" s="1"/>
  <c r="AB709" i="14" s="1"/>
  <c r="Z712" i="14"/>
  <c r="Z711" i="14" s="1"/>
  <c r="Z710" i="14" s="1"/>
  <c r="Z709" i="14" s="1"/>
  <c r="G397" i="14"/>
  <c r="Z407" i="14"/>
  <c r="X406" i="14"/>
  <c r="X397" i="14" s="1"/>
  <c r="Q408" i="14"/>
  <c r="Q382" i="14" s="1"/>
  <c r="Q381" i="14" s="1"/>
  <c r="Q368" i="14" s="1"/>
  <c r="Q415" i="14"/>
  <c r="W415" i="14"/>
  <c r="W382" i="14" s="1"/>
  <c r="W381" i="14" s="1"/>
  <c r="W368" i="14" s="1"/>
  <c r="Z421" i="14"/>
  <c r="X420" i="14"/>
  <c r="M422" i="14"/>
  <c r="M381" i="14" s="1"/>
  <c r="M368" i="14" s="1"/>
  <c r="I437" i="14"/>
  <c r="I436" i="14" s="1"/>
  <c r="I435" i="14" s="1"/>
  <c r="M437" i="14"/>
  <c r="M436" i="14" s="1"/>
  <c r="M435" i="14" s="1"/>
  <c r="T467" i="14"/>
  <c r="T466" i="14" s="1"/>
  <c r="T465" i="14" s="1"/>
  <c r="T464" i="14" s="1"/>
  <c r="T463" i="14" s="1"/>
  <c r="H473" i="14"/>
  <c r="H472" i="14" s="1"/>
  <c r="L473" i="14"/>
  <c r="L472" i="14" s="1"/>
  <c r="F480" i="14"/>
  <c r="F477" i="14" s="1"/>
  <c r="F476" i="14" s="1"/>
  <c r="F475" i="14" s="1"/>
  <c r="F463" i="14" s="1"/>
  <c r="L482" i="14"/>
  <c r="H481" i="14"/>
  <c r="H480" i="14" s="1"/>
  <c r="H477" i="14" s="1"/>
  <c r="H476" i="14" s="1"/>
  <c r="H475" i="14" s="1"/>
  <c r="H463" i="14" s="1"/>
  <c r="J491" i="14"/>
  <c r="N491" i="14"/>
  <c r="R498" i="14"/>
  <c r="R490" i="14" s="1"/>
  <c r="R489" i="14" s="1"/>
  <c r="R488" i="14" s="1"/>
  <c r="R487" i="14" s="1"/>
  <c r="O524" i="14"/>
  <c r="O513" i="14" s="1"/>
  <c r="O487" i="14" s="1"/>
  <c r="J530" i="14"/>
  <c r="J529" i="14" s="1"/>
  <c r="J524" i="14" s="1"/>
  <c r="J513" i="14" s="1"/>
  <c r="L564" i="14"/>
  <c r="L563" i="14" s="1"/>
  <c r="L562" i="14" s="1"/>
  <c r="L554" i="14" s="1"/>
  <c r="M602" i="14"/>
  <c r="M596" i="14" s="1"/>
  <c r="M577" i="14" s="1"/>
  <c r="L616" i="14"/>
  <c r="L644" i="14"/>
  <c r="N648" i="14"/>
  <c r="N644" i="14" s="1"/>
  <c r="K651" i="14"/>
  <c r="K650" i="14"/>
  <c r="W651" i="14"/>
  <c r="W650" i="14"/>
  <c r="T651" i="14"/>
  <c r="S656" i="14"/>
  <c r="S655" i="14" s="1"/>
  <c r="S654" i="14" s="1"/>
  <c r="S653" i="14" s="1"/>
  <c r="S652" i="14" s="1"/>
  <c r="U657" i="14"/>
  <c r="U656" i="14" s="1"/>
  <c r="U655" i="14" s="1"/>
  <c r="U654" i="14" s="1"/>
  <c r="U653" i="14" s="1"/>
  <c r="U652" i="14" s="1"/>
  <c r="Z665" i="14"/>
  <c r="X664" i="14"/>
  <c r="X663" i="14" s="1"/>
  <c r="X662" i="14" s="1"/>
  <c r="X661" i="14" s="1"/>
  <c r="X660" i="14" s="1"/>
  <c r="X650" i="14" s="1"/>
  <c r="N673" i="14"/>
  <c r="N672" i="14" s="1"/>
  <c r="N671" i="14" s="1"/>
  <c r="N670" i="14" s="1"/>
  <c r="N669" i="14" s="1"/>
  <c r="N668" i="14" s="1"/>
  <c r="N667" i="14" s="1"/>
  <c r="L672" i="14"/>
  <c r="L671" i="14" s="1"/>
  <c r="L670" i="14" s="1"/>
  <c r="L669" i="14" s="1"/>
  <c r="L668" i="14" s="1"/>
  <c r="L667" i="14" s="1"/>
  <c r="S680" i="14"/>
  <c r="Q679" i="14"/>
  <c r="Q678" i="14" s="1"/>
  <c r="Q677" i="14" s="1"/>
  <c r="Q676" i="14" s="1"/>
  <c r="Q675" i="14" s="1"/>
  <c r="Q674" i="14" s="1"/>
  <c r="K682" i="14"/>
  <c r="AA683" i="14"/>
  <c r="AA682" i="14" s="1"/>
  <c r="P683" i="14"/>
  <c r="P682" i="14" s="1"/>
  <c r="H688" i="14"/>
  <c r="H687" i="14" s="1"/>
  <c r="H686" i="14" s="1"/>
  <c r="H685" i="14" s="1"/>
  <c r="H684" i="14" s="1"/>
  <c r="L690" i="14"/>
  <c r="N690" i="14" s="1"/>
  <c r="N688" i="14" s="1"/>
  <c r="N687" i="14" s="1"/>
  <c r="N686" i="14" s="1"/>
  <c r="N685" i="14" s="1"/>
  <c r="N684" i="14" s="1"/>
  <c r="W693" i="14"/>
  <c r="W692" i="14" s="1"/>
  <c r="W683" i="14" s="1"/>
  <c r="W682" i="14" s="1"/>
  <c r="X694" i="14"/>
  <c r="X693" i="14" s="1"/>
  <c r="X692" i="14" s="1"/>
  <c r="Y694" i="14"/>
  <c r="Y693" i="14" s="1"/>
  <c r="Y692" i="14" s="1"/>
  <c r="Y683" i="14" s="1"/>
  <c r="Y682" i="14" s="1"/>
  <c r="J693" i="14"/>
  <c r="J692" i="14" s="1"/>
  <c r="J683" i="14" s="1"/>
  <c r="J682" i="14" s="1"/>
  <c r="L721" i="14"/>
  <c r="H720" i="14"/>
  <c r="H719" i="14" s="1"/>
  <c r="H718" i="14" s="1"/>
  <c r="H717" i="14" s="1"/>
  <c r="H716" i="14" s="1"/>
  <c r="H715" i="14" s="1"/>
  <c r="Q757" i="14"/>
  <c r="Q756" i="14" s="1"/>
  <c r="S758" i="14"/>
  <c r="L551" i="14"/>
  <c r="L550" i="14" s="1"/>
  <c r="L549" i="14" s="1"/>
  <c r="L548" i="14" s="1"/>
  <c r="L547" i="14" s="1"/>
  <c r="N552" i="14"/>
  <c r="N551" i="14" s="1"/>
  <c r="N550" i="14" s="1"/>
  <c r="N549" i="14" s="1"/>
  <c r="N548" i="14" s="1"/>
  <c r="N547" i="14" s="1"/>
  <c r="I564" i="14"/>
  <c r="I563" i="14" s="1"/>
  <c r="I562" i="14" s="1"/>
  <c r="I554" i="14" s="1"/>
  <c r="I553" i="14" s="1"/>
  <c r="M564" i="14"/>
  <c r="M563" i="14" s="1"/>
  <c r="M562" i="14" s="1"/>
  <c r="M554" i="14" s="1"/>
  <c r="M553" i="14" s="1"/>
  <c r="L575" i="14"/>
  <c r="L574" i="14" s="1"/>
  <c r="L573" i="14" s="1"/>
  <c r="L572" i="14" s="1"/>
  <c r="L571" i="14" s="1"/>
  <c r="L553" i="14" s="1"/>
  <c r="N576" i="14"/>
  <c r="N575" i="14" s="1"/>
  <c r="N574" i="14" s="1"/>
  <c r="N573" i="14" s="1"/>
  <c r="N572" i="14" s="1"/>
  <c r="N571" i="14" s="1"/>
  <c r="N553" i="14" s="1"/>
  <c r="Q588" i="14"/>
  <c r="Q587" i="14" s="1"/>
  <c r="Q586" i="14" s="1"/>
  <c r="Q585" i="14" s="1"/>
  <c r="Q584" i="14" s="1"/>
  <c r="S589" i="14"/>
  <c r="AB595" i="14"/>
  <c r="AB594" i="14" s="1"/>
  <c r="AB593" i="14" s="1"/>
  <c r="AB592" i="14" s="1"/>
  <c r="AB591" i="14" s="1"/>
  <c r="AB590" i="14" s="1"/>
  <c r="Z594" i="14"/>
  <c r="Z593" i="14" s="1"/>
  <c r="Z592" i="14" s="1"/>
  <c r="Z591" i="14" s="1"/>
  <c r="Z590" i="14" s="1"/>
  <c r="T596" i="14"/>
  <c r="T577" i="14" s="1"/>
  <c r="I602" i="14"/>
  <c r="I596" i="14" s="1"/>
  <c r="I577" i="14" s="1"/>
  <c r="U606" i="14"/>
  <c r="U605" i="14" s="1"/>
  <c r="U604" i="14" s="1"/>
  <c r="U603" i="14" s="1"/>
  <c r="S605" i="14"/>
  <c r="S604" i="14" s="1"/>
  <c r="S603" i="14" s="1"/>
  <c r="F613" i="14"/>
  <c r="F596" i="14" s="1"/>
  <c r="F577" i="14" s="1"/>
  <c r="V613" i="14"/>
  <c r="V596" i="14" s="1"/>
  <c r="V577" i="14" s="1"/>
  <c r="Z616" i="14"/>
  <c r="Z615" i="14" s="1"/>
  <c r="Z614" i="14" s="1"/>
  <c r="Z613" i="14" s="1"/>
  <c r="AB617" i="14"/>
  <c r="AB616" i="14" s="1"/>
  <c r="AB615" i="14" s="1"/>
  <c r="AB614" i="14" s="1"/>
  <c r="AB613" i="14" s="1"/>
  <c r="S623" i="14"/>
  <c r="Q622" i="14"/>
  <c r="Q621" i="14" s="1"/>
  <c r="Q620" i="14" s="1"/>
  <c r="Z637" i="14"/>
  <c r="AB638" i="14"/>
  <c r="AB637" i="14" s="1"/>
  <c r="L643" i="14"/>
  <c r="H639" i="14"/>
  <c r="H628" i="14" s="1"/>
  <c r="H627" i="14" s="1"/>
  <c r="H626" i="14" s="1"/>
  <c r="H625" i="14" s="1"/>
  <c r="H624" i="14" s="1"/>
  <c r="Q644" i="14"/>
  <c r="S648" i="14"/>
  <c r="J650" i="14"/>
  <c r="J651" i="14"/>
  <c r="O651" i="14"/>
  <c r="O650" i="14"/>
  <c r="AA651" i="14"/>
  <c r="AA650" i="14"/>
  <c r="AB657" i="14"/>
  <c r="AB656" i="14" s="1"/>
  <c r="AB655" i="14" s="1"/>
  <c r="AB654" i="14" s="1"/>
  <c r="AB653" i="14" s="1"/>
  <c r="AB652" i="14" s="1"/>
  <c r="Z656" i="14"/>
  <c r="Z655" i="14" s="1"/>
  <c r="Z654" i="14" s="1"/>
  <c r="Z653" i="14" s="1"/>
  <c r="Z652" i="14" s="1"/>
  <c r="S673" i="14"/>
  <c r="Q672" i="14"/>
  <c r="Q671" i="14" s="1"/>
  <c r="Q670" i="14" s="1"/>
  <c r="Q669" i="14" s="1"/>
  <c r="Q668" i="14" s="1"/>
  <c r="Q667" i="14" s="1"/>
  <c r="O683" i="14"/>
  <c r="O682" i="14" s="1"/>
  <c r="T683" i="14"/>
  <c r="T682" i="14" s="1"/>
  <c r="Z701" i="14"/>
  <c r="AB702" i="14"/>
  <c r="AB701" i="14" s="1"/>
  <c r="AB698" i="14" s="1"/>
  <c r="AB694" i="14" s="1"/>
  <c r="AB693" i="14" s="1"/>
  <c r="AB692" i="14" s="1"/>
  <c r="AB704" i="14"/>
  <c r="AB703" i="14" s="1"/>
  <c r="Z703" i="14"/>
  <c r="Z698" i="14" s="1"/>
  <c r="Z694" i="14" s="1"/>
  <c r="Z693" i="14" s="1"/>
  <c r="Z692" i="14" s="1"/>
  <c r="U737" i="14"/>
  <c r="U736" i="14" s="1"/>
  <c r="U735" i="14" s="1"/>
  <c r="U734" i="14" s="1"/>
  <c r="U733" i="14" s="1"/>
  <c r="U732" i="14" s="1"/>
  <c r="U731" i="14" s="1"/>
  <c r="S736" i="14"/>
  <c r="S735" i="14" s="1"/>
  <c r="S734" i="14" s="1"/>
  <c r="S733" i="14" s="1"/>
  <c r="S732" i="14" s="1"/>
  <c r="S731" i="14" s="1"/>
  <c r="L794" i="14"/>
  <c r="N795" i="14"/>
  <c r="N794" i="14" s="1"/>
  <c r="L802" i="14"/>
  <c r="N803" i="14"/>
  <c r="N802" i="14" s="1"/>
  <c r="S987" i="14"/>
  <c r="U988" i="14"/>
  <c r="U987" i="14" s="1"/>
  <c r="Z462" i="14"/>
  <c r="X461" i="14"/>
  <c r="X460" i="14" s="1"/>
  <c r="X459" i="14" s="1"/>
  <c r="X458" i="14" s="1"/>
  <c r="X448" i="14" s="1"/>
  <c r="H467" i="14"/>
  <c r="H466" i="14" s="1"/>
  <c r="H465" i="14" s="1"/>
  <c r="H464" i="14" s="1"/>
  <c r="L467" i="14"/>
  <c r="S469" i="14"/>
  <c r="Q468" i="14"/>
  <c r="Q467" i="14" s="1"/>
  <c r="Q466" i="14" s="1"/>
  <c r="Q465" i="14" s="1"/>
  <c r="Q464" i="14" s="1"/>
  <c r="I480" i="14"/>
  <c r="I477" i="14" s="1"/>
  <c r="I476" i="14" s="1"/>
  <c r="I475" i="14" s="1"/>
  <c r="I463" i="14" s="1"/>
  <c r="L486" i="14"/>
  <c r="H485" i="14"/>
  <c r="F498" i="14"/>
  <c r="F490" i="14" s="1"/>
  <c r="F489" i="14" s="1"/>
  <c r="F488" i="14" s="1"/>
  <c r="F487" i="14" s="1"/>
  <c r="Z504" i="14"/>
  <c r="X503" i="14"/>
  <c r="X498" i="14" s="1"/>
  <c r="X490" i="14" s="1"/>
  <c r="X489" i="14" s="1"/>
  <c r="X488" i="14" s="1"/>
  <c r="X487" i="14" s="1"/>
  <c r="S528" i="14"/>
  <c r="Q527" i="14"/>
  <c r="Q526" i="14" s="1"/>
  <c r="Q525" i="14" s="1"/>
  <c r="Q524" i="14" s="1"/>
  <c r="Q513" i="14" s="1"/>
  <c r="V530" i="14"/>
  <c r="V529" i="14" s="1"/>
  <c r="Z530" i="14"/>
  <c r="Z529" i="14" s="1"/>
  <c r="X594" i="14"/>
  <c r="X593" i="14" s="1"/>
  <c r="X592" i="14" s="1"/>
  <c r="X591" i="14" s="1"/>
  <c r="X590" i="14" s="1"/>
  <c r="N601" i="14"/>
  <c r="N600" i="14" s="1"/>
  <c r="N599" i="14" s="1"/>
  <c r="N598" i="14" s="1"/>
  <c r="N597" i="14" s="1"/>
  <c r="Z601" i="14"/>
  <c r="X600" i="14"/>
  <c r="X599" i="14" s="1"/>
  <c r="X598" i="14" s="1"/>
  <c r="X597" i="14" s="1"/>
  <c r="X596" i="14" s="1"/>
  <c r="AB608" i="14"/>
  <c r="AB607" i="14" s="1"/>
  <c r="S612" i="14"/>
  <c r="W613" i="14"/>
  <c r="W596" i="14" s="1"/>
  <c r="W577" i="14" s="1"/>
  <c r="Z634" i="14"/>
  <c r="X632" i="14"/>
  <c r="X631" i="14" s="1"/>
  <c r="X628" i="14" s="1"/>
  <c r="X627" i="14" s="1"/>
  <c r="X626" i="14" s="1"/>
  <c r="X625" i="14" s="1"/>
  <c r="X624" i="14" s="1"/>
  <c r="L637" i="14"/>
  <c r="N638" i="14"/>
  <c r="N637" i="14" s="1"/>
  <c r="L656" i="14"/>
  <c r="L655" i="14" s="1"/>
  <c r="L654" i="14" s="1"/>
  <c r="L653" i="14" s="1"/>
  <c r="L652" i="14" s="1"/>
  <c r="N657" i="14"/>
  <c r="N656" i="14" s="1"/>
  <c r="N655" i="14" s="1"/>
  <c r="N654" i="14" s="1"/>
  <c r="N653" i="14" s="1"/>
  <c r="N652" i="14" s="1"/>
  <c r="N664" i="14"/>
  <c r="N663" i="14" s="1"/>
  <c r="N662" i="14" s="1"/>
  <c r="N661" i="14" s="1"/>
  <c r="N660" i="14" s="1"/>
  <c r="H699" i="14"/>
  <c r="H698" i="14" s="1"/>
  <c r="L700" i="14"/>
  <c r="L701" i="14"/>
  <c r="N702" i="14"/>
  <c r="N701" i="14" s="1"/>
  <c r="N704" i="14"/>
  <c r="N703" i="14" s="1"/>
  <c r="L703" i="14"/>
  <c r="U728" i="14"/>
  <c r="U727" i="14" s="1"/>
  <c r="U726" i="14" s="1"/>
  <c r="U725" i="14" s="1"/>
  <c r="U724" i="14" s="1"/>
  <c r="U723" i="14" s="1"/>
  <c r="U722" i="14" s="1"/>
  <c r="S727" i="14"/>
  <c r="S726" i="14" s="1"/>
  <c r="S725" i="14" s="1"/>
  <c r="S724" i="14" s="1"/>
  <c r="S723" i="14" s="1"/>
  <c r="S722" i="14" s="1"/>
  <c r="T740" i="14"/>
  <c r="H741" i="14"/>
  <c r="H740" i="14" s="1"/>
  <c r="P739" i="14"/>
  <c r="P730" i="14" s="1"/>
  <c r="Y628" i="14"/>
  <c r="Y627" i="14" s="1"/>
  <c r="Y626" i="14" s="1"/>
  <c r="Y625" i="14" s="1"/>
  <c r="Y624" i="14" s="1"/>
  <c r="J628" i="14"/>
  <c r="J627" i="14" s="1"/>
  <c r="J626" i="14" s="1"/>
  <c r="J625" i="14" s="1"/>
  <c r="J624" i="14" s="1"/>
  <c r="I650" i="14"/>
  <c r="H656" i="14"/>
  <c r="H655" i="14" s="1"/>
  <c r="H654" i="14" s="1"/>
  <c r="H653" i="14" s="1"/>
  <c r="H652" i="14" s="1"/>
  <c r="S665" i="14"/>
  <c r="Q664" i="14"/>
  <c r="Q663" i="14" s="1"/>
  <c r="Q662" i="14" s="1"/>
  <c r="Q661" i="14" s="1"/>
  <c r="Q660" i="14" s="1"/>
  <c r="Q650" i="14" s="1"/>
  <c r="H696" i="14"/>
  <c r="H695" i="14" s="1"/>
  <c r="L696" i="14"/>
  <c r="L695" i="14" s="1"/>
  <c r="N712" i="14"/>
  <c r="N711" i="14" s="1"/>
  <c r="N710" i="14" s="1"/>
  <c r="N709" i="14" s="1"/>
  <c r="X727" i="14"/>
  <c r="X726" i="14" s="1"/>
  <c r="X725" i="14" s="1"/>
  <c r="X724" i="14" s="1"/>
  <c r="X723" i="14" s="1"/>
  <c r="X722" i="14" s="1"/>
  <c r="Z728" i="14"/>
  <c r="F741" i="14"/>
  <c r="F740" i="14" s="1"/>
  <c r="V741" i="14"/>
  <c r="V740" i="14" s="1"/>
  <c r="Z747" i="14"/>
  <c r="X746" i="14"/>
  <c r="I741" i="14"/>
  <c r="I740" i="14" s="1"/>
  <c r="Q764" i="14"/>
  <c r="Q759" i="14" s="1"/>
  <c r="X764" i="14"/>
  <c r="X759" i="14" s="1"/>
  <c r="X755" i="14" s="1"/>
  <c r="Z766" i="14"/>
  <c r="AB766" i="14" s="1"/>
  <c r="AB764" i="14" s="1"/>
  <c r="AB759" i="14" s="1"/>
  <c r="G775" i="14"/>
  <c r="G774" i="14" s="1"/>
  <c r="Z797" i="14"/>
  <c r="X796" i="14"/>
  <c r="Z801" i="14"/>
  <c r="X800" i="14"/>
  <c r="Z805" i="14"/>
  <c r="X804" i="14"/>
  <c r="S812" i="14"/>
  <c r="S811" i="14" s="1"/>
  <c r="S810" i="14" s="1"/>
  <c r="S809" i="14" s="1"/>
  <c r="U813" i="14"/>
  <c r="U812" i="14" s="1"/>
  <c r="U811" i="14" s="1"/>
  <c r="U810" i="14" s="1"/>
  <c r="U809" i="14" s="1"/>
  <c r="Z843" i="14"/>
  <c r="AB844" i="14"/>
  <c r="AB843" i="14" s="1"/>
  <c r="Z845" i="14"/>
  <c r="AB846" i="14"/>
  <c r="AB845" i="14" s="1"/>
  <c r="Z852" i="14"/>
  <c r="AB853" i="14"/>
  <c r="AB852" i="14" s="1"/>
  <c r="AB848" i="14" s="1"/>
  <c r="F854" i="14"/>
  <c r="F847" i="14" s="1"/>
  <c r="F836" i="14" s="1"/>
  <c r="F835" i="14" s="1"/>
  <c r="L884" i="14"/>
  <c r="H883" i="14"/>
  <c r="O1163" i="14"/>
  <c r="AA692" i="14"/>
  <c r="M694" i="14"/>
  <c r="M693" i="14" s="1"/>
  <c r="M692" i="14" s="1"/>
  <c r="M683" i="14" s="1"/>
  <c r="M682" i="14" s="1"/>
  <c r="Q701" i="14"/>
  <c r="Q698" i="14" s="1"/>
  <c r="S702" i="14"/>
  <c r="U714" i="14"/>
  <c r="U712" i="14" s="1"/>
  <c r="U711" i="14" s="1"/>
  <c r="U710" i="14" s="1"/>
  <c r="U709" i="14" s="1"/>
  <c r="S712" i="14"/>
  <c r="S711" i="14" s="1"/>
  <c r="S710" i="14" s="1"/>
  <c r="S709" i="14" s="1"/>
  <c r="L743" i="14"/>
  <c r="L742" i="14" s="1"/>
  <c r="Z745" i="14"/>
  <c r="X744" i="14"/>
  <c r="L746" i="14"/>
  <c r="N747" i="14"/>
  <c r="N746" i="14" s="1"/>
  <c r="S760" i="14"/>
  <c r="U761" i="14"/>
  <c r="U760" i="14" s="1"/>
  <c r="U759" i="14" s="1"/>
  <c r="L762" i="14"/>
  <c r="N763" i="14"/>
  <c r="N762" i="14" s="1"/>
  <c r="G769" i="14"/>
  <c r="G768" i="14" s="1"/>
  <c r="G767" i="14" s="1"/>
  <c r="G740" i="14" s="1"/>
  <c r="G739" i="14" s="1"/>
  <c r="G730" i="14" s="1"/>
  <c r="K769" i="14"/>
  <c r="K768" i="14" s="1"/>
  <c r="K767" i="14" s="1"/>
  <c r="K740" i="14" s="1"/>
  <c r="K739" i="14" s="1"/>
  <c r="K730" i="14" s="1"/>
  <c r="Z773" i="14"/>
  <c r="X772" i="14"/>
  <c r="S782" i="14"/>
  <c r="U783" i="14"/>
  <c r="U782" i="14" s="1"/>
  <c r="L796" i="14"/>
  <c r="N797" i="14"/>
  <c r="N796" i="14" s="1"/>
  <c r="L800" i="14"/>
  <c r="N801" i="14"/>
  <c r="N800" i="14" s="1"/>
  <c r="L804" i="14"/>
  <c r="N805" i="14"/>
  <c r="N804" i="14" s="1"/>
  <c r="Z819" i="14"/>
  <c r="X818" i="14"/>
  <c r="X817" i="14" s="1"/>
  <c r="X816" i="14" s="1"/>
  <c r="X815" i="14" s="1"/>
  <c r="Q848" i="14"/>
  <c r="Q847" i="14" s="1"/>
  <c r="L857" i="14"/>
  <c r="N858" i="14"/>
  <c r="N857" i="14" s="1"/>
  <c r="AB858" i="14"/>
  <c r="AB857" i="14" s="1"/>
  <c r="Z857" i="14"/>
  <c r="W875" i="14"/>
  <c r="H879" i="14"/>
  <c r="H878" i="14" s="1"/>
  <c r="H877" i="14" s="1"/>
  <c r="H876" i="14" s="1"/>
  <c r="H875" i="14" s="1"/>
  <c r="U1030" i="14"/>
  <c r="U1028" i="14" s="1"/>
  <c r="S1028" i="14"/>
  <c r="Q632" i="14"/>
  <c r="Q631" i="14" s="1"/>
  <c r="Q628" i="14" s="1"/>
  <c r="Q627" i="14" s="1"/>
  <c r="Q626" i="14" s="1"/>
  <c r="Q625" i="14" s="1"/>
  <c r="Q624" i="14" s="1"/>
  <c r="S634" i="14"/>
  <c r="M628" i="14"/>
  <c r="M627" i="14" s="1"/>
  <c r="M626" i="14" s="1"/>
  <c r="M625" i="14" s="1"/>
  <c r="M624" i="14" s="1"/>
  <c r="H679" i="14"/>
  <c r="H678" i="14" s="1"/>
  <c r="H677" i="14" s="1"/>
  <c r="H676" i="14" s="1"/>
  <c r="H675" i="14" s="1"/>
  <c r="H674" i="14" s="1"/>
  <c r="L679" i="14"/>
  <c r="L678" i="14" s="1"/>
  <c r="L677" i="14" s="1"/>
  <c r="L676" i="14" s="1"/>
  <c r="L675" i="14" s="1"/>
  <c r="L674" i="14" s="1"/>
  <c r="Z689" i="14"/>
  <c r="X688" i="14"/>
  <c r="X687" i="14" s="1"/>
  <c r="X686" i="14" s="1"/>
  <c r="X685" i="14" s="1"/>
  <c r="X684" i="14" s="1"/>
  <c r="X683" i="14" s="1"/>
  <c r="X682" i="14" s="1"/>
  <c r="R698" i="14"/>
  <c r="R694" i="14" s="1"/>
  <c r="R693" i="14" s="1"/>
  <c r="R692" i="14" s="1"/>
  <c r="R683" i="14" s="1"/>
  <c r="R682" i="14" s="1"/>
  <c r="U704" i="14"/>
  <c r="U703" i="14" s="1"/>
  <c r="Z720" i="14"/>
  <c r="Z719" i="14" s="1"/>
  <c r="Z718" i="14" s="1"/>
  <c r="Z717" i="14" s="1"/>
  <c r="Z716" i="14" s="1"/>
  <c r="Z715" i="14" s="1"/>
  <c r="AB721" i="14"/>
  <c r="AB720" i="14" s="1"/>
  <c r="AB719" i="14" s="1"/>
  <c r="AB718" i="14" s="1"/>
  <c r="AB717" i="14" s="1"/>
  <c r="AB716" i="14" s="1"/>
  <c r="AB715" i="14" s="1"/>
  <c r="L738" i="14"/>
  <c r="J742" i="14"/>
  <c r="J741" i="14" s="1"/>
  <c r="J740" i="14" s="1"/>
  <c r="N745" i="14"/>
  <c r="N744" i="14" s="1"/>
  <c r="U749" i="14"/>
  <c r="U748" i="14" s="1"/>
  <c r="S753" i="14"/>
  <c r="S743" i="14" s="1"/>
  <c r="S742" i="14" s="1"/>
  <c r="U754" i="14"/>
  <c r="U753" i="14" s="1"/>
  <c r="U743" i="14" s="1"/>
  <c r="U742" i="14" s="1"/>
  <c r="Z758" i="14"/>
  <c r="L759" i="14"/>
  <c r="N773" i="14"/>
  <c r="N772" i="14" s="1"/>
  <c r="N769" i="14" s="1"/>
  <c r="N768" i="14" s="1"/>
  <c r="N767" i="14" s="1"/>
  <c r="J778" i="14"/>
  <c r="J777" i="14" s="1"/>
  <c r="J776" i="14" s="1"/>
  <c r="L779" i="14"/>
  <c r="Z795" i="14"/>
  <c r="X794" i="14"/>
  <c r="Z799" i="14"/>
  <c r="X798" i="14"/>
  <c r="Z803" i="14"/>
  <c r="X802" i="14"/>
  <c r="L818" i="14"/>
  <c r="L817" i="14" s="1"/>
  <c r="L816" i="14" s="1"/>
  <c r="L815" i="14" s="1"/>
  <c r="N819" i="14"/>
  <c r="N818" i="14" s="1"/>
  <c r="N817" i="14" s="1"/>
  <c r="N816" i="14" s="1"/>
  <c r="N815" i="14" s="1"/>
  <c r="N814" i="14" s="1"/>
  <c r="P836" i="14"/>
  <c r="P835" i="14" s="1"/>
  <c r="T836" i="14"/>
  <c r="T835" i="14" s="1"/>
  <c r="N846" i="14"/>
  <c r="N845" i="14" s="1"/>
  <c r="L845" i="14"/>
  <c r="N1013" i="14"/>
  <c r="N1012" i="14" s="1"/>
  <c r="L1012" i="14"/>
  <c r="N1015" i="14"/>
  <c r="N1014" i="14" s="1"/>
  <c r="M1014" i="14"/>
  <c r="M1011" i="14" s="1"/>
  <c r="M1010" i="14" s="1"/>
  <c r="X1022" i="14"/>
  <c r="Z1023" i="14"/>
  <c r="Z1045" i="14"/>
  <c r="X1044" i="14"/>
  <c r="X1043" i="14" s="1"/>
  <c r="X1042" i="14" s="1"/>
  <c r="X1041" i="14" s="1"/>
  <c r="S1051" i="14"/>
  <c r="S1050" i="14" s="1"/>
  <c r="U1052" i="14"/>
  <c r="U1051" i="14" s="1"/>
  <c r="U1050" i="14" s="1"/>
  <c r="S770" i="14"/>
  <c r="S769" i="14" s="1"/>
  <c r="S768" i="14" s="1"/>
  <c r="S767" i="14" s="1"/>
  <c r="U771" i="14"/>
  <c r="U770" i="14" s="1"/>
  <c r="U769" i="14" s="1"/>
  <c r="U768" i="14" s="1"/>
  <c r="U767" i="14" s="1"/>
  <c r="W774" i="14"/>
  <c r="Q780" i="14"/>
  <c r="Q777" i="14" s="1"/>
  <c r="Q776" i="14" s="1"/>
  <c r="S781" i="14"/>
  <c r="Z807" i="14"/>
  <c r="Z806" i="14" s="1"/>
  <c r="AB808" i="14"/>
  <c r="AB807" i="14" s="1"/>
  <c r="AB806" i="14" s="1"/>
  <c r="F814" i="14"/>
  <c r="Y847" i="14"/>
  <c r="Y836" i="14" s="1"/>
  <c r="Y835" i="14" s="1"/>
  <c r="L849" i="14"/>
  <c r="N850" i="14"/>
  <c r="N849" i="14" s="1"/>
  <c r="L853" i="14"/>
  <c r="H852" i="14"/>
  <c r="H848" i="14" s="1"/>
  <c r="H847" i="14" s="1"/>
  <c r="Y854" i="14"/>
  <c r="H854" i="14"/>
  <c r="S868" i="14"/>
  <c r="S867" i="14" s="1"/>
  <c r="S866" i="14" s="1"/>
  <c r="S865" i="14" s="1"/>
  <c r="U869" i="14"/>
  <c r="U868" i="14" s="1"/>
  <c r="U867" i="14" s="1"/>
  <c r="U866" i="14" s="1"/>
  <c r="U865" i="14" s="1"/>
  <c r="S930" i="14"/>
  <c r="U930" i="14" s="1"/>
  <c r="Q929" i="14"/>
  <c r="Q928" i="14" s="1"/>
  <c r="Q927" i="14" s="1"/>
  <c r="Q926" i="14" s="1"/>
  <c r="Q925" i="14" s="1"/>
  <c r="Q924" i="14" s="1"/>
  <c r="AA936" i="14"/>
  <c r="Q985" i="14"/>
  <c r="S986" i="14"/>
  <c r="S823" i="14"/>
  <c r="S822" i="14" s="1"/>
  <c r="S821" i="14" s="1"/>
  <c r="S820" i="14" s="1"/>
  <c r="S814" i="14" s="1"/>
  <c r="U824" i="14"/>
  <c r="U823" i="14" s="1"/>
  <c r="U822" i="14" s="1"/>
  <c r="U821" i="14" s="1"/>
  <c r="U820" i="14" s="1"/>
  <c r="U814" i="14" s="1"/>
  <c r="H838" i="14"/>
  <c r="H837" i="14" s="1"/>
  <c r="Z848" i="14"/>
  <c r="S853" i="14"/>
  <c r="Q852" i="14"/>
  <c r="L855" i="14"/>
  <c r="N856" i="14"/>
  <c r="N855" i="14" s="1"/>
  <c r="N854" i="14" s="1"/>
  <c r="K936" i="14"/>
  <c r="AB955" i="14"/>
  <c r="AB954" i="14" s="1"/>
  <c r="AB953" i="14" s="1"/>
  <c r="AB952" i="14" s="1"/>
  <c r="AB951" i="14" s="1"/>
  <c r="AB950" i="14" s="1"/>
  <c r="Z954" i="14"/>
  <c r="Z953" i="14" s="1"/>
  <c r="Z952" i="14" s="1"/>
  <c r="Z951" i="14" s="1"/>
  <c r="Z950" i="14" s="1"/>
  <c r="L962" i="14"/>
  <c r="N964" i="14"/>
  <c r="H972" i="14"/>
  <c r="F971" i="14"/>
  <c r="F970" i="14" s="1"/>
  <c r="F969" i="14" s="1"/>
  <c r="F957" i="14" s="1"/>
  <c r="F956" i="14" s="1"/>
  <c r="F936" i="14" s="1"/>
  <c r="AB979" i="14"/>
  <c r="AB978" i="14" s="1"/>
  <c r="Z978" i="14"/>
  <c r="Z981" i="14"/>
  <c r="X980" i="14"/>
  <c r="X977" i="14" s="1"/>
  <c r="Z992" i="14"/>
  <c r="AB993" i="14"/>
  <c r="AB992" i="14" s="1"/>
  <c r="Z996" i="14"/>
  <c r="X995" i="14"/>
  <c r="X994" i="14" s="1"/>
  <c r="L1124" i="14"/>
  <c r="N1125" i="14"/>
  <c r="N1124" i="14" s="1"/>
  <c r="K776" i="14"/>
  <c r="K775" i="14" s="1"/>
  <c r="K774" i="14" s="1"/>
  <c r="AB777" i="14"/>
  <c r="AB776" i="14" s="1"/>
  <c r="O789" i="14"/>
  <c r="O788" i="14" s="1"/>
  <c r="O787" i="14" s="1"/>
  <c r="O775" i="14" s="1"/>
  <c r="O774" i="14" s="1"/>
  <c r="Q790" i="14"/>
  <c r="J791" i="14"/>
  <c r="J787" i="14" s="1"/>
  <c r="K814" i="14"/>
  <c r="Y814" i="14"/>
  <c r="H833" i="14"/>
  <c r="H832" i="14" s="1"/>
  <c r="H831" i="14" s="1"/>
  <c r="H830" i="14" s="1"/>
  <c r="H825" i="14" s="1"/>
  <c r="L834" i="14"/>
  <c r="AA836" i="14"/>
  <c r="AA835" i="14" s="1"/>
  <c r="W838" i="14"/>
  <c r="W837" i="14" s="1"/>
  <c r="W836" i="14" s="1"/>
  <c r="W835" i="14" s="1"/>
  <c r="L840" i="14"/>
  <c r="AB840" i="14"/>
  <c r="AB839" i="14" s="1"/>
  <c r="AB838" i="14" s="1"/>
  <c r="AB837" i="14" s="1"/>
  <c r="Z839" i="14"/>
  <c r="Z838" i="14" s="1"/>
  <c r="Z837" i="14" s="1"/>
  <c r="Z855" i="14"/>
  <c r="S859" i="14"/>
  <c r="U859" i="14" s="1"/>
  <c r="U857" i="14" s="1"/>
  <c r="S862" i="14"/>
  <c r="U863" i="14"/>
  <c r="U862" i="14" s="1"/>
  <c r="L873" i="14"/>
  <c r="H872" i="14"/>
  <c r="H871" i="14" s="1"/>
  <c r="H866" i="14" s="1"/>
  <c r="H865" i="14" s="1"/>
  <c r="Z879" i="14"/>
  <c r="Z878" i="14" s="1"/>
  <c r="Z877" i="14" s="1"/>
  <c r="Z876" i="14" s="1"/>
  <c r="L945" i="14"/>
  <c r="S990" i="14"/>
  <c r="U991" i="14"/>
  <c r="U990" i="14" s="1"/>
  <c r="L1001" i="14"/>
  <c r="N1003" i="14"/>
  <c r="N1001" i="14" s="1"/>
  <c r="N1032" i="14"/>
  <c r="N1031" i="14" s="1"/>
  <c r="L1031" i="14"/>
  <c r="W1054" i="14"/>
  <c r="I1062" i="14"/>
  <c r="U1074" i="14"/>
  <c r="U1073" i="14" s="1"/>
  <c r="U1072" i="14" s="1"/>
  <c r="U1071" i="14" s="1"/>
  <c r="U1070" i="14" s="1"/>
  <c r="S1073" i="14"/>
  <c r="S1072" i="14" s="1"/>
  <c r="S1071" i="14" s="1"/>
  <c r="S1070" i="14" s="1"/>
  <c r="AA743" i="14"/>
  <c r="AA742" i="14" s="1"/>
  <c r="AA741" i="14" s="1"/>
  <c r="AA740" i="14" s="1"/>
  <c r="AA739" i="14" s="1"/>
  <c r="AA730" i="14" s="1"/>
  <c r="Z749" i="14"/>
  <c r="X748" i="14"/>
  <c r="N759" i="14"/>
  <c r="Z759" i="14"/>
  <c r="W769" i="14"/>
  <c r="W768" i="14" s="1"/>
  <c r="W767" i="14" s="1"/>
  <c r="AA777" i="14"/>
  <c r="AA776" i="14" s="1"/>
  <c r="AA775" i="14" s="1"/>
  <c r="AA774" i="14" s="1"/>
  <c r="L783" i="14"/>
  <c r="H790" i="14"/>
  <c r="F789" i="14"/>
  <c r="F788" i="14" s="1"/>
  <c r="F787" i="14" s="1"/>
  <c r="F775" i="14" s="1"/>
  <c r="F774" i="14" s="1"/>
  <c r="X790" i="14"/>
  <c r="V789" i="14"/>
  <c r="V788" i="14" s="1"/>
  <c r="V787" i="14" s="1"/>
  <c r="V775" i="14" s="1"/>
  <c r="V774" i="14" s="1"/>
  <c r="S808" i="14"/>
  <c r="Q807" i="14"/>
  <c r="Q806" i="14" s="1"/>
  <c r="Z813" i="14"/>
  <c r="X812" i="14"/>
  <c r="X811" i="14" s="1"/>
  <c r="X810" i="14" s="1"/>
  <c r="X809" i="14" s="1"/>
  <c r="K838" i="14"/>
  <c r="K837" i="14" s="1"/>
  <c r="K836" i="14" s="1"/>
  <c r="K835" i="14" s="1"/>
  <c r="V847" i="14"/>
  <c r="V836" i="14" s="1"/>
  <c r="V835" i="14" s="1"/>
  <c r="S849" i="14"/>
  <c r="F1214" i="14"/>
  <c r="R854" i="14"/>
  <c r="AB868" i="14"/>
  <c r="AB867" i="14" s="1"/>
  <c r="I875" i="14"/>
  <c r="K876" i="14"/>
  <c r="K875" i="14" s="1"/>
  <c r="U884" i="14"/>
  <c r="U883" i="14" s="1"/>
  <c r="U879" i="14" s="1"/>
  <c r="U878" i="14" s="1"/>
  <c r="U877" i="14" s="1"/>
  <c r="U876" i="14" s="1"/>
  <c r="U875" i="14" s="1"/>
  <c r="S883" i="14"/>
  <c r="S879" i="14" s="1"/>
  <c r="S878" i="14" s="1"/>
  <c r="S877" i="14" s="1"/>
  <c r="S876" i="14" s="1"/>
  <c r="S875" i="14" s="1"/>
  <c r="Z909" i="14"/>
  <c r="AB910" i="14"/>
  <c r="AB909" i="14" s="1"/>
  <c r="AB931" i="14"/>
  <c r="AB929" i="14" s="1"/>
  <c r="AB928" i="14" s="1"/>
  <c r="AB927" i="14" s="1"/>
  <c r="AB926" i="14" s="1"/>
  <c r="AB925" i="14" s="1"/>
  <c r="AB924" i="14" s="1"/>
  <c r="Z929" i="14"/>
  <c r="Z928" i="14" s="1"/>
  <c r="Z927" i="14" s="1"/>
  <c r="Z926" i="14" s="1"/>
  <c r="Z925" i="14" s="1"/>
  <c r="Z924" i="14" s="1"/>
  <c r="R936" i="14"/>
  <c r="O936" i="14"/>
  <c r="U938" i="14"/>
  <c r="U937" i="14" s="1"/>
  <c r="N962" i="14"/>
  <c r="N959" i="14" s="1"/>
  <c r="N958" i="14" s="1"/>
  <c r="T976" i="14"/>
  <c r="AA984" i="14"/>
  <c r="AA976" i="14" s="1"/>
  <c r="L992" i="14"/>
  <c r="N993" i="14"/>
  <c r="N992" i="14" s="1"/>
  <c r="N989" i="14" s="1"/>
  <c r="W1024" i="14"/>
  <c r="S1031" i="14"/>
  <c r="U1032" i="14"/>
  <c r="U1031" i="14" s="1"/>
  <c r="S1130" i="14"/>
  <c r="Q1129" i="14"/>
  <c r="Q1128" i="14" s="1"/>
  <c r="L640" i="14"/>
  <c r="Z737" i="14"/>
  <c r="X736" i="14"/>
  <c r="X735" i="14" s="1"/>
  <c r="X734" i="14" s="1"/>
  <c r="X733" i="14" s="1"/>
  <c r="X732" i="14" s="1"/>
  <c r="X731" i="14" s="1"/>
  <c r="W743" i="14"/>
  <c r="W742" i="14" s="1"/>
  <c r="W741" i="14" s="1"/>
  <c r="W740" i="14" s="1"/>
  <c r="W739" i="14" s="1"/>
  <c r="W730" i="14" s="1"/>
  <c r="O755" i="14"/>
  <c r="O741" i="14" s="1"/>
  <c r="O740" i="14" s="1"/>
  <c r="O739" i="14" s="1"/>
  <c r="O730" i="14" s="1"/>
  <c r="N758" i="14"/>
  <c r="N757" i="14" s="1"/>
  <c r="N756" i="14" s="1"/>
  <c r="L757" i="14"/>
  <c r="L756" i="14" s="1"/>
  <c r="L755" i="14" s="1"/>
  <c r="Y759" i="14"/>
  <c r="Y755" i="14" s="1"/>
  <c r="Y741" i="14" s="1"/>
  <c r="Y740" i="14" s="1"/>
  <c r="N764" i="14"/>
  <c r="Z764" i="14"/>
  <c r="O769" i="14"/>
  <c r="O768" i="14" s="1"/>
  <c r="O767" i="14" s="1"/>
  <c r="L769" i="14"/>
  <c r="L768" i="14" s="1"/>
  <c r="L767" i="14" s="1"/>
  <c r="Z771" i="14"/>
  <c r="X770" i="14"/>
  <c r="X769" i="14" s="1"/>
  <c r="X768" i="14" s="1"/>
  <c r="X767" i="14" s="1"/>
  <c r="Z780" i="14"/>
  <c r="Z777" i="14" s="1"/>
  <c r="Z776" i="14" s="1"/>
  <c r="AB781" i="14"/>
  <c r="AB780" i="14" s="1"/>
  <c r="I787" i="14"/>
  <c r="I775" i="14" s="1"/>
  <c r="I774" i="14" s="1"/>
  <c r="M787" i="14"/>
  <c r="M775" i="14" s="1"/>
  <c r="M774" i="14" s="1"/>
  <c r="M739" i="14" s="1"/>
  <c r="M730" i="14" s="1"/>
  <c r="Y787" i="14"/>
  <c r="Y775" i="14" s="1"/>
  <c r="Y774" i="14" s="1"/>
  <c r="L823" i="14"/>
  <c r="L822" i="14" s="1"/>
  <c r="L821" i="14" s="1"/>
  <c r="L820" i="14" s="1"/>
  <c r="N824" i="14"/>
  <c r="N823" i="14" s="1"/>
  <c r="N822" i="14" s="1"/>
  <c r="N821" i="14" s="1"/>
  <c r="N820" i="14" s="1"/>
  <c r="S839" i="14"/>
  <c r="S844" i="14"/>
  <c r="Q843" i="14"/>
  <c r="Q838" i="14" s="1"/>
  <c r="Q837" i="14" s="1"/>
  <c r="Q836" i="14" s="1"/>
  <c r="Q835" i="14" s="1"/>
  <c r="S846" i="14"/>
  <c r="Q845" i="14"/>
  <c r="I847" i="14"/>
  <c r="I836" i="14" s="1"/>
  <c r="I835" i="14" s="1"/>
  <c r="R847" i="14"/>
  <c r="R836" i="14" s="1"/>
  <c r="R835" i="14" s="1"/>
  <c r="R739" i="14" s="1"/>
  <c r="R730" i="14" s="1"/>
  <c r="V1214" i="14"/>
  <c r="V1218" i="14" s="1"/>
  <c r="J854" i="14"/>
  <c r="J847" i="14" s="1"/>
  <c r="J836" i="14" s="1"/>
  <c r="J835" i="14" s="1"/>
  <c r="L862" i="14"/>
  <c r="Z863" i="14"/>
  <c r="X862" i="14"/>
  <c r="N869" i="14"/>
  <c r="N868" i="14" s="1"/>
  <c r="N867" i="14" s="1"/>
  <c r="L868" i="14"/>
  <c r="L867" i="14" s="1"/>
  <c r="AB874" i="14"/>
  <c r="AB872" i="14" s="1"/>
  <c r="AB871" i="14" s="1"/>
  <c r="Z872" i="14"/>
  <c r="Z871" i="14" s="1"/>
  <c r="Z866" i="14" s="1"/>
  <c r="Z865" i="14" s="1"/>
  <c r="N880" i="14"/>
  <c r="AB880" i="14"/>
  <c r="AB879" i="14" s="1"/>
  <c r="AB878" i="14" s="1"/>
  <c r="AB877" i="14" s="1"/>
  <c r="AB876" i="14" s="1"/>
  <c r="X879" i="14"/>
  <c r="X878" i="14" s="1"/>
  <c r="X877" i="14" s="1"/>
  <c r="X876" i="14" s="1"/>
  <c r="Z895" i="14"/>
  <c r="X894" i="14"/>
  <c r="X893" i="14" s="1"/>
  <c r="X892" i="14" s="1"/>
  <c r="X891" i="14" s="1"/>
  <c r="X890" i="14" s="1"/>
  <c r="AB908" i="14"/>
  <c r="AB907" i="14" s="1"/>
  <c r="Z907" i="14"/>
  <c r="O916" i="14"/>
  <c r="R927" i="14"/>
  <c r="R926" i="14" s="1"/>
  <c r="R925" i="14" s="1"/>
  <c r="R924" i="14" s="1"/>
  <c r="R916" i="14" s="1"/>
  <c r="P936" i="14"/>
  <c r="H938" i="14"/>
  <c r="H937" i="14" s="1"/>
  <c r="W938" i="14"/>
  <c r="W937" i="14" s="1"/>
  <c r="W936" i="14" s="1"/>
  <c r="W916" i="14" s="1"/>
  <c r="L959" i="14"/>
  <c r="L958" i="14" s="1"/>
  <c r="H978" i="14"/>
  <c r="L979" i="14"/>
  <c r="H977" i="14"/>
  <c r="U998" i="14"/>
  <c r="U997" i="14" s="1"/>
  <c r="U994" i="14" s="1"/>
  <c r="S997" i="14"/>
  <c r="S994" i="14" s="1"/>
  <c r="Z1003" i="14"/>
  <c r="X1001" i="14"/>
  <c r="L1005" i="14"/>
  <c r="H1004" i="14"/>
  <c r="Z1004" i="14"/>
  <c r="AB1005" i="14"/>
  <c r="AB1004" i="14" s="1"/>
  <c r="S1006" i="14"/>
  <c r="U1007" i="14"/>
  <c r="U1006" i="14" s="1"/>
  <c r="S1008" i="14"/>
  <c r="U1009" i="14"/>
  <c r="U1008" i="14" s="1"/>
  <c r="L1018" i="14"/>
  <c r="N1019" i="14"/>
  <c r="N1018" i="14" s="1"/>
  <c r="H1020" i="14"/>
  <c r="H1011" i="14" s="1"/>
  <c r="H1010" i="14" s="1"/>
  <c r="L1021" i="14"/>
  <c r="H1039" i="14"/>
  <c r="L1040" i="14"/>
  <c r="Y1062" i="14"/>
  <c r="Y1054" i="14" s="1"/>
  <c r="K1062" i="14"/>
  <c r="Z1067" i="14"/>
  <c r="Z1066" i="14" s="1"/>
  <c r="Z1065" i="14" s="1"/>
  <c r="Z1064" i="14" s="1"/>
  <c r="Z1063" i="14" s="1"/>
  <c r="AB1068" i="14"/>
  <c r="AB1067" i="14" s="1"/>
  <c r="AB1066" i="14" s="1"/>
  <c r="AB1065" i="14" s="1"/>
  <c r="AB1064" i="14" s="1"/>
  <c r="AB1063" i="14" s="1"/>
  <c r="N1069" i="14"/>
  <c r="N1062" i="14" s="1"/>
  <c r="U1092" i="14"/>
  <c r="U1091" i="14" s="1"/>
  <c r="U1090" i="14" s="1"/>
  <c r="U1089" i="14" s="1"/>
  <c r="U1088" i="14" s="1"/>
  <c r="U1087" i="14" s="1"/>
  <c r="U1086" i="14" s="1"/>
  <c r="S1091" i="14"/>
  <c r="S1090" i="14" s="1"/>
  <c r="S1089" i="14" s="1"/>
  <c r="S1088" i="14" s="1"/>
  <c r="S1087" i="14" s="1"/>
  <c r="S1086" i="14" s="1"/>
  <c r="S1104" i="14"/>
  <c r="S1103" i="14" s="1"/>
  <c r="S1102" i="14" s="1"/>
  <c r="S1101" i="14" s="1"/>
  <c r="U1105" i="14"/>
  <c r="U1104" i="14" s="1"/>
  <c r="U1103" i="14" s="1"/>
  <c r="U1102" i="14" s="1"/>
  <c r="U1101" i="14" s="1"/>
  <c r="O1214" i="14"/>
  <c r="O1218" i="14" s="1"/>
  <c r="Y866" i="14"/>
  <c r="Y865" i="14" s="1"/>
  <c r="N906" i="14"/>
  <c r="N905" i="14" s="1"/>
  <c r="N904" i="14" s="1"/>
  <c r="N903" i="14" s="1"/>
  <c r="L906" i="14"/>
  <c r="L905" i="14" s="1"/>
  <c r="L904" i="14" s="1"/>
  <c r="L903" i="14" s="1"/>
  <c r="L896" i="14" s="1"/>
  <c r="N929" i="14"/>
  <c r="N928" i="14" s="1"/>
  <c r="N935" i="14"/>
  <c r="N934" i="14" s="1"/>
  <c r="L934" i="14"/>
  <c r="L927" i="14" s="1"/>
  <c r="L926" i="14" s="1"/>
  <c r="L925" i="14" s="1"/>
  <c r="L924" i="14" s="1"/>
  <c r="M938" i="14"/>
  <c r="M937" i="14" s="1"/>
  <c r="M936" i="14" s="1"/>
  <c r="S955" i="14"/>
  <c r="Q954" i="14"/>
  <c r="Q953" i="14" s="1"/>
  <c r="Q952" i="14" s="1"/>
  <c r="Q951" i="14" s="1"/>
  <c r="Q950" i="14" s="1"/>
  <c r="X962" i="14"/>
  <c r="Q984" i="14"/>
  <c r="L988" i="14"/>
  <c r="H987" i="14"/>
  <c r="Y975" i="14"/>
  <c r="Y974" i="14" s="1"/>
  <c r="Y973" i="14" s="1"/>
  <c r="Z1008" i="14"/>
  <c r="AB1009" i="14"/>
  <c r="AB1008" i="14" s="1"/>
  <c r="AB1021" i="14"/>
  <c r="AB1020" i="14" s="1"/>
  <c r="Z1020" i="14"/>
  <c r="G1042" i="14"/>
  <c r="G1041" i="14" s="1"/>
  <c r="G1024" i="14" s="1"/>
  <c r="G973" i="14" s="1"/>
  <c r="X1060" i="14"/>
  <c r="X1059" i="14" s="1"/>
  <c r="X1058" i="14" s="1"/>
  <c r="X1057" i="14" s="1"/>
  <c r="X1056" i="14" s="1"/>
  <c r="X1055" i="14" s="1"/>
  <c r="Z1061" i="14"/>
  <c r="P1062" i="14"/>
  <c r="M1069" i="14"/>
  <c r="M1062" i="14" s="1"/>
  <c r="H1069" i="14"/>
  <c r="H1062" i="14" s="1"/>
  <c r="Z1073" i="14"/>
  <c r="Z1072" i="14" s="1"/>
  <c r="Z1071" i="14" s="1"/>
  <c r="Z1070" i="14" s="1"/>
  <c r="AB1074" i="14"/>
  <c r="AB1073" i="14" s="1"/>
  <c r="AB1072" i="14" s="1"/>
  <c r="AB1071" i="14" s="1"/>
  <c r="AB1070" i="14" s="1"/>
  <c r="V1100" i="14"/>
  <c r="V1093" i="14" s="1"/>
  <c r="V1054" i="14" s="1"/>
  <c r="S1158" i="14"/>
  <c r="S1157" i="14" s="1"/>
  <c r="S1156" i="14" s="1"/>
  <c r="S1155" i="14" s="1"/>
  <c r="S1154" i="14" s="1"/>
  <c r="U1159" i="14"/>
  <c r="U1158" i="14" s="1"/>
  <c r="U1157" i="14" s="1"/>
  <c r="U1156" i="14" s="1"/>
  <c r="U1155" i="14" s="1"/>
  <c r="U1154" i="14" s="1"/>
  <c r="H780" i="14"/>
  <c r="H777" i="14" s="1"/>
  <c r="H776" i="14" s="1"/>
  <c r="L785" i="14"/>
  <c r="L784" i="14" s="1"/>
  <c r="L792" i="14"/>
  <c r="Q794" i="14"/>
  <c r="Q796" i="14"/>
  <c r="Q798" i="14"/>
  <c r="Q800" i="14"/>
  <c r="Q802" i="14"/>
  <c r="Q804" i="14"/>
  <c r="Q812" i="14"/>
  <c r="Q811" i="14" s="1"/>
  <c r="Q810" i="14" s="1"/>
  <c r="Q809" i="14" s="1"/>
  <c r="Q818" i="14"/>
  <c r="Q817" i="14" s="1"/>
  <c r="Q816" i="14" s="1"/>
  <c r="Q815" i="14" s="1"/>
  <c r="Q814" i="14" s="1"/>
  <c r="X823" i="14"/>
  <c r="X822" i="14" s="1"/>
  <c r="X821" i="14" s="1"/>
  <c r="X820" i="14" s="1"/>
  <c r="L826" i="14"/>
  <c r="L828" i="14"/>
  <c r="X833" i="14"/>
  <c r="X832" i="14" s="1"/>
  <c r="X831" i="14" s="1"/>
  <c r="X830" i="14" s="1"/>
  <c r="X825" i="14" s="1"/>
  <c r="X839" i="14"/>
  <c r="X838" i="14" s="1"/>
  <c r="X837" i="14" s="1"/>
  <c r="X849" i="14"/>
  <c r="X848" i="14" s="1"/>
  <c r="X855" i="14"/>
  <c r="S908" i="14"/>
  <c r="Q907" i="14"/>
  <c r="Q906" i="14" s="1"/>
  <c r="Q905" i="14" s="1"/>
  <c r="Q904" i="14" s="1"/>
  <c r="Q903" i="14" s="1"/>
  <c r="Q896" i="14" s="1"/>
  <c r="Y916" i="14"/>
  <c r="X922" i="14"/>
  <c r="X921" i="14" s="1"/>
  <c r="X920" i="14" s="1"/>
  <c r="X919" i="14" s="1"/>
  <c r="X918" i="14" s="1"/>
  <c r="X917" i="14" s="1"/>
  <c r="Z923" i="14"/>
  <c r="U931" i="14"/>
  <c r="U929" i="14" s="1"/>
  <c r="U928" i="14" s="1"/>
  <c r="U927" i="14" s="1"/>
  <c r="U926" i="14" s="1"/>
  <c r="U925" i="14" s="1"/>
  <c r="U924" i="14" s="1"/>
  <c r="S929" i="14"/>
  <c r="S928" i="14" s="1"/>
  <c r="S927" i="14" s="1"/>
  <c r="S926" i="14" s="1"/>
  <c r="S925" i="14" s="1"/>
  <c r="S924" i="14" s="1"/>
  <c r="S934" i="14"/>
  <c r="U935" i="14"/>
  <c r="U934" i="14" s="1"/>
  <c r="G936" i="14"/>
  <c r="S938" i="14"/>
  <c r="S937" i="14" s="1"/>
  <c r="P957" i="14"/>
  <c r="P956" i="14" s="1"/>
  <c r="X959" i="14"/>
  <c r="X958" i="14" s="1"/>
  <c r="Z963" i="14"/>
  <c r="J1000" i="14"/>
  <c r="J999" i="14" s="1"/>
  <c r="J975" i="14" s="1"/>
  <c r="J974" i="14" s="1"/>
  <c r="J973" i="14" s="1"/>
  <c r="P1000" i="14"/>
  <c r="P999" i="14" s="1"/>
  <c r="P975" i="14" s="1"/>
  <c r="P974" i="14" s="1"/>
  <c r="L1009" i="14"/>
  <c r="H1008" i="14"/>
  <c r="H1000" i="14" s="1"/>
  <c r="H999" i="14" s="1"/>
  <c r="T1011" i="14"/>
  <c r="T1010" i="14" s="1"/>
  <c r="U1013" i="14"/>
  <c r="U1012" i="14" s="1"/>
  <c r="S1012" i="14"/>
  <c r="Z1015" i="14"/>
  <c r="X1014" i="14"/>
  <c r="X1011" i="14" s="1"/>
  <c r="X1010" i="14" s="1"/>
  <c r="U1045" i="14"/>
  <c r="U1044" i="14" s="1"/>
  <c r="U1043" i="14" s="1"/>
  <c r="S1044" i="14"/>
  <c r="S1043" i="14" s="1"/>
  <c r="G1062" i="14"/>
  <c r="R1062" i="14"/>
  <c r="R1054" i="14" s="1"/>
  <c r="AA1069" i="14"/>
  <c r="AA1062" i="14" s="1"/>
  <c r="H1109" i="14"/>
  <c r="L1110" i="14"/>
  <c r="S1111" i="14"/>
  <c r="U1112" i="14"/>
  <c r="U1111" i="14" s="1"/>
  <c r="L1118" i="14"/>
  <c r="N1119" i="14"/>
  <c r="N1118" i="14" s="1"/>
  <c r="N902" i="14"/>
  <c r="N901" i="14" s="1"/>
  <c r="N900" i="14" s="1"/>
  <c r="N899" i="14" s="1"/>
  <c r="N898" i="14" s="1"/>
  <c r="N897" i="14" s="1"/>
  <c r="L901" i="14"/>
  <c r="L900" i="14" s="1"/>
  <c r="L899" i="14" s="1"/>
  <c r="L898" i="14" s="1"/>
  <c r="L897" i="14" s="1"/>
  <c r="J939" i="14"/>
  <c r="J938" i="14" s="1"/>
  <c r="J937" i="14" s="1"/>
  <c r="J936" i="14" s="1"/>
  <c r="J916" i="14" s="1"/>
  <c r="Z945" i="14"/>
  <c r="X944" i="14"/>
  <c r="X943" i="14" s="1"/>
  <c r="X939" i="14" s="1"/>
  <c r="X938" i="14" s="1"/>
  <c r="X937" i="14" s="1"/>
  <c r="I938" i="14"/>
  <c r="I937" i="14" s="1"/>
  <c r="I936" i="14" s="1"/>
  <c r="S961" i="14"/>
  <c r="Q960" i="14"/>
  <c r="Q959" i="14" s="1"/>
  <c r="Q958" i="14" s="1"/>
  <c r="Q957" i="14" s="1"/>
  <c r="Q956" i="14" s="1"/>
  <c r="Q936" i="14" s="1"/>
  <c r="S963" i="14"/>
  <c r="Q962" i="14"/>
  <c r="X972" i="14"/>
  <c r="V971" i="14"/>
  <c r="V970" i="14" s="1"/>
  <c r="V969" i="14" s="1"/>
  <c r="V957" i="14" s="1"/>
  <c r="V956" i="14" s="1"/>
  <c r="V936" i="14" s="1"/>
  <c r="F976" i="14"/>
  <c r="F975" i="14" s="1"/>
  <c r="F974" i="14" s="1"/>
  <c r="F973" i="14" s="1"/>
  <c r="V976" i="14"/>
  <c r="V975" i="14" s="1"/>
  <c r="V974" i="14" s="1"/>
  <c r="V973" i="14" s="1"/>
  <c r="R984" i="14"/>
  <c r="R976" i="14" s="1"/>
  <c r="R975" i="14" s="1"/>
  <c r="R974" i="14" s="1"/>
  <c r="R973" i="14" s="1"/>
  <c r="L989" i="14"/>
  <c r="Z991" i="14"/>
  <c r="X990" i="14"/>
  <c r="X989" i="14" s="1"/>
  <c r="K1011" i="14"/>
  <c r="K1010" i="14" s="1"/>
  <c r="K975" i="14" s="1"/>
  <c r="K974" i="14" s="1"/>
  <c r="K973" i="14" s="1"/>
  <c r="W1011" i="14"/>
  <c r="W1010" i="14" s="1"/>
  <c r="W975" i="14" s="1"/>
  <c r="W974" i="14" s="1"/>
  <c r="W973" i="14" s="1"/>
  <c r="AA1011" i="14"/>
  <c r="AA1010" i="14" s="1"/>
  <c r="AA975" i="14" s="1"/>
  <c r="AA974" i="14" s="1"/>
  <c r="AA973" i="14" s="1"/>
  <c r="AA916" i="14" s="1"/>
  <c r="N1017" i="14"/>
  <c r="N1016" i="14" s="1"/>
  <c r="L1016" i="14"/>
  <c r="R1024" i="14"/>
  <c r="AA1025" i="14"/>
  <c r="AA1024" i="14" s="1"/>
  <c r="J1025" i="14"/>
  <c r="J1024" i="14" s="1"/>
  <c r="M1025" i="14"/>
  <c r="M1024" i="14" s="1"/>
  <c r="Q1027" i="14"/>
  <c r="Q1026" i="14" s="1"/>
  <c r="Q1025" i="14" s="1"/>
  <c r="Q1024" i="14" s="1"/>
  <c r="V1027" i="14"/>
  <c r="V1026" i="14" s="1"/>
  <c r="V1025" i="14" s="1"/>
  <c r="V1024" i="14" s="1"/>
  <c r="P1034" i="14"/>
  <c r="P1033" i="14" s="1"/>
  <c r="P1025" i="14" s="1"/>
  <c r="P1024" i="14" s="1"/>
  <c r="X1035" i="14"/>
  <c r="X1034" i="14" s="1"/>
  <c r="X1033" i="14" s="1"/>
  <c r="L1045" i="14"/>
  <c r="H1044" i="14"/>
  <c r="H1043" i="14" s="1"/>
  <c r="I1042" i="14"/>
  <c r="I1041" i="14" s="1"/>
  <c r="I1024" i="14" s="1"/>
  <c r="O1062" i="14"/>
  <c r="O1054" i="14" s="1"/>
  <c r="P1100" i="14"/>
  <c r="P1093" i="14" s="1"/>
  <c r="P1054" i="14" s="1"/>
  <c r="N1123" i="14"/>
  <c r="N1122" i="14" s="1"/>
  <c r="L1122" i="14"/>
  <c r="Z1126" i="14"/>
  <c r="AB1127" i="14"/>
  <c r="AB1126" i="14" s="1"/>
  <c r="G1143" i="14"/>
  <c r="G1142" i="14" s="1"/>
  <c r="G1162" i="14"/>
  <c r="G1163" i="14"/>
  <c r="S923" i="14"/>
  <c r="Q922" i="14"/>
  <c r="Q921" i="14" s="1"/>
  <c r="Q920" i="14" s="1"/>
  <c r="Q919" i="14" s="1"/>
  <c r="Q918" i="14" s="1"/>
  <c r="Q917" i="14" s="1"/>
  <c r="AB949" i="14"/>
  <c r="AB948" i="14" s="1"/>
  <c r="AB947" i="14" s="1"/>
  <c r="AB946" i="14" s="1"/>
  <c r="Z948" i="14"/>
  <c r="Z947" i="14" s="1"/>
  <c r="Z946" i="14" s="1"/>
  <c r="U979" i="14"/>
  <c r="U978" i="14" s="1"/>
  <c r="U977" i="14" s="1"/>
  <c r="S978" i="14"/>
  <c r="S977" i="14" s="1"/>
  <c r="Z985" i="14"/>
  <c r="AB986" i="14"/>
  <c r="AB985" i="14" s="1"/>
  <c r="AB984" i="14" s="1"/>
  <c r="I984" i="14"/>
  <c r="I976" i="14" s="1"/>
  <c r="I975" i="14" s="1"/>
  <c r="I974" i="14" s="1"/>
  <c r="M984" i="14"/>
  <c r="M976" i="14" s="1"/>
  <c r="M975" i="14" s="1"/>
  <c r="M974" i="14" s="1"/>
  <c r="M973" i="14" s="1"/>
  <c r="Z984" i="14"/>
  <c r="Q992" i="14"/>
  <c r="S993" i="14"/>
  <c r="U1001" i="14"/>
  <c r="T1000" i="14"/>
  <c r="T999" i="14" s="1"/>
  <c r="X1000" i="14"/>
  <c r="X999" i="14" s="1"/>
  <c r="Q1008" i="14"/>
  <c r="U1019" i="14"/>
  <c r="U1018" i="14" s="1"/>
  <c r="U1023" i="14"/>
  <c r="U1022" i="14" s="1"/>
  <c r="S1022" i="14"/>
  <c r="H1027" i="14"/>
  <c r="H1026" i="14" s="1"/>
  <c r="H1025" i="14" s="1"/>
  <c r="Z1029" i="14"/>
  <c r="X1028" i="14"/>
  <c r="X1027" i="14" s="1"/>
  <c r="X1026" i="14" s="1"/>
  <c r="H1034" i="14"/>
  <c r="H1033" i="14" s="1"/>
  <c r="Z1036" i="14"/>
  <c r="U1040" i="14"/>
  <c r="U1039" i="14" s="1"/>
  <c r="S1049" i="14"/>
  <c r="T1054" i="14"/>
  <c r="U1068" i="14"/>
  <c r="U1067" i="14" s="1"/>
  <c r="U1066" i="14" s="1"/>
  <c r="U1065" i="14" s="1"/>
  <c r="U1064" i="14" s="1"/>
  <c r="U1063" i="14" s="1"/>
  <c r="S1067" i="14"/>
  <c r="S1066" i="14" s="1"/>
  <c r="S1065" i="14" s="1"/>
  <c r="S1064" i="14" s="1"/>
  <c r="S1063" i="14" s="1"/>
  <c r="Z1079" i="14"/>
  <c r="X1084" i="14"/>
  <c r="X1083" i="14" s="1"/>
  <c r="X1082" i="14" s="1"/>
  <c r="X1081" i="14" s="1"/>
  <c r="X1080" i="14" s="1"/>
  <c r="X1062" i="14" s="1"/>
  <c r="Z1085" i="14"/>
  <c r="AB1092" i="14"/>
  <c r="AB1091" i="14" s="1"/>
  <c r="AB1090" i="14" s="1"/>
  <c r="AB1089" i="14" s="1"/>
  <c r="AB1088" i="14" s="1"/>
  <c r="AB1087" i="14" s="1"/>
  <c r="AB1086" i="14" s="1"/>
  <c r="L1115" i="14"/>
  <c r="L1114" i="14" s="1"/>
  <c r="N1117" i="14"/>
  <c r="N1115" i="14" s="1"/>
  <c r="N1114" i="14" s="1"/>
  <c r="V1162" i="14"/>
  <c r="V1163" i="14"/>
  <c r="W1162" i="14"/>
  <c r="W1163" i="14"/>
  <c r="Z1169" i="14"/>
  <c r="X1168" i="14"/>
  <c r="X1167" i="14" s="1"/>
  <c r="X1166" i="14" s="1"/>
  <c r="X1165" i="14" s="1"/>
  <c r="X1164" i="14" s="1"/>
  <c r="S1036" i="14"/>
  <c r="Q1035" i="14"/>
  <c r="Q1034" i="14" s="1"/>
  <c r="Q1033" i="14" s="1"/>
  <c r="S1079" i="14"/>
  <c r="Q1078" i="14"/>
  <c r="Q1077" i="14" s="1"/>
  <c r="Q1076" i="14" s="1"/>
  <c r="Q1075" i="14" s="1"/>
  <c r="Q1069" i="14" s="1"/>
  <c r="Q1062" i="14" s="1"/>
  <c r="Z1099" i="14"/>
  <c r="X1098" i="14"/>
  <c r="X1097" i="14" s="1"/>
  <c r="X1096" i="14" s="1"/>
  <c r="X1095" i="14" s="1"/>
  <c r="X1094" i="14" s="1"/>
  <c r="L1127" i="14"/>
  <c r="H1126" i="14"/>
  <c r="I1143" i="14"/>
  <c r="I1142" i="14" s="1"/>
  <c r="F1162" i="14"/>
  <c r="F1163" i="14"/>
  <c r="Z1183" i="14"/>
  <c r="S1186" i="14"/>
  <c r="S1185" i="14" s="1"/>
  <c r="S1184" i="14" s="1"/>
  <c r="U1187" i="14"/>
  <c r="U1186" i="14" s="1"/>
  <c r="U1185" i="14" s="1"/>
  <c r="U1184" i="14" s="1"/>
  <c r="L982" i="14"/>
  <c r="H985" i="14"/>
  <c r="X987" i="14"/>
  <c r="X984" i="14" s="1"/>
  <c r="Q990" i="14"/>
  <c r="Q1001" i="14"/>
  <c r="X1018" i="14"/>
  <c r="X1020" i="14"/>
  <c r="L1029" i="14"/>
  <c r="H1048" i="14"/>
  <c r="H1047" i="14" s="1"/>
  <c r="L1048" i="14"/>
  <c r="L1047" i="14" s="1"/>
  <c r="S1061" i="14"/>
  <c r="Q1060" i="14"/>
  <c r="Q1059" i="14" s="1"/>
  <c r="Q1058" i="14" s="1"/>
  <c r="Q1057" i="14" s="1"/>
  <c r="Q1056" i="14" s="1"/>
  <c r="Q1055" i="14" s="1"/>
  <c r="M1108" i="14"/>
  <c r="M1107" i="14" s="1"/>
  <c r="M1106" i="14" s="1"/>
  <c r="M1100" i="14" s="1"/>
  <c r="M1093" i="14" s="1"/>
  <c r="Z1125" i="14"/>
  <c r="X1124" i="14"/>
  <c r="G1129" i="14"/>
  <c r="G1128" i="14" s="1"/>
  <c r="G1107" i="14" s="1"/>
  <c r="G1106" i="14" s="1"/>
  <c r="G1100" i="14" s="1"/>
  <c r="G1093" i="14" s="1"/>
  <c r="G1054" i="14" s="1"/>
  <c r="H1130" i="14"/>
  <c r="Z1153" i="14"/>
  <c r="X1152" i="14"/>
  <c r="X1151" i="14" s="1"/>
  <c r="X1150" i="14" s="1"/>
  <c r="I1162" i="14"/>
  <c r="S1169" i="14"/>
  <c r="Q1168" i="14"/>
  <c r="N1182" i="14"/>
  <c r="N1180" i="14" s="1"/>
  <c r="N1177" i="14" s="1"/>
  <c r="N1176" i="14" s="1"/>
  <c r="N1175" i="14" s="1"/>
  <c r="L1180" i="14"/>
  <c r="L1177" i="14" s="1"/>
  <c r="L1176" i="14" s="1"/>
  <c r="L1175" i="14" s="1"/>
  <c r="H1111" i="14"/>
  <c r="AA1108" i="14"/>
  <c r="AA1107" i="14" s="1"/>
  <c r="AA1106" i="14" s="1"/>
  <c r="AA1100" i="14" s="1"/>
  <c r="AA1093" i="14" s="1"/>
  <c r="J1108" i="14"/>
  <c r="J1107" i="14" s="1"/>
  <c r="J1106" i="14" s="1"/>
  <c r="J1100" i="14" s="1"/>
  <c r="J1093" i="14" s="1"/>
  <c r="J1054" i="14" s="1"/>
  <c r="L1135" i="14"/>
  <c r="L1134" i="14" s="1"/>
  <c r="L1133" i="14" s="1"/>
  <c r="Q1146" i="14"/>
  <c r="Q1145" i="14" s="1"/>
  <c r="Q1144" i="14" s="1"/>
  <c r="Q1143" i="14" s="1"/>
  <c r="Q1142" i="14" s="1"/>
  <c r="S1147" i="14"/>
  <c r="L1149" i="14"/>
  <c r="H1148" i="14"/>
  <c r="P1174" i="14"/>
  <c r="P1163" i="14" s="1"/>
  <c r="S1181" i="14"/>
  <c r="Q1180" i="14"/>
  <c r="L1209" i="14"/>
  <c r="L1208" i="14" s="1"/>
  <c r="L1207" i="14" s="1"/>
  <c r="N1210" i="14"/>
  <c r="N1209" i="14" s="1"/>
  <c r="N1208" i="14" s="1"/>
  <c r="N1207" i="14" s="1"/>
  <c r="S1085" i="14"/>
  <c r="Q1084" i="14"/>
  <c r="Q1083" i="14" s="1"/>
  <c r="Q1082" i="14" s="1"/>
  <c r="Q1081" i="14" s="1"/>
  <c r="Q1080" i="14" s="1"/>
  <c r="Z1105" i="14"/>
  <c r="X1104" i="14"/>
  <c r="X1103" i="14" s="1"/>
  <c r="X1102" i="14" s="1"/>
  <c r="X1101" i="14" s="1"/>
  <c r="K1108" i="14"/>
  <c r="K1107" i="14" s="1"/>
  <c r="K1106" i="14" s="1"/>
  <c r="K1100" i="14" s="1"/>
  <c r="K1093" i="14" s="1"/>
  <c r="Z1109" i="14"/>
  <c r="L1112" i="14"/>
  <c r="R1108" i="14"/>
  <c r="R1107" i="14" s="1"/>
  <c r="R1106" i="14" s="1"/>
  <c r="R1100" i="14" s="1"/>
  <c r="R1093" i="14" s="1"/>
  <c r="F1108" i="14"/>
  <c r="F1107" i="14" s="1"/>
  <c r="F1106" i="14" s="1"/>
  <c r="F1100" i="14" s="1"/>
  <c r="F1093" i="14" s="1"/>
  <c r="F1054" i="14" s="1"/>
  <c r="S1127" i="14"/>
  <c r="I1135" i="14"/>
  <c r="I1134" i="14" s="1"/>
  <c r="I1133" i="14" s="1"/>
  <c r="I1100" i="14" s="1"/>
  <c r="I1093" i="14" s="1"/>
  <c r="I1054" i="14" s="1"/>
  <c r="M1135" i="14"/>
  <c r="M1134" i="14" s="1"/>
  <c r="M1133" i="14" s="1"/>
  <c r="Z1146" i="14"/>
  <c r="AB1147" i="14"/>
  <c r="AB1146" i="14" s="1"/>
  <c r="AB1145" i="14" s="1"/>
  <c r="AB1144" i="14" s="1"/>
  <c r="K1162" i="14"/>
  <c r="N1168" i="14"/>
  <c r="N1167" i="14" s="1"/>
  <c r="N1166" i="14" s="1"/>
  <c r="N1165" i="14" s="1"/>
  <c r="N1164" i="14" s="1"/>
  <c r="K1174" i="14"/>
  <c r="K1163" i="14" s="1"/>
  <c r="AB1186" i="14"/>
  <c r="AB1185" i="14" s="1"/>
  <c r="AB1184" i="14" s="1"/>
  <c r="Z1199" i="14"/>
  <c r="L1158" i="14"/>
  <c r="L1157" i="14" s="1"/>
  <c r="L1156" i="14" s="1"/>
  <c r="L1155" i="14" s="1"/>
  <c r="L1154" i="14" s="1"/>
  <c r="Z1159" i="14"/>
  <c r="X1158" i="14"/>
  <c r="X1157" i="14" s="1"/>
  <c r="X1156" i="14" s="1"/>
  <c r="X1155" i="14" s="1"/>
  <c r="X1154" i="14" s="1"/>
  <c r="Z1172" i="14"/>
  <c r="AB1173" i="14"/>
  <c r="AB1172" i="14" s="1"/>
  <c r="M1174" i="14"/>
  <c r="M1163" i="14" s="1"/>
  <c r="Y1174" i="14"/>
  <c r="Y1163" i="14" s="1"/>
  <c r="S1179" i="14"/>
  <c r="Q1178" i="14"/>
  <c r="H1177" i="14"/>
  <c r="H1176" i="14" s="1"/>
  <c r="H1175" i="14" s="1"/>
  <c r="H1174" i="14" s="1"/>
  <c r="H1162" i="14" s="1"/>
  <c r="Z1180" i="14"/>
  <c r="AB1181" i="14"/>
  <c r="AB1180" i="14" s="1"/>
  <c r="AB1177" i="14" s="1"/>
  <c r="AB1176" i="14" s="1"/>
  <c r="AB1175" i="14" s="1"/>
  <c r="X1183" i="14"/>
  <c r="I1183" i="14"/>
  <c r="W1202" i="14"/>
  <c r="W1201" i="14" s="1"/>
  <c r="W1200" i="14" s="1"/>
  <c r="Q1104" i="14"/>
  <c r="Q1103" i="14" s="1"/>
  <c r="Q1102" i="14" s="1"/>
  <c r="Q1101" i="14" s="1"/>
  <c r="Q1100" i="14" s="1"/>
  <c r="X1109" i="14"/>
  <c r="X1111" i="14"/>
  <c r="Q1124" i="14"/>
  <c r="Q1108" i="14" s="1"/>
  <c r="Q1107" i="14" s="1"/>
  <c r="Q1106" i="14" s="1"/>
  <c r="X1130" i="14"/>
  <c r="X1146" i="14"/>
  <c r="Z1148" i="14"/>
  <c r="N1159" i="14"/>
  <c r="N1158" i="14" s="1"/>
  <c r="N1157" i="14" s="1"/>
  <c r="N1156" i="14" s="1"/>
  <c r="N1155" i="14" s="1"/>
  <c r="N1154" i="14" s="1"/>
  <c r="T1167" i="14"/>
  <c r="T1166" i="14" s="1"/>
  <c r="T1165" i="14" s="1"/>
  <c r="T1164" i="14" s="1"/>
  <c r="N1173" i="14"/>
  <c r="N1172" i="14" s="1"/>
  <c r="I1174" i="14"/>
  <c r="I1163" i="14" s="1"/>
  <c r="Z1178" i="14"/>
  <c r="AB1179" i="14"/>
  <c r="AB1178" i="14" s="1"/>
  <c r="P1183" i="14"/>
  <c r="T1202" i="14"/>
  <c r="T1201" i="14" s="1"/>
  <c r="T1200" i="14" s="1"/>
  <c r="S1206" i="14"/>
  <c r="Q1205" i="14"/>
  <c r="Q1204" i="14" s="1"/>
  <c r="Q1203" i="14" s="1"/>
  <c r="Q1202" i="14" s="1"/>
  <c r="Q1201" i="14" s="1"/>
  <c r="Q1200" i="14" s="1"/>
  <c r="S1173" i="14"/>
  <c r="Q1172" i="14"/>
  <c r="J1174" i="14"/>
  <c r="J1163" i="14" s="1"/>
  <c r="R1174" i="14"/>
  <c r="R1162" i="14" s="1"/>
  <c r="X1177" i="14"/>
  <c r="X1176" i="14" s="1"/>
  <c r="X1175" i="14" s="1"/>
  <c r="N1191" i="14"/>
  <c r="N1190" i="14" s="1"/>
  <c r="N1189" i="14" s="1"/>
  <c r="R1198" i="14"/>
  <c r="R1195" i="14" s="1"/>
  <c r="S1199" i="14"/>
  <c r="O1202" i="14"/>
  <c r="O1201" i="14" s="1"/>
  <c r="O1200" i="14" s="1"/>
  <c r="H1146" i="14"/>
  <c r="H1145" i="14" s="1"/>
  <c r="H1144" i="14" s="1"/>
  <c r="H1143" i="14" s="1"/>
  <c r="H1142" i="14" s="1"/>
  <c r="X1148" i="14"/>
  <c r="Q1158" i="14"/>
  <c r="Q1157" i="14" s="1"/>
  <c r="Q1156" i="14" s="1"/>
  <c r="Q1155" i="14" s="1"/>
  <c r="Q1154" i="14" s="1"/>
  <c r="T1177" i="14"/>
  <c r="T1176" i="14" s="1"/>
  <c r="T1175" i="14" s="1"/>
  <c r="T1174" i="14" s="1"/>
  <c r="L1187" i="14"/>
  <c r="S1192" i="14"/>
  <c r="Q1191" i="14"/>
  <c r="Q1190" i="14" s="1"/>
  <c r="Q1189" i="14" s="1"/>
  <c r="Q1183" i="14" s="1"/>
  <c r="L1197" i="14"/>
  <c r="X1195" i="14"/>
  <c r="L1206" i="14"/>
  <c r="H1205" i="14"/>
  <c r="H1204" i="14" s="1"/>
  <c r="H1203" i="14" s="1"/>
  <c r="H1202" i="14" s="1"/>
  <c r="H1201" i="14" s="1"/>
  <c r="H1200" i="14" s="1"/>
  <c r="AB1206" i="14"/>
  <c r="AB1205" i="14" s="1"/>
  <c r="AB1204" i="14" s="1"/>
  <c r="AB1203" i="14" s="1"/>
  <c r="AA1195" i="14"/>
  <c r="AA1174" i="14" s="1"/>
  <c r="Z1210" i="14"/>
  <c r="X1209" i="14"/>
  <c r="X1208" i="14" s="1"/>
  <c r="X1207" i="14" s="1"/>
  <c r="X1202" i="14" s="1"/>
  <c r="X1201" i="14" s="1"/>
  <c r="X1200" i="14" s="1"/>
  <c r="Z1191" i="14"/>
  <c r="Z1190" i="14" s="1"/>
  <c r="Z1189" i="14" s="1"/>
  <c r="AB1192" i="14"/>
  <c r="AB1191" i="14" s="1"/>
  <c r="AB1190" i="14" s="1"/>
  <c r="AB1189" i="14" s="1"/>
  <c r="I631" i="17"/>
  <c r="I535" i="17"/>
  <c r="AA1163" i="14" l="1"/>
  <c r="AA1162" i="14"/>
  <c r="AA1054" i="14"/>
  <c r="M1054" i="14"/>
  <c r="M916" i="14"/>
  <c r="Y739" i="14"/>
  <c r="Y730" i="14" s="1"/>
  <c r="Y307" i="14"/>
  <c r="P56" i="14"/>
  <c r="F916" i="14"/>
  <c r="F307" i="14"/>
  <c r="F56" i="14" s="1"/>
  <c r="F1211" i="14" s="1"/>
  <c r="F1220" i="14" s="1"/>
  <c r="F1224" i="14" s="1"/>
  <c r="M57" i="14"/>
  <c r="O57" i="14"/>
  <c r="I973" i="14"/>
  <c r="I916" i="14" s="1"/>
  <c r="V916" i="14"/>
  <c r="G916" i="14"/>
  <c r="K1054" i="14"/>
  <c r="K916" i="14"/>
  <c r="V56" i="14"/>
  <c r="K57" i="14"/>
  <c r="Z1130" i="14"/>
  <c r="X1129" i="14"/>
  <c r="X1128" i="14" s="1"/>
  <c r="U1179" i="14"/>
  <c r="U1178" i="14" s="1"/>
  <c r="S1178" i="14"/>
  <c r="Z1198" i="14"/>
  <c r="Z1195" i="14" s="1"/>
  <c r="AB1199" i="14"/>
  <c r="AB1198" i="14" s="1"/>
  <c r="AB1195" i="14" s="1"/>
  <c r="U1147" i="14"/>
  <c r="U1146" i="14" s="1"/>
  <c r="U1145" i="14" s="1"/>
  <c r="U1144" i="14" s="1"/>
  <c r="U1143" i="14" s="1"/>
  <c r="U1142" i="14" s="1"/>
  <c r="S1146" i="14"/>
  <c r="S1145" i="14" s="1"/>
  <c r="S1144" i="14" s="1"/>
  <c r="S1143" i="14" s="1"/>
  <c r="S1142" i="14" s="1"/>
  <c r="N1127" i="14"/>
  <c r="N1126" i="14" s="1"/>
  <c r="L1126" i="14"/>
  <c r="H1163" i="14"/>
  <c r="J1162" i="14"/>
  <c r="AB1085" i="14"/>
  <c r="AB1084" i="14" s="1"/>
  <c r="AB1083" i="14" s="1"/>
  <c r="AB1082" i="14" s="1"/>
  <c r="AB1081" i="14" s="1"/>
  <c r="AB1080" i="14" s="1"/>
  <c r="Z1084" i="14"/>
  <c r="Z1083" i="14" s="1"/>
  <c r="Z1082" i="14" s="1"/>
  <c r="Z1081" i="14" s="1"/>
  <c r="Z1080" i="14" s="1"/>
  <c r="AB1036" i="14"/>
  <c r="AB1035" i="14" s="1"/>
  <c r="AB1034" i="14" s="1"/>
  <c r="AB1033" i="14" s="1"/>
  <c r="Z1035" i="14"/>
  <c r="Z1034" i="14" s="1"/>
  <c r="Z1033" i="14" s="1"/>
  <c r="T975" i="14"/>
  <c r="T974" i="14" s="1"/>
  <c r="T973" i="14" s="1"/>
  <c r="T916" i="14" s="1"/>
  <c r="Z972" i="14"/>
  <c r="X971" i="14"/>
  <c r="X970" i="14" s="1"/>
  <c r="X969" i="14" s="1"/>
  <c r="U961" i="14"/>
  <c r="U960" i="14" s="1"/>
  <c r="S960" i="14"/>
  <c r="H1108" i="14"/>
  <c r="AB1015" i="14"/>
  <c r="AB1014" i="14" s="1"/>
  <c r="Z1014" i="14"/>
  <c r="AB963" i="14"/>
  <c r="AB962" i="14" s="1"/>
  <c r="AB959" i="14" s="1"/>
  <c r="AB958" i="14" s="1"/>
  <c r="Z962" i="14"/>
  <c r="Z959" i="14" s="1"/>
  <c r="Z958" i="14" s="1"/>
  <c r="U955" i="14"/>
  <c r="U954" i="14" s="1"/>
  <c r="U953" i="14" s="1"/>
  <c r="U952" i="14" s="1"/>
  <c r="U951" i="14" s="1"/>
  <c r="U950" i="14" s="1"/>
  <c r="S954" i="14"/>
  <c r="S953" i="14" s="1"/>
  <c r="S952" i="14" s="1"/>
  <c r="S951" i="14" s="1"/>
  <c r="S950" i="14" s="1"/>
  <c r="N896" i="14"/>
  <c r="U1000" i="14"/>
  <c r="U999" i="14" s="1"/>
  <c r="N979" i="14"/>
  <c r="N978" i="14" s="1"/>
  <c r="N977" i="14" s="1"/>
  <c r="L978" i="14"/>
  <c r="L977" i="14" s="1"/>
  <c r="AB895" i="14"/>
  <c r="AB894" i="14" s="1"/>
  <c r="AB893" i="14" s="1"/>
  <c r="AB892" i="14" s="1"/>
  <c r="AB891" i="14" s="1"/>
  <c r="AB890" i="14" s="1"/>
  <c r="Z894" i="14"/>
  <c r="Z893" i="14" s="1"/>
  <c r="Z892" i="14" s="1"/>
  <c r="Z891" i="14" s="1"/>
  <c r="Z890" i="14" s="1"/>
  <c r="X854" i="14"/>
  <c r="X847" i="14" s="1"/>
  <c r="X836" i="14" s="1"/>
  <c r="X835" i="14" s="1"/>
  <c r="S857" i="14"/>
  <c r="AB813" i="14"/>
  <c r="AB812" i="14" s="1"/>
  <c r="AB811" i="14" s="1"/>
  <c r="AB810" i="14" s="1"/>
  <c r="AB809" i="14" s="1"/>
  <c r="Z812" i="14"/>
  <c r="Z811" i="14" s="1"/>
  <c r="Z810" i="14" s="1"/>
  <c r="Z809" i="14" s="1"/>
  <c r="Z790" i="14"/>
  <c r="X789" i="14"/>
  <c r="X788" i="14" s="1"/>
  <c r="N873" i="14"/>
  <c r="N872" i="14" s="1"/>
  <c r="N871" i="14" s="1"/>
  <c r="L872" i="14"/>
  <c r="L871" i="14" s="1"/>
  <c r="L833" i="14"/>
  <c r="L832" i="14" s="1"/>
  <c r="L831" i="14" s="1"/>
  <c r="L830" i="14" s="1"/>
  <c r="L825" i="14" s="1"/>
  <c r="N834" i="14"/>
  <c r="N833" i="14" s="1"/>
  <c r="N832" i="14" s="1"/>
  <c r="N831" i="14" s="1"/>
  <c r="N830" i="14" s="1"/>
  <c r="N825" i="14" s="1"/>
  <c r="AB996" i="14"/>
  <c r="AB995" i="14" s="1"/>
  <c r="AB994" i="14" s="1"/>
  <c r="Z995" i="14"/>
  <c r="Z994" i="14" s="1"/>
  <c r="N853" i="14"/>
  <c r="N852" i="14" s="1"/>
  <c r="L852" i="14"/>
  <c r="U781" i="14"/>
  <c r="U780" i="14" s="1"/>
  <c r="U777" i="14" s="1"/>
  <c r="U776" i="14" s="1"/>
  <c r="S780" i="14"/>
  <c r="S777" i="14" s="1"/>
  <c r="S776" i="14" s="1"/>
  <c r="L814" i="14"/>
  <c r="AB799" i="14"/>
  <c r="AB798" i="14" s="1"/>
  <c r="Z798" i="14"/>
  <c r="J775" i="14"/>
  <c r="J774" i="14" s="1"/>
  <c r="AB689" i="14"/>
  <c r="AB688" i="14" s="1"/>
  <c r="AB687" i="14" s="1"/>
  <c r="AB686" i="14" s="1"/>
  <c r="AB685" i="14" s="1"/>
  <c r="AB684" i="14" s="1"/>
  <c r="AB683" i="14" s="1"/>
  <c r="Z688" i="14"/>
  <c r="Z687" i="14" s="1"/>
  <c r="Z686" i="14" s="1"/>
  <c r="Z685" i="14" s="1"/>
  <c r="Z684" i="14" s="1"/>
  <c r="Z683" i="14" s="1"/>
  <c r="AB819" i="14"/>
  <c r="AB818" i="14" s="1"/>
  <c r="AB817" i="14" s="1"/>
  <c r="AB816" i="14" s="1"/>
  <c r="AB815" i="14" s="1"/>
  <c r="AB814" i="14" s="1"/>
  <c r="Z818" i="14"/>
  <c r="Z817" i="14" s="1"/>
  <c r="Z816" i="14" s="1"/>
  <c r="Z815" i="14" s="1"/>
  <c r="Z814" i="14" s="1"/>
  <c r="U702" i="14"/>
  <c r="U701" i="14" s="1"/>
  <c r="U698" i="14" s="1"/>
  <c r="S701" i="14"/>
  <c r="S698" i="14" s="1"/>
  <c r="O1162" i="14"/>
  <c r="P1162" i="14"/>
  <c r="AB801" i="14"/>
  <c r="AB800" i="14" s="1"/>
  <c r="Z800" i="14"/>
  <c r="I739" i="14"/>
  <c r="I730" i="14" s="1"/>
  <c r="F739" i="14"/>
  <c r="F730" i="14" s="1"/>
  <c r="U665" i="14"/>
  <c r="U664" i="14" s="1"/>
  <c r="U663" i="14" s="1"/>
  <c r="U662" i="14" s="1"/>
  <c r="U661" i="14" s="1"/>
  <c r="U660" i="14" s="1"/>
  <c r="S664" i="14"/>
  <c r="S663" i="14" s="1"/>
  <c r="S662" i="14" s="1"/>
  <c r="S661" i="14" s="1"/>
  <c r="S660" i="14" s="1"/>
  <c r="T739" i="14"/>
  <c r="T730" i="14" s="1"/>
  <c r="L699" i="14"/>
  <c r="L698" i="14" s="1"/>
  <c r="N700" i="14"/>
  <c r="N699" i="14" s="1"/>
  <c r="N698" i="14" s="1"/>
  <c r="N694" i="14" s="1"/>
  <c r="N693" i="14" s="1"/>
  <c r="N692" i="14" s="1"/>
  <c r="N683" i="14" s="1"/>
  <c r="N682" i="14" s="1"/>
  <c r="X651" i="14"/>
  <c r="Z632" i="14"/>
  <c r="Z631" i="14" s="1"/>
  <c r="Z628" i="14" s="1"/>
  <c r="Z627" i="14" s="1"/>
  <c r="Z626" i="14" s="1"/>
  <c r="Z625" i="14" s="1"/>
  <c r="Z624" i="14" s="1"/>
  <c r="AB634" i="14"/>
  <c r="AB632" i="14" s="1"/>
  <c r="AB631" i="14" s="1"/>
  <c r="AB628" i="14" s="1"/>
  <c r="AB627" i="14" s="1"/>
  <c r="AB626" i="14" s="1"/>
  <c r="AB625" i="14" s="1"/>
  <c r="AB624" i="14" s="1"/>
  <c r="U469" i="14"/>
  <c r="U468" i="14" s="1"/>
  <c r="S468" i="14"/>
  <c r="AB462" i="14"/>
  <c r="AB461" i="14" s="1"/>
  <c r="AB460" i="14" s="1"/>
  <c r="AB459" i="14" s="1"/>
  <c r="AB458" i="14" s="1"/>
  <c r="AB448" i="14" s="1"/>
  <c r="Z461" i="14"/>
  <c r="Z460" i="14" s="1"/>
  <c r="Z459" i="14" s="1"/>
  <c r="Z458" i="14" s="1"/>
  <c r="N791" i="14"/>
  <c r="U623" i="14"/>
  <c r="U622" i="14" s="1"/>
  <c r="U621" i="14" s="1"/>
  <c r="U620" i="14" s="1"/>
  <c r="S622" i="14"/>
  <c r="S621" i="14" s="1"/>
  <c r="S620" i="14" s="1"/>
  <c r="U589" i="14"/>
  <c r="U588" i="14" s="1"/>
  <c r="U587" i="14" s="1"/>
  <c r="U586" i="14" s="1"/>
  <c r="U585" i="14" s="1"/>
  <c r="U584" i="14" s="1"/>
  <c r="S588" i="14"/>
  <c r="S587" i="14" s="1"/>
  <c r="S586" i="14" s="1"/>
  <c r="S585" i="14" s="1"/>
  <c r="S584" i="14" s="1"/>
  <c r="S651" i="14"/>
  <c r="L615" i="14"/>
  <c r="L614" i="14" s="1"/>
  <c r="L613" i="14" s="1"/>
  <c r="N482" i="14"/>
  <c r="N481" i="14" s="1"/>
  <c r="L481" i="14"/>
  <c r="Q651" i="14"/>
  <c r="U617" i="14"/>
  <c r="U616" i="14" s="1"/>
  <c r="U615" i="14" s="1"/>
  <c r="U614" i="14" s="1"/>
  <c r="U613" i="14" s="1"/>
  <c r="S616" i="14"/>
  <c r="S615" i="14" s="1"/>
  <c r="S614" i="14" s="1"/>
  <c r="S613" i="14" s="1"/>
  <c r="N606" i="14"/>
  <c r="N605" i="14" s="1"/>
  <c r="N604" i="14" s="1"/>
  <c r="N603" i="14" s="1"/>
  <c r="L605" i="14"/>
  <c r="L604" i="14" s="1"/>
  <c r="L603" i="14" s="1"/>
  <c r="N530" i="14"/>
  <c r="N529" i="14" s="1"/>
  <c r="N524" i="14" s="1"/>
  <c r="N513" i="14" s="1"/>
  <c r="Z448" i="14"/>
  <c r="L404" i="14"/>
  <c r="N405" i="14"/>
  <c r="N404" i="14" s="1"/>
  <c r="L533" i="14"/>
  <c r="N534" i="14"/>
  <c r="N533" i="14" s="1"/>
  <c r="Q463" i="14"/>
  <c r="U691" i="14"/>
  <c r="U688" i="14" s="1"/>
  <c r="U687" i="14" s="1"/>
  <c r="U686" i="14" s="1"/>
  <c r="U685" i="14" s="1"/>
  <c r="U684" i="14" s="1"/>
  <c r="S688" i="14"/>
  <c r="S687" i="14" s="1"/>
  <c r="S686" i="14" s="1"/>
  <c r="S685" i="14" s="1"/>
  <c r="S684" i="14" s="1"/>
  <c r="N506" i="14"/>
  <c r="N505" i="14" s="1"/>
  <c r="N498" i="14" s="1"/>
  <c r="N490" i="14" s="1"/>
  <c r="N489" i="14" s="1"/>
  <c r="N488" i="14" s="1"/>
  <c r="L505" i="14"/>
  <c r="AB484" i="14"/>
  <c r="AB483" i="14" s="1"/>
  <c r="AB480" i="14" s="1"/>
  <c r="AB477" i="14" s="1"/>
  <c r="AB476" i="14" s="1"/>
  <c r="AB475" i="14" s="1"/>
  <c r="Z483" i="14"/>
  <c r="Z480" i="14" s="1"/>
  <c r="Z477" i="14" s="1"/>
  <c r="Z476" i="14" s="1"/>
  <c r="Z475" i="14" s="1"/>
  <c r="Z463" i="14" s="1"/>
  <c r="AB380" i="14"/>
  <c r="AB379" i="14" s="1"/>
  <c r="AB378" i="14" s="1"/>
  <c r="AB377" i="14" s="1"/>
  <c r="AB376" i="14" s="1"/>
  <c r="Z379" i="14"/>
  <c r="Z378" i="14" s="1"/>
  <c r="Z377" i="14" s="1"/>
  <c r="Z376" i="14" s="1"/>
  <c r="H224" i="14"/>
  <c r="H223" i="14" s="1"/>
  <c r="H222" i="14" s="1"/>
  <c r="H221" i="14" s="1"/>
  <c r="H220" i="14" s="1"/>
  <c r="L400" i="14"/>
  <c r="L397" i="14" s="1"/>
  <c r="N401" i="14"/>
  <c r="N400" i="14" s="1"/>
  <c r="M307" i="14"/>
  <c r="U353" i="14"/>
  <c r="U352" i="14" s="1"/>
  <c r="S352" i="14"/>
  <c r="N282" i="14"/>
  <c r="N281" i="14" s="1"/>
  <c r="N280" i="14" s="1"/>
  <c r="N279" i="14" s="1"/>
  <c r="L281" i="14"/>
  <c r="L280" i="14" s="1"/>
  <c r="L279" i="14" s="1"/>
  <c r="Z197" i="14"/>
  <c r="Z193" i="14" s="1"/>
  <c r="Z192" i="14" s="1"/>
  <c r="AB198" i="14"/>
  <c r="AB197" i="14" s="1"/>
  <c r="AB193" i="14" s="1"/>
  <c r="AB192" i="14" s="1"/>
  <c r="L344" i="14"/>
  <c r="L337" i="14" s="1"/>
  <c r="L336" i="14" s="1"/>
  <c r="L335" i="14" s="1"/>
  <c r="Z315" i="14"/>
  <c r="Z314" i="14" s="1"/>
  <c r="Z309" i="14" s="1"/>
  <c r="Z308" i="14" s="1"/>
  <c r="W307" i="14"/>
  <c r="Z300" i="14"/>
  <c r="Z299" i="14" s="1"/>
  <c r="Z298" i="14" s="1"/>
  <c r="Z293" i="14" s="1"/>
  <c r="Z292" i="14" s="1"/>
  <c r="AB301" i="14"/>
  <c r="AB300" i="14" s="1"/>
  <c r="AB299" i="14" s="1"/>
  <c r="AB298" i="14" s="1"/>
  <c r="AB293" i="14" s="1"/>
  <c r="AB292" i="14" s="1"/>
  <c r="S339" i="14"/>
  <c r="S338" i="14" s="1"/>
  <c r="N148" i="14"/>
  <c r="N147" i="14" s="1"/>
  <c r="N146" i="14" s="1"/>
  <c r="N145" i="14" s="1"/>
  <c r="L147" i="14"/>
  <c r="L146" i="14" s="1"/>
  <c r="L145" i="14" s="1"/>
  <c r="Z241" i="14"/>
  <c r="Z240" i="14" s="1"/>
  <c r="Z239" i="14" s="1"/>
  <c r="Z238" i="14" s="1"/>
  <c r="Z237" i="14" s="1"/>
  <c r="AB242" i="14"/>
  <c r="AB241" i="14" s="1"/>
  <c r="AB240" i="14" s="1"/>
  <c r="AB239" i="14" s="1"/>
  <c r="AB238" i="14" s="1"/>
  <c r="AB237" i="14" s="1"/>
  <c r="M177" i="14"/>
  <c r="N129" i="14"/>
  <c r="N127" i="14" s="1"/>
  <c r="N126" i="14" s="1"/>
  <c r="N125" i="14" s="1"/>
  <c r="L127" i="14"/>
  <c r="L126" i="14" s="1"/>
  <c r="L125" i="14" s="1"/>
  <c r="Z142" i="14"/>
  <c r="Z141" i="14" s="1"/>
  <c r="Z140" i="14" s="1"/>
  <c r="AB143" i="14"/>
  <c r="AB142" i="14" s="1"/>
  <c r="AB141" i="14" s="1"/>
  <c r="AB140" i="14" s="1"/>
  <c r="U131" i="14"/>
  <c r="U130" i="14" s="1"/>
  <c r="S130" i="14"/>
  <c r="Z90" i="14"/>
  <c r="AB91" i="14"/>
  <c r="AB90" i="14" s="1"/>
  <c r="H70" i="14"/>
  <c r="H69" i="14" s="1"/>
  <c r="H68" i="14" s="1"/>
  <c r="H62" i="14" s="1"/>
  <c r="L151" i="14"/>
  <c r="L150" i="14" s="1"/>
  <c r="Z118" i="14"/>
  <c r="Z117" i="14" s="1"/>
  <c r="Z116" i="14" s="1"/>
  <c r="Z115" i="14" s="1"/>
  <c r="AB119" i="14"/>
  <c r="AB118" i="14" s="1"/>
  <c r="AB117" i="14" s="1"/>
  <c r="AB116" i="14" s="1"/>
  <c r="AB115" i="14" s="1"/>
  <c r="Z85" i="14"/>
  <c r="AB86" i="14"/>
  <c r="AB85" i="14" s="1"/>
  <c r="S82" i="14"/>
  <c r="U83" i="14"/>
  <c r="U82" i="14" s="1"/>
  <c r="L42" i="14"/>
  <c r="N43" i="14"/>
  <c r="N42" i="14" s="1"/>
  <c r="N18" i="14"/>
  <c r="S78" i="14"/>
  <c r="U79" i="14"/>
  <c r="U78" i="14" s="1"/>
  <c r="U75" i="14"/>
  <c r="U71" i="14" s="1"/>
  <c r="S71" i="14"/>
  <c r="Q1093" i="14"/>
  <c r="S1084" i="14"/>
  <c r="S1083" i="14" s="1"/>
  <c r="S1082" i="14" s="1"/>
  <c r="S1081" i="14" s="1"/>
  <c r="S1080" i="14" s="1"/>
  <c r="U1085" i="14"/>
  <c r="U1084" i="14" s="1"/>
  <c r="U1083" i="14" s="1"/>
  <c r="U1082" i="14" s="1"/>
  <c r="U1081" i="14" s="1"/>
  <c r="U1080" i="14" s="1"/>
  <c r="Z1028" i="14"/>
  <c r="Z1027" i="14" s="1"/>
  <c r="Z1026" i="14" s="1"/>
  <c r="Z1025" i="14" s="1"/>
  <c r="AB1029" i="14"/>
  <c r="AB1028" i="14" s="1"/>
  <c r="AB1027" i="14" s="1"/>
  <c r="AB1026" i="14" s="1"/>
  <c r="AB1025" i="14" s="1"/>
  <c r="N1206" i="14"/>
  <c r="N1205" i="14" s="1"/>
  <c r="N1204" i="14" s="1"/>
  <c r="N1203" i="14" s="1"/>
  <c r="N1202" i="14" s="1"/>
  <c r="N1201" i="14" s="1"/>
  <c r="N1200" i="14" s="1"/>
  <c r="L1205" i="14"/>
  <c r="L1204" i="14" s="1"/>
  <c r="L1203" i="14" s="1"/>
  <c r="L1202" i="14" s="1"/>
  <c r="L1201" i="14" s="1"/>
  <c r="L1200" i="14" s="1"/>
  <c r="U1199" i="14"/>
  <c r="U1198" i="14" s="1"/>
  <c r="U1195" i="14" s="1"/>
  <c r="S1198" i="14"/>
  <c r="S1195" i="14" s="1"/>
  <c r="AB1174" i="14"/>
  <c r="L1186" i="14"/>
  <c r="L1185" i="14" s="1"/>
  <c r="L1184" i="14" s="1"/>
  <c r="L1183" i="14" s="1"/>
  <c r="N1187" i="14"/>
  <c r="N1186" i="14" s="1"/>
  <c r="N1185" i="14" s="1"/>
  <c r="N1184" i="14" s="1"/>
  <c r="N1183" i="14" s="1"/>
  <c r="X1174" i="14"/>
  <c r="X1162" i="14" s="1"/>
  <c r="U1173" i="14"/>
  <c r="U1172" i="14" s="1"/>
  <c r="S1172" i="14"/>
  <c r="Z1177" i="14"/>
  <c r="Z1176" i="14" s="1"/>
  <c r="Z1175" i="14" s="1"/>
  <c r="Z1174" i="14" s="1"/>
  <c r="AB1183" i="14"/>
  <c r="U1127" i="14"/>
  <c r="U1126" i="14" s="1"/>
  <c r="U1108" i="14" s="1"/>
  <c r="S1126" i="14"/>
  <c r="S1108" i="14" s="1"/>
  <c r="L1111" i="14"/>
  <c r="N1112" i="14"/>
  <c r="N1111" i="14" s="1"/>
  <c r="AB1105" i="14"/>
  <c r="AB1104" i="14" s="1"/>
  <c r="AB1103" i="14" s="1"/>
  <c r="AB1102" i="14" s="1"/>
  <c r="AB1101" i="14" s="1"/>
  <c r="Z1104" i="14"/>
  <c r="Z1103" i="14" s="1"/>
  <c r="Z1102" i="14" s="1"/>
  <c r="Z1101" i="14" s="1"/>
  <c r="R1163" i="14"/>
  <c r="Q1167" i="14"/>
  <c r="Q1166" i="14" s="1"/>
  <c r="Q1165" i="14" s="1"/>
  <c r="Q1164" i="14" s="1"/>
  <c r="X1108" i="14"/>
  <c r="X1107" i="14" s="1"/>
  <c r="X1106" i="14" s="1"/>
  <c r="X1100" i="14" s="1"/>
  <c r="X1093" i="14" s="1"/>
  <c r="X1054" i="14" s="1"/>
  <c r="Q1054" i="14"/>
  <c r="L1028" i="14"/>
  <c r="L1027" i="14" s="1"/>
  <c r="L1026" i="14" s="1"/>
  <c r="N1029" i="14"/>
  <c r="N1028" i="14" s="1"/>
  <c r="N1027" i="14" s="1"/>
  <c r="N1026" i="14" s="1"/>
  <c r="Q989" i="14"/>
  <c r="Q976" i="14" s="1"/>
  <c r="U1079" i="14"/>
  <c r="U1078" i="14" s="1"/>
  <c r="U1077" i="14" s="1"/>
  <c r="U1076" i="14" s="1"/>
  <c r="U1075" i="14" s="1"/>
  <c r="S1078" i="14"/>
  <c r="S1077" i="14" s="1"/>
  <c r="S1076" i="14" s="1"/>
  <c r="S1075" i="14" s="1"/>
  <c r="S1069" i="14" s="1"/>
  <c r="S1062" i="14" s="1"/>
  <c r="Z1168" i="14"/>
  <c r="Z1167" i="14" s="1"/>
  <c r="Z1166" i="14" s="1"/>
  <c r="Z1165" i="14" s="1"/>
  <c r="Z1164" i="14" s="1"/>
  <c r="AB1169" i="14"/>
  <c r="AB1168" i="14" s="1"/>
  <c r="AB1167" i="14" s="1"/>
  <c r="AB1166" i="14" s="1"/>
  <c r="AB1165" i="14" s="1"/>
  <c r="AB1164" i="14" s="1"/>
  <c r="S1011" i="14"/>
  <c r="S1010" i="14" s="1"/>
  <c r="N1009" i="14"/>
  <c r="N1008" i="14" s="1"/>
  <c r="N1000" i="14" s="1"/>
  <c r="N999" i="14" s="1"/>
  <c r="L1008" i="14"/>
  <c r="X957" i="14"/>
  <c r="X956" i="14" s="1"/>
  <c r="X936" i="14" s="1"/>
  <c r="AB923" i="14"/>
  <c r="AB922" i="14" s="1"/>
  <c r="AB921" i="14" s="1"/>
  <c r="AB920" i="14" s="1"/>
  <c r="AB919" i="14" s="1"/>
  <c r="AB918" i="14" s="1"/>
  <c r="AB917" i="14" s="1"/>
  <c r="Z922" i="14"/>
  <c r="Z921" i="14" s="1"/>
  <c r="Z920" i="14" s="1"/>
  <c r="Z919" i="14" s="1"/>
  <c r="Z918" i="14" s="1"/>
  <c r="Z917" i="14" s="1"/>
  <c r="Q791" i="14"/>
  <c r="N927" i="14"/>
  <c r="N926" i="14" s="1"/>
  <c r="N925" i="14" s="1"/>
  <c r="N924" i="14" s="1"/>
  <c r="S1000" i="14"/>
  <c r="S999" i="14" s="1"/>
  <c r="N1005" i="14"/>
  <c r="N1004" i="14" s="1"/>
  <c r="L1004" i="14"/>
  <c r="Z906" i="14"/>
  <c r="Z905" i="14" s="1"/>
  <c r="Z904" i="14" s="1"/>
  <c r="Z903" i="14" s="1"/>
  <c r="Z896" i="14" s="1"/>
  <c r="X875" i="14"/>
  <c r="AB863" i="14"/>
  <c r="AB862" i="14" s="1"/>
  <c r="AB854" i="14" s="1"/>
  <c r="AB847" i="14" s="1"/>
  <c r="AB836" i="14" s="1"/>
  <c r="AB835" i="14" s="1"/>
  <c r="Z862" i="14"/>
  <c r="Z854" i="14" s="1"/>
  <c r="U846" i="14"/>
  <c r="U845" i="14" s="1"/>
  <c r="S845" i="14"/>
  <c r="N755" i="14"/>
  <c r="S1129" i="14"/>
  <c r="S1128" i="14" s="1"/>
  <c r="U1130" i="14"/>
  <c r="U1129" i="14" s="1"/>
  <c r="U1128" i="14" s="1"/>
  <c r="AB866" i="14"/>
  <c r="AB865" i="14" s="1"/>
  <c r="U1069" i="14"/>
  <c r="U1062" i="14" s="1"/>
  <c r="U854" i="14"/>
  <c r="L839" i="14"/>
  <c r="L838" i="14" s="1"/>
  <c r="L837" i="14" s="1"/>
  <c r="N840" i="14"/>
  <c r="N839" i="14" s="1"/>
  <c r="N838" i="14" s="1"/>
  <c r="N837" i="14" s="1"/>
  <c r="S790" i="14"/>
  <c r="Q789" i="14"/>
  <c r="Q788" i="14" s="1"/>
  <c r="Q787" i="14" s="1"/>
  <c r="X976" i="14"/>
  <c r="H836" i="14"/>
  <c r="H835" i="14" s="1"/>
  <c r="N848" i="14"/>
  <c r="N847" i="14" s="1"/>
  <c r="Q775" i="14"/>
  <c r="Q774" i="14" s="1"/>
  <c r="Z1044" i="14"/>
  <c r="Z1043" i="14" s="1"/>
  <c r="Z1042" i="14" s="1"/>
  <c r="Z1041" i="14" s="1"/>
  <c r="AB1045" i="14"/>
  <c r="AB1044" i="14" s="1"/>
  <c r="AB1043" i="14" s="1"/>
  <c r="AB1042" i="14" s="1"/>
  <c r="AB1041" i="14" s="1"/>
  <c r="X791" i="14"/>
  <c r="N738" i="14"/>
  <c r="N736" i="14" s="1"/>
  <c r="N735" i="14" s="1"/>
  <c r="N734" i="14" s="1"/>
  <c r="N733" i="14" s="1"/>
  <c r="N732" i="14" s="1"/>
  <c r="N731" i="14" s="1"/>
  <c r="L736" i="14"/>
  <c r="L735" i="14" s="1"/>
  <c r="L734" i="14" s="1"/>
  <c r="L733" i="14" s="1"/>
  <c r="L732" i="14" s="1"/>
  <c r="L731" i="14" s="1"/>
  <c r="L688" i="14"/>
  <c r="L687" i="14" s="1"/>
  <c r="L686" i="14" s="1"/>
  <c r="L685" i="14" s="1"/>
  <c r="L684" i="14" s="1"/>
  <c r="S1027" i="14"/>
  <c r="S1026" i="14" s="1"/>
  <c r="X743" i="14"/>
  <c r="X742" i="14" s="1"/>
  <c r="X741" i="14" s="1"/>
  <c r="X740" i="14" s="1"/>
  <c r="M1162" i="14"/>
  <c r="Y1162" i="14"/>
  <c r="L883" i="14"/>
  <c r="L879" i="14" s="1"/>
  <c r="L878" i="14" s="1"/>
  <c r="L877" i="14" s="1"/>
  <c r="L876" i="14" s="1"/>
  <c r="L875" i="14" s="1"/>
  <c r="N884" i="14"/>
  <c r="N883" i="14" s="1"/>
  <c r="L694" i="14"/>
  <c r="L693" i="14" s="1"/>
  <c r="L692" i="14" s="1"/>
  <c r="H651" i="14"/>
  <c r="H650" i="14"/>
  <c r="N650" i="14"/>
  <c r="N651" i="14"/>
  <c r="AB601" i="14"/>
  <c r="AB600" i="14" s="1"/>
  <c r="AB599" i="14" s="1"/>
  <c r="AB598" i="14" s="1"/>
  <c r="AB597" i="14" s="1"/>
  <c r="Z600" i="14"/>
  <c r="Z599" i="14" s="1"/>
  <c r="Z598" i="14" s="1"/>
  <c r="Z597" i="14" s="1"/>
  <c r="Z596" i="14" s="1"/>
  <c r="N486" i="14"/>
  <c r="N485" i="14" s="1"/>
  <c r="L485" i="14"/>
  <c r="L466" i="14"/>
  <c r="L465" i="14" s="1"/>
  <c r="L464" i="14" s="1"/>
  <c r="L791" i="14"/>
  <c r="U638" i="14"/>
  <c r="U637" i="14" s="1"/>
  <c r="S637" i="14"/>
  <c r="L530" i="14"/>
  <c r="L529" i="14" s="1"/>
  <c r="L524" i="14" s="1"/>
  <c r="L513" i="14" s="1"/>
  <c r="L452" i="14"/>
  <c r="L451" i="14" s="1"/>
  <c r="L450" i="14" s="1"/>
  <c r="L449" i="14" s="1"/>
  <c r="L448" i="14" s="1"/>
  <c r="N453" i="14"/>
  <c r="N452" i="14" s="1"/>
  <c r="N451" i="14" s="1"/>
  <c r="N450" i="14" s="1"/>
  <c r="N449" i="14" s="1"/>
  <c r="N448" i="14" s="1"/>
  <c r="H397" i="14"/>
  <c r="H382" i="14" s="1"/>
  <c r="H381" i="14" s="1"/>
  <c r="H368" i="14" s="1"/>
  <c r="X577" i="14"/>
  <c r="U486" i="14"/>
  <c r="U485" i="14" s="1"/>
  <c r="S485" i="14"/>
  <c r="S409" i="14"/>
  <c r="S408" i="14" s="1"/>
  <c r="U410" i="14"/>
  <c r="U409" i="14" s="1"/>
  <c r="U391" i="14"/>
  <c r="U390" i="14" s="1"/>
  <c r="S390" i="14"/>
  <c r="L537" i="14"/>
  <c r="L536" i="14" s="1"/>
  <c r="L535" i="14" s="1"/>
  <c r="Q490" i="14"/>
  <c r="Q489" i="14" s="1"/>
  <c r="Q488" i="14" s="1"/>
  <c r="Q487" i="14" s="1"/>
  <c r="AB467" i="14"/>
  <c r="AB466" i="14" s="1"/>
  <c r="AB465" i="14" s="1"/>
  <c r="AB464" i="14" s="1"/>
  <c r="U457" i="14"/>
  <c r="U456" i="14" s="1"/>
  <c r="U455" i="14" s="1"/>
  <c r="U454" i="14" s="1"/>
  <c r="U449" i="14" s="1"/>
  <c r="U448" i="14" s="1"/>
  <c r="S456" i="14"/>
  <c r="S455" i="14" s="1"/>
  <c r="S454" i="14" s="1"/>
  <c r="S449" i="14" s="1"/>
  <c r="S448" i="14" s="1"/>
  <c r="AB428" i="14"/>
  <c r="AB427" i="14" s="1"/>
  <c r="AB426" i="14" s="1"/>
  <c r="Z427" i="14"/>
  <c r="Z426" i="14" s="1"/>
  <c r="Z422" i="14" s="1"/>
  <c r="Z409" i="14"/>
  <c r="Z408" i="14" s="1"/>
  <c r="AB410" i="14"/>
  <c r="AB409" i="14" s="1"/>
  <c r="N612" i="14"/>
  <c r="N611" i="14" s="1"/>
  <c r="N610" i="14" s="1"/>
  <c r="N609" i="14" s="1"/>
  <c r="L611" i="14"/>
  <c r="L610" i="14" s="1"/>
  <c r="L609" i="14" s="1"/>
  <c r="G382" i="14"/>
  <c r="G381" i="14" s="1"/>
  <c r="G368" i="14" s="1"/>
  <c r="G307" i="14" s="1"/>
  <c r="G56" i="14" s="1"/>
  <c r="G1211" i="14" s="1"/>
  <c r="U319" i="14"/>
  <c r="U316" i="14" s="1"/>
  <c r="S316" i="14"/>
  <c r="L213" i="14"/>
  <c r="N214" i="14"/>
  <c r="N213" i="14" s="1"/>
  <c r="U191" i="14"/>
  <c r="U190" i="14" s="1"/>
  <c r="AB502" i="14"/>
  <c r="AB501" i="14" s="1"/>
  <c r="Z501" i="14"/>
  <c r="N419" i="14"/>
  <c r="N418" i="14" s="1"/>
  <c r="N415" i="14" s="1"/>
  <c r="L418" i="14"/>
  <c r="L415" i="14" s="1"/>
  <c r="U392" i="14"/>
  <c r="I307" i="14"/>
  <c r="N270" i="14"/>
  <c r="N268" i="14" s="1"/>
  <c r="N264" i="14" s="1"/>
  <c r="L268" i="14"/>
  <c r="L264" i="14" s="1"/>
  <c r="L197" i="14"/>
  <c r="N198" i="14"/>
  <c r="N197" i="14" s="1"/>
  <c r="N193" i="14" s="1"/>
  <c r="N192" i="14" s="1"/>
  <c r="N191" i="14" s="1"/>
  <c r="N190" i="14" s="1"/>
  <c r="U349" i="14"/>
  <c r="U348" i="14" s="1"/>
  <c r="S348" i="14"/>
  <c r="Z338" i="14"/>
  <c r="S320" i="14"/>
  <c r="U321" i="14"/>
  <c r="U320" i="14" s="1"/>
  <c r="L256" i="14"/>
  <c r="L255" i="14" s="1"/>
  <c r="L254" i="14" s="1"/>
  <c r="U221" i="14"/>
  <c r="X415" i="14"/>
  <c r="L392" i="14"/>
  <c r="U383" i="14"/>
  <c r="U339" i="14"/>
  <c r="U338" i="14" s="1"/>
  <c r="S271" i="14"/>
  <c r="U272" i="14"/>
  <c r="U271" i="14" s="1"/>
  <c r="L215" i="14"/>
  <c r="N216" i="14"/>
  <c r="N215" i="14" s="1"/>
  <c r="Z186" i="14"/>
  <c r="Z185" i="14" s="1"/>
  <c r="Z184" i="14" s="1"/>
  <c r="Z179" i="14" s="1"/>
  <c r="Z178" i="14" s="1"/>
  <c r="AB187" i="14"/>
  <c r="AB186" i="14" s="1"/>
  <c r="AB185" i="14" s="1"/>
  <c r="AB184" i="14" s="1"/>
  <c r="AB179" i="14" s="1"/>
  <c r="AB178" i="14" s="1"/>
  <c r="Y177" i="14"/>
  <c r="Y56" i="14" s="1"/>
  <c r="N171" i="14"/>
  <c r="N170" i="14" s="1"/>
  <c r="N169" i="14" s="1"/>
  <c r="L170" i="14"/>
  <c r="L169" i="14" s="1"/>
  <c r="Z110" i="14"/>
  <c r="Z109" i="14" s="1"/>
  <c r="Z108" i="14" s="1"/>
  <c r="Z107" i="14" s="1"/>
  <c r="AB111" i="14"/>
  <c r="AB110" i="14" s="1"/>
  <c r="AB109" i="14" s="1"/>
  <c r="AB108" i="14" s="1"/>
  <c r="AB107" i="14" s="1"/>
  <c r="X144" i="14"/>
  <c r="X106" i="14" s="1"/>
  <c r="U203" i="14"/>
  <c r="U201" i="14" s="1"/>
  <c r="U200" i="14" s="1"/>
  <c r="U199" i="14" s="1"/>
  <c r="S201" i="14"/>
  <c r="S200" i="14" s="1"/>
  <c r="S199" i="14" s="1"/>
  <c r="S191" i="14" s="1"/>
  <c r="S190" i="14" s="1"/>
  <c r="S177" i="14" s="1"/>
  <c r="L96" i="14"/>
  <c r="L95" i="14" s="1"/>
  <c r="L94" i="14" s="1"/>
  <c r="L93" i="14" s="1"/>
  <c r="L92" i="14" s="1"/>
  <c r="N97" i="14"/>
  <c r="N96" i="14" s="1"/>
  <c r="N95" i="14" s="1"/>
  <c r="N94" i="14" s="1"/>
  <c r="N93" i="14" s="1"/>
  <c r="N92" i="14" s="1"/>
  <c r="Q126" i="14"/>
  <c r="Q125" i="14" s="1"/>
  <c r="Q124" i="14" s="1"/>
  <c r="T106" i="14"/>
  <c r="T57" i="14" s="1"/>
  <c r="T56" i="14" s="1"/>
  <c r="J106" i="14"/>
  <c r="J57" i="14" s="1"/>
  <c r="Z165" i="14"/>
  <c r="AB166" i="14"/>
  <c r="AB165" i="14" s="1"/>
  <c r="S76" i="14"/>
  <c r="U77" i="14"/>
  <c r="U76" i="14" s="1"/>
  <c r="Z46" i="14"/>
  <c r="Z45" i="14" s="1"/>
  <c r="Z44" i="14" s="1"/>
  <c r="AB47" i="14"/>
  <c r="AB46" i="14" s="1"/>
  <c r="AB45" i="14" s="1"/>
  <c r="AB44" i="14" s="1"/>
  <c r="H36" i="14"/>
  <c r="H35" i="14" s="1"/>
  <c r="H34" i="14" s="1"/>
  <c r="H33" i="14" s="1"/>
  <c r="L21" i="14"/>
  <c r="N22" i="14"/>
  <c r="N21" i="14" s="1"/>
  <c r="S80" i="14"/>
  <c r="U81" i="14"/>
  <c r="U80" i="14" s="1"/>
  <c r="U54" i="14"/>
  <c r="U53" i="14" s="1"/>
  <c r="S53" i="14"/>
  <c r="S50" i="14" s="1"/>
  <c r="S49" i="14" s="1"/>
  <c r="S48" i="14" s="1"/>
  <c r="Q70" i="14"/>
  <c r="Q69" i="14" s="1"/>
  <c r="Q68" i="14" s="1"/>
  <c r="Q62" i="14" s="1"/>
  <c r="U1181" i="14"/>
  <c r="U1180" i="14" s="1"/>
  <c r="U1177" i="14" s="1"/>
  <c r="U1176" i="14" s="1"/>
  <c r="U1175" i="14" s="1"/>
  <c r="S1180" i="14"/>
  <c r="S1177" i="14" s="1"/>
  <c r="S1176" i="14" s="1"/>
  <c r="S1175" i="14" s="1"/>
  <c r="N1149" i="14"/>
  <c r="N1148" i="14" s="1"/>
  <c r="N1145" i="14" s="1"/>
  <c r="N1144" i="14" s="1"/>
  <c r="N1143" i="14" s="1"/>
  <c r="N1142" i="14" s="1"/>
  <c r="L1148" i="14"/>
  <c r="L1145" i="14" s="1"/>
  <c r="L1144" i="14" s="1"/>
  <c r="L1143" i="14" s="1"/>
  <c r="L1142" i="14" s="1"/>
  <c r="L1130" i="14"/>
  <c r="H1129" i="14"/>
  <c r="H1128" i="14" s="1"/>
  <c r="AB1099" i="14"/>
  <c r="AB1098" i="14" s="1"/>
  <c r="AB1097" i="14" s="1"/>
  <c r="AB1096" i="14" s="1"/>
  <c r="AB1095" i="14" s="1"/>
  <c r="AB1094" i="14" s="1"/>
  <c r="Z1098" i="14"/>
  <c r="Z1097" i="14" s="1"/>
  <c r="Z1096" i="14" s="1"/>
  <c r="Z1095" i="14" s="1"/>
  <c r="Z1094" i="14" s="1"/>
  <c r="X975" i="14"/>
  <c r="X974" i="14" s="1"/>
  <c r="S922" i="14"/>
  <c r="S921" i="14" s="1"/>
  <c r="S920" i="14" s="1"/>
  <c r="S919" i="14" s="1"/>
  <c r="S918" i="14" s="1"/>
  <c r="S917" i="14" s="1"/>
  <c r="U923" i="14"/>
  <c r="U922" i="14" s="1"/>
  <c r="U921" i="14" s="1"/>
  <c r="U920" i="14" s="1"/>
  <c r="U919" i="14" s="1"/>
  <c r="U918" i="14" s="1"/>
  <c r="U917" i="14" s="1"/>
  <c r="N1045" i="14"/>
  <c r="N1044" i="14" s="1"/>
  <c r="N1043" i="14" s="1"/>
  <c r="N1042" i="14" s="1"/>
  <c r="N1041" i="14" s="1"/>
  <c r="L1044" i="14"/>
  <c r="L1043" i="14" s="1"/>
  <c r="L1042" i="14" s="1"/>
  <c r="L1041" i="14" s="1"/>
  <c r="AB1210" i="14"/>
  <c r="AB1209" i="14" s="1"/>
  <c r="AB1208" i="14" s="1"/>
  <c r="AB1207" i="14" s="1"/>
  <c r="Z1209" i="14"/>
  <c r="Z1208" i="14" s="1"/>
  <c r="Z1207" i="14" s="1"/>
  <c r="Z1202" i="14" s="1"/>
  <c r="Z1201" i="14" s="1"/>
  <c r="Z1200" i="14" s="1"/>
  <c r="U1192" i="14"/>
  <c r="U1191" i="14" s="1"/>
  <c r="U1190" i="14" s="1"/>
  <c r="U1189" i="14" s="1"/>
  <c r="U1183" i="14" s="1"/>
  <c r="S1191" i="14"/>
  <c r="S1190" i="14" s="1"/>
  <c r="S1189" i="14" s="1"/>
  <c r="AB1202" i="14"/>
  <c r="AB1201" i="14" s="1"/>
  <c r="AB1200" i="14" s="1"/>
  <c r="N1197" i="14"/>
  <c r="N1196" i="14" s="1"/>
  <c r="N1195" i="14" s="1"/>
  <c r="L1196" i="14"/>
  <c r="L1195" i="14" s="1"/>
  <c r="T1162" i="14"/>
  <c r="T1163" i="14"/>
  <c r="X1145" i="14"/>
  <c r="X1144" i="14" s="1"/>
  <c r="X1143" i="14" s="1"/>
  <c r="X1142" i="14" s="1"/>
  <c r="AB1159" i="14"/>
  <c r="AB1158" i="14" s="1"/>
  <c r="AB1157" i="14" s="1"/>
  <c r="AB1156" i="14" s="1"/>
  <c r="AB1155" i="14" s="1"/>
  <c r="AB1154" i="14" s="1"/>
  <c r="Z1158" i="14"/>
  <c r="Z1157" i="14" s="1"/>
  <c r="Z1156" i="14" s="1"/>
  <c r="Z1155" i="14" s="1"/>
  <c r="Z1154" i="14" s="1"/>
  <c r="Z1145" i="14"/>
  <c r="Z1144" i="14" s="1"/>
  <c r="Z1143" i="14" s="1"/>
  <c r="Z1142" i="14" s="1"/>
  <c r="Q1177" i="14"/>
  <c r="Q1176" i="14" s="1"/>
  <c r="Q1175" i="14" s="1"/>
  <c r="Q1174" i="14" s="1"/>
  <c r="L1174" i="14"/>
  <c r="U1169" i="14"/>
  <c r="U1168" i="14" s="1"/>
  <c r="U1167" i="14" s="1"/>
  <c r="U1166" i="14" s="1"/>
  <c r="U1165" i="14" s="1"/>
  <c r="U1164" i="14" s="1"/>
  <c r="S1168" i="14"/>
  <c r="S1167" i="14" s="1"/>
  <c r="S1166" i="14" s="1"/>
  <c r="S1165" i="14" s="1"/>
  <c r="S1164" i="14" s="1"/>
  <c r="AB1153" i="14"/>
  <c r="AB1152" i="14" s="1"/>
  <c r="AB1151" i="14" s="1"/>
  <c r="AB1150" i="14" s="1"/>
  <c r="AB1143" i="14" s="1"/>
  <c r="AB1142" i="14" s="1"/>
  <c r="Z1152" i="14"/>
  <c r="Z1151" i="14" s="1"/>
  <c r="Z1150" i="14" s="1"/>
  <c r="AB1125" i="14"/>
  <c r="AB1124" i="14" s="1"/>
  <c r="AB1108" i="14" s="1"/>
  <c r="Z1124" i="14"/>
  <c r="Z1108" i="14" s="1"/>
  <c r="S1060" i="14"/>
  <c r="S1059" i="14" s="1"/>
  <c r="S1058" i="14" s="1"/>
  <c r="S1057" i="14" s="1"/>
  <c r="S1056" i="14" s="1"/>
  <c r="S1055" i="14" s="1"/>
  <c r="U1061" i="14"/>
  <c r="U1060" i="14" s="1"/>
  <c r="U1059" i="14" s="1"/>
  <c r="U1058" i="14" s="1"/>
  <c r="U1057" i="14" s="1"/>
  <c r="U1056" i="14" s="1"/>
  <c r="U1055" i="14" s="1"/>
  <c r="S1183" i="14"/>
  <c r="AB1079" i="14"/>
  <c r="AB1078" i="14" s="1"/>
  <c r="AB1077" i="14" s="1"/>
  <c r="AB1076" i="14" s="1"/>
  <c r="AB1075" i="14" s="1"/>
  <c r="AB1069" i="14" s="1"/>
  <c r="AB1062" i="14" s="1"/>
  <c r="Z1078" i="14"/>
  <c r="Z1077" i="14" s="1"/>
  <c r="Z1076" i="14" s="1"/>
  <c r="Z1075" i="14" s="1"/>
  <c r="U1049" i="14"/>
  <c r="U1048" i="14" s="1"/>
  <c r="U1047" i="14" s="1"/>
  <c r="U1042" i="14" s="1"/>
  <c r="U1041" i="14" s="1"/>
  <c r="S1048" i="14"/>
  <c r="S1047" i="14" s="1"/>
  <c r="S1042" i="14" s="1"/>
  <c r="S1041" i="14" s="1"/>
  <c r="X1025" i="14"/>
  <c r="X1024" i="14" s="1"/>
  <c r="Q1000" i="14"/>
  <c r="Q999" i="14" s="1"/>
  <c r="U993" i="14"/>
  <c r="U992" i="14" s="1"/>
  <c r="S992" i="14"/>
  <c r="S989" i="14" s="1"/>
  <c r="H1042" i="14"/>
  <c r="H1041" i="14" s="1"/>
  <c r="H1024" i="14" s="1"/>
  <c r="AB991" i="14"/>
  <c r="AB990" i="14" s="1"/>
  <c r="AB989" i="14" s="1"/>
  <c r="Z990" i="14"/>
  <c r="Z989" i="14" s="1"/>
  <c r="U963" i="14"/>
  <c r="U962" i="14" s="1"/>
  <c r="S962" i="14"/>
  <c r="U1011" i="14"/>
  <c r="U1010" i="14" s="1"/>
  <c r="P973" i="14"/>
  <c r="P916" i="14" s="1"/>
  <c r="U908" i="14"/>
  <c r="U907" i="14" s="1"/>
  <c r="U906" i="14" s="1"/>
  <c r="U905" i="14" s="1"/>
  <c r="U904" i="14" s="1"/>
  <c r="U903" i="14" s="1"/>
  <c r="U896" i="14" s="1"/>
  <c r="S907" i="14"/>
  <c r="S906" i="14" s="1"/>
  <c r="S905" i="14" s="1"/>
  <c r="S904" i="14" s="1"/>
  <c r="S903" i="14" s="1"/>
  <c r="S896" i="14" s="1"/>
  <c r="Z1069" i="14"/>
  <c r="AB1061" i="14"/>
  <c r="AB1060" i="14" s="1"/>
  <c r="AB1059" i="14" s="1"/>
  <c r="AB1058" i="14" s="1"/>
  <c r="AB1057" i="14" s="1"/>
  <c r="AB1056" i="14" s="1"/>
  <c r="AB1055" i="14" s="1"/>
  <c r="Z1060" i="14"/>
  <c r="Z1059" i="14" s="1"/>
  <c r="Z1058" i="14" s="1"/>
  <c r="Z1057" i="14" s="1"/>
  <c r="Z1056" i="14" s="1"/>
  <c r="Z1055" i="14" s="1"/>
  <c r="H984" i="14"/>
  <c r="H976" i="14" s="1"/>
  <c r="H975" i="14" s="1"/>
  <c r="H974" i="14" s="1"/>
  <c r="H973" i="14" s="1"/>
  <c r="L1020" i="14"/>
  <c r="N1021" i="14"/>
  <c r="N1020" i="14" s="1"/>
  <c r="H936" i="14"/>
  <c r="AB906" i="14"/>
  <c r="AB905" i="14" s="1"/>
  <c r="AB904" i="14" s="1"/>
  <c r="AB903" i="14" s="1"/>
  <c r="AB896" i="14" s="1"/>
  <c r="AB875" i="14"/>
  <c r="L866" i="14"/>
  <c r="L865" i="14" s="1"/>
  <c r="L854" i="14"/>
  <c r="AB771" i="14"/>
  <c r="AB770" i="14" s="1"/>
  <c r="Z770" i="14"/>
  <c r="AB737" i="14"/>
  <c r="AB736" i="14" s="1"/>
  <c r="AB735" i="14" s="1"/>
  <c r="AB734" i="14" s="1"/>
  <c r="AB733" i="14" s="1"/>
  <c r="AB732" i="14" s="1"/>
  <c r="AB731" i="14" s="1"/>
  <c r="Z736" i="14"/>
  <c r="Z735" i="14" s="1"/>
  <c r="Z734" i="14" s="1"/>
  <c r="Z733" i="14" s="1"/>
  <c r="Z732" i="14" s="1"/>
  <c r="Z731" i="14" s="1"/>
  <c r="U808" i="14"/>
  <c r="U807" i="14" s="1"/>
  <c r="U806" i="14" s="1"/>
  <c r="S807" i="14"/>
  <c r="S806" i="14" s="1"/>
  <c r="L790" i="14"/>
  <c r="H789" i="14"/>
  <c r="H788" i="14" s="1"/>
  <c r="H787" i="14" s="1"/>
  <c r="H775" i="14" s="1"/>
  <c r="H774" i="14" s="1"/>
  <c r="H739" i="14" s="1"/>
  <c r="H730" i="14" s="1"/>
  <c r="AB749" i="14"/>
  <c r="AB748" i="14" s="1"/>
  <c r="Z748" i="14"/>
  <c r="Z875" i="14"/>
  <c r="S854" i="14"/>
  <c r="AB981" i="14"/>
  <c r="AB980" i="14" s="1"/>
  <c r="AB977" i="14" s="1"/>
  <c r="AB976" i="14" s="1"/>
  <c r="Z980" i="14"/>
  <c r="Z977" i="14" s="1"/>
  <c r="S852" i="14"/>
  <c r="S848" i="14" s="1"/>
  <c r="S847" i="14" s="1"/>
  <c r="U853" i="14"/>
  <c r="U852" i="14" s="1"/>
  <c r="U848" i="14" s="1"/>
  <c r="U847" i="14" s="1"/>
  <c r="L848" i="14"/>
  <c r="AB1023" i="14"/>
  <c r="AB1022" i="14" s="1"/>
  <c r="Z1022" i="14"/>
  <c r="L1011" i="14"/>
  <c r="L1010" i="14" s="1"/>
  <c r="AB803" i="14"/>
  <c r="AB802" i="14" s="1"/>
  <c r="Z802" i="14"/>
  <c r="AB795" i="14"/>
  <c r="AB794" i="14" s="1"/>
  <c r="Z794" i="14"/>
  <c r="Z791" i="14" s="1"/>
  <c r="AB758" i="14"/>
  <c r="AB757" i="14" s="1"/>
  <c r="AB756" i="14" s="1"/>
  <c r="AB755" i="14" s="1"/>
  <c r="Z757" i="14"/>
  <c r="Z756" i="14" s="1"/>
  <c r="Z755" i="14" s="1"/>
  <c r="N743" i="14"/>
  <c r="N742" i="14" s="1"/>
  <c r="N741" i="14" s="1"/>
  <c r="N740" i="14" s="1"/>
  <c r="U634" i="14"/>
  <c r="U632" i="14" s="1"/>
  <c r="U631" i="14" s="1"/>
  <c r="U628" i="14" s="1"/>
  <c r="U627" i="14" s="1"/>
  <c r="U626" i="14" s="1"/>
  <c r="U625" i="14" s="1"/>
  <c r="U624" i="14" s="1"/>
  <c r="S632" i="14"/>
  <c r="S631" i="14" s="1"/>
  <c r="U1027" i="14"/>
  <c r="U1026" i="14" s="1"/>
  <c r="S759" i="14"/>
  <c r="AB745" i="14"/>
  <c r="AB744" i="14" s="1"/>
  <c r="AB743" i="14" s="1"/>
  <c r="AB742" i="14" s="1"/>
  <c r="AB741" i="14" s="1"/>
  <c r="Z744" i="14"/>
  <c r="Z743" i="14" s="1"/>
  <c r="Z742" i="14" s="1"/>
  <c r="Z741" i="14" s="1"/>
  <c r="AB805" i="14"/>
  <c r="AB804" i="14" s="1"/>
  <c r="Z804" i="14"/>
  <c r="AB797" i="14"/>
  <c r="AB796" i="14" s="1"/>
  <c r="Z796" i="14"/>
  <c r="AB747" i="14"/>
  <c r="AB746" i="14" s="1"/>
  <c r="Z746" i="14"/>
  <c r="AB728" i="14"/>
  <c r="AB727" i="14" s="1"/>
  <c r="AB726" i="14" s="1"/>
  <c r="AB725" i="14" s="1"/>
  <c r="AB724" i="14" s="1"/>
  <c r="AB723" i="14" s="1"/>
  <c r="AB722" i="14" s="1"/>
  <c r="Z727" i="14"/>
  <c r="Z726" i="14" s="1"/>
  <c r="Z725" i="14" s="1"/>
  <c r="Z724" i="14" s="1"/>
  <c r="Z723" i="14" s="1"/>
  <c r="Z722" i="14" s="1"/>
  <c r="H694" i="14"/>
  <c r="H693" i="14" s="1"/>
  <c r="H692" i="14" s="1"/>
  <c r="H683" i="14" s="1"/>
  <c r="H682" i="14" s="1"/>
  <c r="L651" i="14"/>
  <c r="L650" i="14"/>
  <c r="U612" i="14"/>
  <c r="U611" i="14" s="1"/>
  <c r="U610" i="14" s="1"/>
  <c r="U609" i="14" s="1"/>
  <c r="S611" i="14"/>
  <c r="S610" i="14" s="1"/>
  <c r="S609" i="14" s="1"/>
  <c r="S602" i="14" s="1"/>
  <c r="S596" i="14" s="1"/>
  <c r="S577" i="14" s="1"/>
  <c r="AB504" i="14"/>
  <c r="AB503" i="14" s="1"/>
  <c r="AB498" i="14" s="1"/>
  <c r="AB490" i="14" s="1"/>
  <c r="AB489" i="14" s="1"/>
  <c r="AB488" i="14" s="1"/>
  <c r="AB487" i="14" s="1"/>
  <c r="Z503" i="14"/>
  <c r="Z498" i="14" s="1"/>
  <c r="Z490" i="14" s="1"/>
  <c r="Z489" i="14" s="1"/>
  <c r="Z488" i="14" s="1"/>
  <c r="U673" i="14"/>
  <c r="U672" i="14" s="1"/>
  <c r="U671" i="14" s="1"/>
  <c r="U670" i="14" s="1"/>
  <c r="U669" i="14" s="1"/>
  <c r="U668" i="14" s="1"/>
  <c r="U667" i="14" s="1"/>
  <c r="S672" i="14"/>
  <c r="S671" i="14" s="1"/>
  <c r="S670" i="14" s="1"/>
  <c r="S669" i="14" s="1"/>
  <c r="S668" i="14" s="1"/>
  <c r="S667" i="14" s="1"/>
  <c r="N643" i="14"/>
  <c r="N639" i="14" s="1"/>
  <c r="N628" i="14" s="1"/>
  <c r="N627" i="14" s="1"/>
  <c r="N626" i="14" s="1"/>
  <c r="N625" i="14" s="1"/>
  <c r="N624" i="14" s="1"/>
  <c r="L639" i="14"/>
  <c r="L628" i="14" s="1"/>
  <c r="L627" i="14" s="1"/>
  <c r="L626" i="14" s="1"/>
  <c r="L625" i="14" s="1"/>
  <c r="L624" i="14" s="1"/>
  <c r="U602" i="14"/>
  <c r="U596" i="14" s="1"/>
  <c r="U577" i="14" s="1"/>
  <c r="U758" i="14"/>
  <c r="U757" i="14" s="1"/>
  <c r="U756" i="14" s="1"/>
  <c r="U755" i="14" s="1"/>
  <c r="S757" i="14"/>
  <c r="S756" i="14" s="1"/>
  <c r="S755" i="14" s="1"/>
  <c r="S741" i="14" s="1"/>
  <c r="S740" i="14" s="1"/>
  <c r="N721" i="14"/>
  <c r="N720" i="14" s="1"/>
  <c r="N719" i="14" s="1"/>
  <c r="N718" i="14" s="1"/>
  <c r="N717" i="14" s="1"/>
  <c r="N716" i="14" s="1"/>
  <c r="N715" i="14" s="1"/>
  <c r="L720" i="14"/>
  <c r="L719" i="14" s="1"/>
  <c r="L718" i="14" s="1"/>
  <c r="L717" i="14" s="1"/>
  <c r="L716" i="14" s="1"/>
  <c r="L715" i="14" s="1"/>
  <c r="S679" i="14"/>
  <c r="S678" i="14" s="1"/>
  <c r="S677" i="14" s="1"/>
  <c r="S676" i="14" s="1"/>
  <c r="S675" i="14" s="1"/>
  <c r="S674" i="14" s="1"/>
  <c r="U680" i="14"/>
  <c r="U679" i="14" s="1"/>
  <c r="U678" i="14" s="1"/>
  <c r="U677" i="14" s="1"/>
  <c r="U676" i="14" s="1"/>
  <c r="U675" i="14" s="1"/>
  <c r="U674" i="14" s="1"/>
  <c r="Z664" i="14"/>
  <c r="Z663" i="14" s="1"/>
  <c r="Z662" i="14" s="1"/>
  <c r="Z661" i="14" s="1"/>
  <c r="Z660" i="14" s="1"/>
  <c r="Z651" i="14" s="1"/>
  <c r="AB665" i="14"/>
  <c r="AB664" i="14" s="1"/>
  <c r="AB663" i="14" s="1"/>
  <c r="AB662" i="14" s="1"/>
  <c r="AB661" i="14" s="1"/>
  <c r="AB660" i="14" s="1"/>
  <c r="AB650" i="14" s="1"/>
  <c r="AB421" i="14"/>
  <c r="AB420" i="14" s="1"/>
  <c r="Z420" i="14"/>
  <c r="Q694" i="14"/>
  <c r="Q693" i="14" s="1"/>
  <c r="Q692" i="14" s="1"/>
  <c r="Q683" i="14" s="1"/>
  <c r="Q682" i="14" s="1"/>
  <c r="U471" i="14"/>
  <c r="U470" i="14" s="1"/>
  <c r="S470" i="14"/>
  <c r="N613" i="14"/>
  <c r="AB583" i="14"/>
  <c r="AB582" i="14" s="1"/>
  <c r="AB581" i="14" s="1"/>
  <c r="AB580" i="14" s="1"/>
  <c r="AB579" i="14" s="1"/>
  <c r="AB578" i="14" s="1"/>
  <c r="Z582" i="14"/>
  <c r="Z581" i="14" s="1"/>
  <c r="Z580" i="14" s="1"/>
  <c r="Z579" i="14" s="1"/>
  <c r="Z578" i="14" s="1"/>
  <c r="Z577" i="14" s="1"/>
  <c r="AB518" i="14"/>
  <c r="AB517" i="14" s="1"/>
  <c r="AB516" i="14" s="1"/>
  <c r="AB515" i="14" s="1"/>
  <c r="AB514" i="14" s="1"/>
  <c r="AB513" i="14" s="1"/>
  <c r="Z517" i="14"/>
  <c r="Z516" i="14" s="1"/>
  <c r="Z515" i="14" s="1"/>
  <c r="Z514" i="14" s="1"/>
  <c r="Z513" i="14" s="1"/>
  <c r="L498" i="14"/>
  <c r="L490" i="14" s="1"/>
  <c r="L489" i="14" s="1"/>
  <c r="L488" i="14" s="1"/>
  <c r="L487" i="14" s="1"/>
  <c r="U493" i="14"/>
  <c r="U492" i="14" s="1"/>
  <c r="U491" i="14" s="1"/>
  <c r="S492" i="14"/>
  <c r="S491" i="14" s="1"/>
  <c r="U408" i="14"/>
  <c r="U412" i="14"/>
  <c r="L386" i="14"/>
  <c r="L383" i="14" s="1"/>
  <c r="L382" i="14" s="1"/>
  <c r="L381" i="14" s="1"/>
  <c r="L368" i="14" s="1"/>
  <c r="N387" i="14"/>
  <c r="N386" i="14" s="1"/>
  <c r="S499" i="14"/>
  <c r="S498" i="14" s="1"/>
  <c r="U500" i="14"/>
  <c r="U499" i="14" s="1"/>
  <c r="U498" i="14" s="1"/>
  <c r="U490" i="14" s="1"/>
  <c r="U489" i="14" s="1"/>
  <c r="U488" i="14" s="1"/>
  <c r="U487" i="14" s="1"/>
  <c r="AA382" i="14"/>
  <c r="AA381" i="14" s="1"/>
  <c r="AA368" i="14" s="1"/>
  <c r="AA307" i="14" s="1"/>
  <c r="AB389" i="14"/>
  <c r="AB388" i="14" s="1"/>
  <c r="AB383" i="14" s="1"/>
  <c r="AB382" i="14" s="1"/>
  <c r="AB381" i="14" s="1"/>
  <c r="Z388" i="14"/>
  <c r="Z383" i="14" s="1"/>
  <c r="AB408" i="14"/>
  <c r="AB412" i="14"/>
  <c r="N413" i="14"/>
  <c r="L408" i="14"/>
  <c r="L412" i="14"/>
  <c r="Q314" i="14"/>
  <c r="Q309" i="14" s="1"/>
  <c r="Q308" i="14" s="1"/>
  <c r="X177" i="14"/>
  <c r="N383" i="14"/>
  <c r="U334" i="14"/>
  <c r="U333" i="14" s="1"/>
  <c r="U330" i="14" s="1"/>
  <c r="S333" i="14"/>
  <c r="S330" i="14" s="1"/>
  <c r="H309" i="14"/>
  <c r="H308" i="14" s="1"/>
  <c r="Z235" i="14"/>
  <c r="Z234" i="14" s="1"/>
  <c r="Z230" i="14" s="1"/>
  <c r="Z229" i="14" s="1"/>
  <c r="AB236" i="14"/>
  <c r="AB235" i="14" s="1"/>
  <c r="AB234" i="14" s="1"/>
  <c r="AB230" i="14" s="1"/>
  <c r="AB229" i="14" s="1"/>
  <c r="X224" i="14"/>
  <c r="X223" i="14" s="1"/>
  <c r="X222" i="14" s="1"/>
  <c r="X221" i="14" s="1"/>
  <c r="AB338" i="14"/>
  <c r="AB337" i="14" s="1"/>
  <c r="AB336" i="14" s="1"/>
  <c r="AB335" i="14" s="1"/>
  <c r="L323" i="14"/>
  <c r="L315" i="14" s="1"/>
  <c r="L314" i="14" s="1"/>
  <c r="N324" i="14"/>
  <c r="N323" i="14" s="1"/>
  <c r="N315" i="14" s="1"/>
  <c r="N314" i="14" s="1"/>
  <c r="K307" i="14"/>
  <c r="AB267" i="14"/>
  <c r="AB265" i="14" s="1"/>
  <c r="AB264" i="14" s="1"/>
  <c r="AB256" i="14" s="1"/>
  <c r="AB255" i="14" s="1"/>
  <c r="AB254" i="14" s="1"/>
  <c r="Z265" i="14"/>
  <c r="N256" i="14"/>
  <c r="N255" i="14" s="1"/>
  <c r="N254" i="14" s="1"/>
  <c r="L245" i="14"/>
  <c r="L244" i="14" s="1"/>
  <c r="L243" i="14" s="1"/>
  <c r="N246" i="14"/>
  <c r="N245" i="14" s="1"/>
  <c r="N244" i="14" s="1"/>
  <c r="N243" i="14" s="1"/>
  <c r="N230" i="14"/>
  <c r="N229" i="14" s="1"/>
  <c r="N221" i="14" s="1"/>
  <c r="N220" i="14" s="1"/>
  <c r="AA220" i="14"/>
  <c r="AA56" i="14" s="1"/>
  <c r="L209" i="14"/>
  <c r="N210" i="14"/>
  <c r="N209" i="14" s="1"/>
  <c r="N208" i="14" s="1"/>
  <c r="N207" i="14" s="1"/>
  <c r="N206" i="14" s="1"/>
  <c r="N205" i="14" s="1"/>
  <c r="I487" i="14"/>
  <c r="AB417" i="14"/>
  <c r="AB416" i="14" s="1"/>
  <c r="AB415" i="14" s="1"/>
  <c r="Z416" i="14"/>
  <c r="Z415" i="14" s="1"/>
  <c r="N403" i="14"/>
  <c r="N402" i="14" s="1"/>
  <c r="N397" i="14" s="1"/>
  <c r="L402" i="14"/>
  <c r="N392" i="14"/>
  <c r="S383" i="14"/>
  <c r="S382" i="14" s="1"/>
  <c r="Z345" i="14"/>
  <c r="Z344" i="14" s="1"/>
  <c r="AB346" i="14"/>
  <c r="AB345" i="14" s="1"/>
  <c r="AB344" i="14" s="1"/>
  <c r="U327" i="14"/>
  <c r="U326" i="14" s="1"/>
  <c r="S326" i="14"/>
  <c r="U270" i="14"/>
  <c r="U268" i="14" s="1"/>
  <c r="U264" i="14" s="1"/>
  <c r="U256" i="14" s="1"/>
  <c r="U255" i="14" s="1"/>
  <c r="U254" i="14" s="1"/>
  <c r="S268" i="14"/>
  <c r="S264" i="14" s="1"/>
  <c r="S256" i="14" s="1"/>
  <c r="S255" i="14" s="1"/>
  <c r="S254" i="14" s="1"/>
  <c r="S172" i="14"/>
  <c r="S169" i="14" s="1"/>
  <c r="U173" i="14"/>
  <c r="U172" i="14" s="1"/>
  <c r="U169" i="14" s="1"/>
  <c r="Z163" i="14"/>
  <c r="Z162" i="14" s="1"/>
  <c r="Z150" i="14" s="1"/>
  <c r="Z144" i="14" s="1"/>
  <c r="AB164" i="14"/>
  <c r="AB163" i="14" s="1"/>
  <c r="AB162" i="14" s="1"/>
  <c r="AB150" i="14" s="1"/>
  <c r="AB144" i="14" s="1"/>
  <c r="S144" i="14"/>
  <c r="N238" i="14"/>
  <c r="N237" i="14" s="1"/>
  <c r="L201" i="14"/>
  <c r="L200" i="14" s="1"/>
  <c r="L199" i="14" s="1"/>
  <c r="N202" i="14"/>
  <c r="N201" i="14" s="1"/>
  <c r="N200" i="14" s="1"/>
  <c r="N199" i="14" s="1"/>
  <c r="I177" i="14"/>
  <c r="Z201" i="14"/>
  <c r="Z200" i="14" s="1"/>
  <c r="Z199" i="14" s="1"/>
  <c r="AB202" i="14"/>
  <c r="AB201" i="14" s="1"/>
  <c r="AB200" i="14" s="1"/>
  <c r="AB199" i="14" s="1"/>
  <c r="Z167" i="14"/>
  <c r="AB168" i="14"/>
  <c r="AB167" i="14" s="1"/>
  <c r="H106" i="14"/>
  <c r="L182" i="14"/>
  <c r="L181" i="14" s="1"/>
  <c r="L180" i="14" s="1"/>
  <c r="L179" i="14" s="1"/>
  <c r="L178" i="14" s="1"/>
  <c r="N183" i="14"/>
  <c r="N182" i="14" s="1"/>
  <c r="N181" i="14" s="1"/>
  <c r="N180" i="14" s="1"/>
  <c r="N179" i="14" s="1"/>
  <c r="N178" i="14" s="1"/>
  <c r="Z124" i="14"/>
  <c r="S113" i="14"/>
  <c r="S112" i="14" s="1"/>
  <c r="S108" i="14" s="1"/>
  <c r="S107" i="14" s="1"/>
  <c r="U114" i="14"/>
  <c r="U113" i="14" s="1"/>
  <c r="U112" i="14" s="1"/>
  <c r="U108" i="14" s="1"/>
  <c r="U107" i="14" s="1"/>
  <c r="U137" i="14"/>
  <c r="U136" i="14" s="1"/>
  <c r="S136" i="14"/>
  <c r="S127" i="14"/>
  <c r="U128" i="14"/>
  <c r="U127" i="14" s="1"/>
  <c r="S100" i="14"/>
  <c r="S99" i="14" s="1"/>
  <c r="S98" i="14" s="1"/>
  <c r="U101" i="14"/>
  <c r="U100" i="14" s="1"/>
  <c r="U99" i="14" s="1"/>
  <c r="U98" i="14" s="1"/>
  <c r="L90" i="14"/>
  <c r="L70" i="14" s="1"/>
  <c r="L69" i="14" s="1"/>
  <c r="L68" i="14" s="1"/>
  <c r="L62" i="14" s="1"/>
  <c r="N91" i="14"/>
  <c r="N90" i="14" s="1"/>
  <c r="N70" i="14" s="1"/>
  <c r="N69" i="14" s="1"/>
  <c r="N68" i="14" s="1"/>
  <c r="N62" i="14" s="1"/>
  <c r="S66" i="14"/>
  <c r="S65" i="14" s="1"/>
  <c r="S64" i="14" s="1"/>
  <c r="S63" i="14" s="1"/>
  <c r="U67" i="14"/>
  <c r="U66" i="14" s="1"/>
  <c r="U65" i="14" s="1"/>
  <c r="U64" i="14" s="1"/>
  <c r="U63" i="14" s="1"/>
  <c r="U15" i="14"/>
  <c r="U14" i="14" s="1"/>
  <c r="U13" i="14" s="1"/>
  <c r="U12" i="14" s="1"/>
  <c r="X70" i="14"/>
  <c r="X69" i="14" s="1"/>
  <c r="X68" i="14" s="1"/>
  <c r="X62" i="14" s="1"/>
  <c r="S60" i="14"/>
  <c r="S59" i="14" s="1"/>
  <c r="S58" i="14" s="1"/>
  <c r="U61" i="14"/>
  <c r="U60" i="14" s="1"/>
  <c r="U59" i="14" s="1"/>
  <c r="U58" i="14" s="1"/>
  <c r="S36" i="14"/>
  <c r="S35" i="14" s="1"/>
  <c r="S34" i="14" s="1"/>
  <c r="S33" i="14" s="1"/>
  <c r="AB34" i="14"/>
  <c r="AB33" i="14" s="1"/>
  <c r="N15" i="14"/>
  <c r="N14" i="14" s="1"/>
  <c r="N13" i="14" s="1"/>
  <c r="N12" i="14" s="1"/>
  <c r="S1205" i="14"/>
  <c r="S1204" i="14" s="1"/>
  <c r="S1203" i="14" s="1"/>
  <c r="S1202" i="14" s="1"/>
  <c r="S1201" i="14" s="1"/>
  <c r="S1200" i="14" s="1"/>
  <c r="U1206" i="14"/>
  <c r="U1205" i="14" s="1"/>
  <c r="U1204" i="14" s="1"/>
  <c r="U1203" i="14" s="1"/>
  <c r="U1202" i="14" s="1"/>
  <c r="U1201" i="14" s="1"/>
  <c r="U1200" i="14" s="1"/>
  <c r="U1036" i="14"/>
  <c r="U1035" i="14" s="1"/>
  <c r="U1034" i="14" s="1"/>
  <c r="U1033" i="14" s="1"/>
  <c r="S1035" i="14"/>
  <c r="S1034" i="14" s="1"/>
  <c r="S1033" i="14" s="1"/>
  <c r="AB945" i="14"/>
  <c r="AB944" i="14" s="1"/>
  <c r="AB943" i="14" s="1"/>
  <c r="AB939" i="14" s="1"/>
  <c r="AB938" i="14" s="1"/>
  <c r="AB937" i="14" s="1"/>
  <c r="Z944" i="14"/>
  <c r="Z943" i="14" s="1"/>
  <c r="Z939" i="14" s="1"/>
  <c r="Z938" i="14" s="1"/>
  <c r="Z937" i="14" s="1"/>
  <c r="L1109" i="14"/>
  <c r="L1108" i="14" s="1"/>
  <c r="N1110" i="14"/>
  <c r="N1109" i="14" s="1"/>
  <c r="N1108" i="14" s="1"/>
  <c r="N988" i="14"/>
  <c r="N987" i="14" s="1"/>
  <c r="N984" i="14" s="1"/>
  <c r="L987" i="14"/>
  <c r="L984" i="14" s="1"/>
  <c r="Z1062" i="14"/>
  <c r="N1040" i="14"/>
  <c r="N1039" i="14" s="1"/>
  <c r="N1034" i="14" s="1"/>
  <c r="N1033" i="14" s="1"/>
  <c r="L1039" i="14"/>
  <c r="L1034" i="14" s="1"/>
  <c r="L1033" i="14" s="1"/>
  <c r="AB1003" i="14"/>
  <c r="AB1001" i="14" s="1"/>
  <c r="AB1000" i="14" s="1"/>
  <c r="AB999" i="14" s="1"/>
  <c r="Z1001" i="14"/>
  <c r="Z1000" i="14" s="1"/>
  <c r="Z999" i="14" s="1"/>
  <c r="N879" i="14"/>
  <c r="N878" i="14" s="1"/>
  <c r="N877" i="14" s="1"/>
  <c r="N876" i="14" s="1"/>
  <c r="N875" i="14" s="1"/>
  <c r="N866" i="14"/>
  <c r="N865" i="14" s="1"/>
  <c r="U844" i="14"/>
  <c r="U843" i="14" s="1"/>
  <c r="U838" i="14" s="1"/>
  <c r="U837" i="14" s="1"/>
  <c r="U836" i="14" s="1"/>
  <c r="U835" i="14" s="1"/>
  <c r="S843" i="14"/>
  <c r="S838" i="14" s="1"/>
  <c r="S837" i="14" s="1"/>
  <c r="F1228" i="14"/>
  <c r="F1218" i="14"/>
  <c r="N783" i="14"/>
  <c r="N782" i="14" s="1"/>
  <c r="L782" i="14"/>
  <c r="U989" i="14"/>
  <c r="N945" i="14"/>
  <c r="N944" i="14" s="1"/>
  <c r="N943" i="14" s="1"/>
  <c r="N939" i="14" s="1"/>
  <c r="N938" i="14" s="1"/>
  <c r="N937" i="14" s="1"/>
  <c r="L944" i="14"/>
  <c r="L943" i="14" s="1"/>
  <c r="L939" i="14" s="1"/>
  <c r="L938" i="14" s="1"/>
  <c r="L937" i="14" s="1"/>
  <c r="H971" i="14"/>
  <c r="H970" i="14" s="1"/>
  <c r="H969" i="14" s="1"/>
  <c r="H957" i="14" s="1"/>
  <c r="H956" i="14" s="1"/>
  <c r="L972" i="14"/>
  <c r="Z847" i="14"/>
  <c r="Z836" i="14" s="1"/>
  <c r="Z835" i="14" s="1"/>
  <c r="U986" i="14"/>
  <c r="U985" i="14" s="1"/>
  <c r="U984" i="14" s="1"/>
  <c r="U976" i="14" s="1"/>
  <c r="S985" i="14"/>
  <c r="S984" i="14" s="1"/>
  <c r="S976" i="14" s="1"/>
  <c r="N1011" i="14"/>
  <c r="N1010" i="14" s="1"/>
  <c r="N779" i="14"/>
  <c r="N778" i="14" s="1"/>
  <c r="L778" i="14"/>
  <c r="U741" i="14"/>
  <c r="U740" i="14" s="1"/>
  <c r="J739" i="14"/>
  <c r="J730" i="14" s="1"/>
  <c r="X814" i="14"/>
  <c r="AB773" i="14"/>
  <c r="AB772" i="14" s="1"/>
  <c r="Z772" i="14"/>
  <c r="L741" i="14"/>
  <c r="L740" i="14" s="1"/>
  <c r="V739" i="14"/>
  <c r="V730" i="14" s="1"/>
  <c r="V1211" i="14" s="1"/>
  <c r="V1220" i="14" s="1"/>
  <c r="V1224" i="14" s="1"/>
  <c r="U528" i="14"/>
  <c r="U527" i="14" s="1"/>
  <c r="U526" i="14" s="1"/>
  <c r="U525" i="14" s="1"/>
  <c r="U524" i="14" s="1"/>
  <c r="U513" i="14" s="1"/>
  <c r="S527" i="14"/>
  <c r="S526" i="14" s="1"/>
  <c r="S525" i="14" s="1"/>
  <c r="S524" i="14" s="1"/>
  <c r="S513" i="14" s="1"/>
  <c r="Z650" i="14"/>
  <c r="U648" i="14"/>
  <c r="U644" i="14" s="1"/>
  <c r="S644" i="14"/>
  <c r="Q755" i="14"/>
  <c r="Q741" i="14" s="1"/>
  <c r="Q740" i="14" s="1"/>
  <c r="Q739" i="14" s="1"/>
  <c r="Q730" i="14" s="1"/>
  <c r="U650" i="14"/>
  <c r="U651" i="14"/>
  <c r="Z406" i="14"/>
  <c r="AB407" i="14"/>
  <c r="AB406" i="14" s="1"/>
  <c r="AB397" i="14" s="1"/>
  <c r="S696" i="14"/>
  <c r="S695" i="14" s="1"/>
  <c r="S694" i="14" s="1"/>
  <c r="U697" i="14"/>
  <c r="U696" i="14" s="1"/>
  <c r="U695" i="14" s="1"/>
  <c r="U694" i="14" s="1"/>
  <c r="Q613" i="14"/>
  <c r="Q596" i="14" s="1"/>
  <c r="Q577" i="14" s="1"/>
  <c r="AB604" i="14"/>
  <c r="AB603" i="14" s="1"/>
  <c r="AB602" i="14" s="1"/>
  <c r="Z404" i="14"/>
  <c r="AB405" i="14"/>
  <c r="AB404" i="14" s="1"/>
  <c r="L390" i="14"/>
  <c r="N391" i="14"/>
  <c r="N390" i="14" s="1"/>
  <c r="U482" i="14"/>
  <c r="U481" i="14" s="1"/>
  <c r="U480" i="14" s="1"/>
  <c r="U477" i="14" s="1"/>
  <c r="U476" i="14" s="1"/>
  <c r="U475" i="14" s="1"/>
  <c r="S481" i="14"/>
  <c r="S480" i="14" s="1"/>
  <c r="S477" i="14" s="1"/>
  <c r="S476" i="14" s="1"/>
  <c r="S475" i="14" s="1"/>
  <c r="S473" i="14"/>
  <c r="S472" i="14" s="1"/>
  <c r="U474" i="14"/>
  <c r="U473" i="14" s="1"/>
  <c r="U472" i="14" s="1"/>
  <c r="AB422" i="14"/>
  <c r="AB403" i="14"/>
  <c r="AB402" i="14" s="1"/>
  <c r="Z402" i="14"/>
  <c r="H487" i="14"/>
  <c r="N252" i="14"/>
  <c r="N251" i="14" s="1"/>
  <c r="N250" i="14" s="1"/>
  <c r="N249" i="14" s="1"/>
  <c r="N248" i="14" s="1"/>
  <c r="N247" i="14" s="1"/>
  <c r="L251" i="14"/>
  <c r="L250" i="14" s="1"/>
  <c r="L249" i="14" s="1"/>
  <c r="L248" i="14" s="1"/>
  <c r="L247" i="14" s="1"/>
  <c r="L220" i="14" s="1"/>
  <c r="Z227" i="14"/>
  <c r="AB228" i="14"/>
  <c r="AB227" i="14" s="1"/>
  <c r="Q151" i="14"/>
  <c r="Q150" i="14" s="1"/>
  <c r="Q144" i="14" s="1"/>
  <c r="J487" i="14"/>
  <c r="U434" i="14"/>
  <c r="U433" i="14" s="1"/>
  <c r="U432" i="14" s="1"/>
  <c r="U431" i="14" s="1"/>
  <c r="S433" i="14"/>
  <c r="S432" i="14" s="1"/>
  <c r="S431" i="14" s="1"/>
  <c r="X382" i="14"/>
  <c r="X381" i="14" s="1"/>
  <c r="X368" i="14" s="1"/>
  <c r="X307" i="14" s="1"/>
  <c r="U375" i="14"/>
  <c r="U374" i="14" s="1"/>
  <c r="U371" i="14" s="1"/>
  <c r="U370" i="14" s="1"/>
  <c r="U369" i="14" s="1"/>
  <c r="S374" i="14"/>
  <c r="S371" i="14" s="1"/>
  <c r="S370" i="14" s="1"/>
  <c r="S369" i="14" s="1"/>
  <c r="Q337" i="14"/>
  <c r="Q336" i="14" s="1"/>
  <c r="Q335" i="14" s="1"/>
  <c r="N313" i="14"/>
  <c r="N312" i="14" s="1"/>
  <c r="N311" i="14" s="1"/>
  <c r="N310" i="14" s="1"/>
  <c r="L312" i="14"/>
  <c r="L311" i="14" s="1"/>
  <c r="L310" i="14" s="1"/>
  <c r="Z264" i="14"/>
  <c r="Z256" i="14" s="1"/>
  <c r="Z255" i="14" s="1"/>
  <c r="Z254" i="14" s="1"/>
  <c r="S220" i="14"/>
  <c r="Z225" i="14"/>
  <c r="AB226" i="14"/>
  <c r="AB225" i="14" s="1"/>
  <c r="AB224" i="14" s="1"/>
  <c r="AB223" i="14" s="1"/>
  <c r="AB222" i="14" s="1"/>
  <c r="AB221" i="14" s="1"/>
  <c r="L211" i="14"/>
  <c r="N212" i="14"/>
  <c r="N211" i="14" s="1"/>
  <c r="U708" i="14"/>
  <c r="U707" i="14" s="1"/>
  <c r="U706" i="14" s="1"/>
  <c r="U705" i="14" s="1"/>
  <c r="S707" i="14"/>
  <c r="S706" i="14" s="1"/>
  <c r="S705" i="14" s="1"/>
  <c r="AB315" i="14"/>
  <c r="AB314" i="14" s="1"/>
  <c r="AB309" i="14" s="1"/>
  <c r="AB308" i="14" s="1"/>
  <c r="N297" i="14"/>
  <c r="N296" i="14" s="1"/>
  <c r="N295" i="14" s="1"/>
  <c r="N294" i="14" s="1"/>
  <c r="N293" i="14" s="1"/>
  <c r="N292" i="14" s="1"/>
  <c r="L296" i="14"/>
  <c r="L295" i="14" s="1"/>
  <c r="L294" i="14" s="1"/>
  <c r="L293" i="14" s="1"/>
  <c r="L292" i="14" s="1"/>
  <c r="X256" i="14"/>
  <c r="X255" i="14" s="1"/>
  <c r="X254" i="14" s="1"/>
  <c r="H208" i="14"/>
  <c r="H207" i="14" s="1"/>
  <c r="H206" i="14" s="1"/>
  <c r="H205" i="14" s="1"/>
  <c r="H162" i="14"/>
  <c r="H150" i="14" s="1"/>
  <c r="H144" i="14" s="1"/>
  <c r="L358" i="14"/>
  <c r="L357" i="14" s="1"/>
  <c r="L356" i="14" s="1"/>
  <c r="N360" i="14"/>
  <c r="N358" i="14" s="1"/>
  <c r="N357" i="14" s="1"/>
  <c r="N356" i="14" s="1"/>
  <c r="N337" i="14" s="1"/>
  <c r="N336" i="14" s="1"/>
  <c r="N335" i="14" s="1"/>
  <c r="U144" i="14"/>
  <c r="L238" i="14"/>
  <c r="L237" i="14" s="1"/>
  <c r="U177" i="14"/>
  <c r="X238" i="14"/>
  <c r="X237" i="14" s="1"/>
  <c r="O220" i="14"/>
  <c r="L193" i="14"/>
  <c r="L192" i="14" s="1"/>
  <c r="S134" i="14"/>
  <c r="U135" i="14"/>
  <c r="U134" i="14" s="1"/>
  <c r="R106" i="14"/>
  <c r="R57" i="14" s="1"/>
  <c r="R56" i="14" s="1"/>
  <c r="R1211" i="14" s="1"/>
  <c r="L110" i="14"/>
  <c r="L109" i="14" s="1"/>
  <c r="L108" i="14" s="1"/>
  <c r="L107" i="14" s="1"/>
  <c r="N111" i="14"/>
  <c r="N110" i="14" s="1"/>
  <c r="N109" i="14" s="1"/>
  <c r="N108" i="14" s="1"/>
  <c r="N107" i="14" s="1"/>
  <c r="H179" i="14"/>
  <c r="H178" i="14" s="1"/>
  <c r="H177" i="14" s="1"/>
  <c r="L142" i="14"/>
  <c r="L141" i="14" s="1"/>
  <c r="L140" i="14" s="1"/>
  <c r="N143" i="14"/>
  <c r="N142" i="14" s="1"/>
  <c r="N141" i="14" s="1"/>
  <c r="N140" i="14" s="1"/>
  <c r="AB124" i="14"/>
  <c r="W106" i="14"/>
  <c r="W57" i="14" s="1"/>
  <c r="W56" i="14" s="1"/>
  <c r="W1211" i="14" s="1"/>
  <c r="Z96" i="14"/>
  <c r="Z95" i="14" s="1"/>
  <c r="Z94" i="14" s="1"/>
  <c r="Z93" i="14" s="1"/>
  <c r="Z92" i="14" s="1"/>
  <c r="AB97" i="14"/>
  <c r="AB96" i="14" s="1"/>
  <c r="AB95" i="14" s="1"/>
  <c r="AB94" i="14" s="1"/>
  <c r="AB93" i="14" s="1"/>
  <c r="AB92" i="14" s="1"/>
  <c r="L118" i="14"/>
  <c r="L117" i="14" s="1"/>
  <c r="L116" i="14" s="1"/>
  <c r="L115" i="14" s="1"/>
  <c r="N119" i="14"/>
  <c r="N118" i="14" s="1"/>
  <c r="N117" i="14" s="1"/>
  <c r="N116" i="14" s="1"/>
  <c r="N115" i="14" s="1"/>
  <c r="S104" i="14"/>
  <c r="S103" i="14" s="1"/>
  <c r="S102" i="14" s="1"/>
  <c r="U105" i="14"/>
  <c r="U104" i="14" s="1"/>
  <c r="U103" i="14" s="1"/>
  <c r="U102" i="14" s="1"/>
  <c r="AB208" i="14"/>
  <c r="AB207" i="14" s="1"/>
  <c r="AB206" i="14" s="1"/>
  <c r="AB205" i="14" s="1"/>
  <c r="N150" i="14"/>
  <c r="I56" i="14"/>
  <c r="L40" i="14"/>
  <c r="N41" i="14"/>
  <c r="N40" i="14" s="1"/>
  <c r="N36" i="14" s="1"/>
  <c r="N35" i="14" s="1"/>
  <c r="N34" i="14" s="1"/>
  <c r="N33" i="14" s="1"/>
  <c r="L36" i="14"/>
  <c r="L35" i="14" s="1"/>
  <c r="L34" i="14" s="1"/>
  <c r="L33" i="14" s="1"/>
  <c r="Z25" i="14"/>
  <c r="Z24" i="14" s="1"/>
  <c r="Z23" i="14" s="1"/>
  <c r="Z13" i="14" s="1"/>
  <c r="Z12" i="14" s="1"/>
  <c r="AB26" i="14"/>
  <c r="AB25" i="14" s="1"/>
  <c r="AB24" i="14" s="1"/>
  <c r="AB23" i="14" s="1"/>
  <c r="AB13" i="14" s="1"/>
  <c r="AB12" i="14" s="1"/>
  <c r="Z71" i="14"/>
  <c r="Z70" i="14" s="1"/>
  <c r="Z69" i="14" s="1"/>
  <c r="Z68" i="14" s="1"/>
  <c r="Z62" i="14" s="1"/>
  <c r="AB72" i="14"/>
  <c r="AB71" i="14" s="1"/>
  <c r="AB70" i="14" s="1"/>
  <c r="AB69" i="14" s="1"/>
  <c r="AB68" i="14" s="1"/>
  <c r="AB62" i="14" s="1"/>
  <c r="U50" i="14"/>
  <c r="U49" i="14" s="1"/>
  <c r="U48" i="14" s="1"/>
  <c r="U33" i="14" s="1"/>
  <c r="Z34" i="14"/>
  <c r="Z33" i="14" s="1"/>
  <c r="L15" i="14"/>
  <c r="L14" i="14" s="1"/>
  <c r="L13" i="14" s="1"/>
  <c r="L12" i="14" s="1"/>
  <c r="I642" i="17"/>
  <c r="I149" i="17"/>
  <c r="J152" i="17"/>
  <c r="J150" i="17" s="1"/>
  <c r="J149" i="17" s="1"/>
  <c r="I150" i="17"/>
  <c r="I189" i="17"/>
  <c r="I191" i="17"/>
  <c r="N1174" i="14" l="1"/>
  <c r="N1162" i="14" s="1"/>
  <c r="T1211" i="14"/>
  <c r="I1211" i="14"/>
  <c r="N1163" i="14"/>
  <c r="Q106" i="14"/>
  <c r="Q57" i="14" s="1"/>
  <c r="Q56" i="14" s="1"/>
  <c r="S836" i="14"/>
  <c r="S835" i="14" s="1"/>
  <c r="L309" i="14"/>
  <c r="L308" i="14" s="1"/>
  <c r="L307" i="14" s="1"/>
  <c r="H916" i="14"/>
  <c r="L191" i="14"/>
  <c r="L190" i="14" s="1"/>
  <c r="Z224" i="14"/>
  <c r="Z223" i="14" s="1"/>
  <c r="Z222" i="14" s="1"/>
  <c r="Z221" i="14" s="1"/>
  <c r="Z220" i="14" s="1"/>
  <c r="N309" i="14"/>
  <c r="N308" i="14" s="1"/>
  <c r="Z397" i="14"/>
  <c r="X57" i="14"/>
  <c r="S381" i="14"/>
  <c r="S368" i="14" s="1"/>
  <c r="L208" i="14"/>
  <c r="L207" i="14" s="1"/>
  <c r="L206" i="14" s="1"/>
  <c r="L205" i="14" s="1"/>
  <c r="X220" i="14"/>
  <c r="H307" i="14"/>
  <c r="Z382" i="14"/>
  <c r="Z381" i="14" s="1"/>
  <c r="S490" i="14"/>
  <c r="S489" i="14" s="1"/>
  <c r="S488" i="14" s="1"/>
  <c r="S487" i="14" s="1"/>
  <c r="AB791" i="14"/>
  <c r="N790" i="14"/>
  <c r="N789" i="14" s="1"/>
  <c r="N788" i="14" s="1"/>
  <c r="N787" i="14" s="1"/>
  <c r="L789" i="14"/>
  <c r="L788" i="14" s="1"/>
  <c r="L787" i="14" s="1"/>
  <c r="L1163" i="14"/>
  <c r="L1162" i="14"/>
  <c r="Z106" i="14"/>
  <c r="Z57" i="14" s="1"/>
  <c r="U382" i="14"/>
  <c r="U381" i="14" s="1"/>
  <c r="U368" i="14" s="1"/>
  <c r="AB596" i="14"/>
  <c r="AB577" i="14" s="1"/>
  <c r="Y1211" i="14"/>
  <c r="L683" i="14"/>
  <c r="L682" i="14" s="1"/>
  <c r="N836" i="14"/>
  <c r="N835" i="14" s="1"/>
  <c r="Z1163" i="14"/>
  <c r="Z1162" i="14"/>
  <c r="S1107" i="14"/>
  <c r="S1106" i="14" s="1"/>
  <c r="S1100" i="14" s="1"/>
  <c r="S1093" i="14" s="1"/>
  <c r="Z1024" i="14"/>
  <c r="S344" i="14"/>
  <c r="AB368" i="14"/>
  <c r="N487" i="14"/>
  <c r="L602" i="14"/>
  <c r="L596" i="14" s="1"/>
  <c r="L577" i="14" s="1"/>
  <c r="S650" i="14"/>
  <c r="AB651" i="14"/>
  <c r="S467" i="14"/>
  <c r="S466" i="14" s="1"/>
  <c r="S465" i="14" s="1"/>
  <c r="S464" i="14" s="1"/>
  <c r="S463" i="14" s="1"/>
  <c r="Z682" i="14"/>
  <c r="Z789" i="14"/>
  <c r="Z788" i="14" s="1"/>
  <c r="Z787" i="14" s="1"/>
  <c r="Z775" i="14" s="1"/>
  <c r="Z774" i="14" s="1"/>
  <c r="AB790" i="14"/>
  <c r="AB789" i="14" s="1"/>
  <c r="AB788" i="14" s="1"/>
  <c r="AB787" i="14" s="1"/>
  <c r="AB775" i="14" s="1"/>
  <c r="AB774" i="14" s="1"/>
  <c r="N976" i="14"/>
  <c r="H1107" i="14"/>
  <c r="H1106" i="14" s="1"/>
  <c r="H1100" i="14" s="1"/>
  <c r="H1093" i="14" s="1"/>
  <c r="H1054" i="14" s="1"/>
  <c r="Z971" i="14"/>
  <c r="Z970" i="14" s="1"/>
  <c r="Z969" i="14" s="1"/>
  <c r="AB972" i="14"/>
  <c r="AB971" i="14" s="1"/>
  <c r="AB970" i="14" s="1"/>
  <c r="AB969" i="14" s="1"/>
  <c r="AB957" i="14" s="1"/>
  <c r="AB956" i="14" s="1"/>
  <c r="AB936" i="14" s="1"/>
  <c r="X1163" i="14"/>
  <c r="AB1130" i="14"/>
  <c r="AB1129" i="14" s="1"/>
  <c r="AB1128" i="14" s="1"/>
  <c r="AB1107" i="14" s="1"/>
  <c r="AB1106" i="14" s="1"/>
  <c r="AB1100" i="14" s="1"/>
  <c r="AB1093" i="14" s="1"/>
  <c r="AB1054" i="14" s="1"/>
  <c r="Z1129" i="14"/>
  <c r="Z1128" i="14" s="1"/>
  <c r="M56" i="14"/>
  <c r="M1211" i="14" s="1"/>
  <c r="AB307" i="14"/>
  <c r="U693" i="14"/>
  <c r="U692" i="14" s="1"/>
  <c r="L777" i="14"/>
  <c r="L776" i="14" s="1"/>
  <c r="L775" i="14" s="1"/>
  <c r="L774" i="14" s="1"/>
  <c r="N177" i="14"/>
  <c r="Q307" i="14"/>
  <c r="N412" i="14"/>
  <c r="N408" i="14"/>
  <c r="N382" i="14" s="1"/>
  <c r="N381" i="14" s="1"/>
  <c r="N368" i="14" s="1"/>
  <c r="Z487" i="14"/>
  <c r="U1025" i="14"/>
  <c r="U1024" i="14" s="1"/>
  <c r="Z976" i="14"/>
  <c r="Z769" i="14"/>
  <c r="Z768" i="14" s="1"/>
  <c r="Z767" i="14" s="1"/>
  <c r="Q975" i="14"/>
  <c r="Q974" i="14" s="1"/>
  <c r="Q973" i="14" s="1"/>
  <c r="Q916" i="14" s="1"/>
  <c r="S1054" i="14"/>
  <c r="X973" i="14"/>
  <c r="X916" i="14" s="1"/>
  <c r="S1174" i="14"/>
  <c r="J56" i="14"/>
  <c r="S315" i="14"/>
  <c r="S314" i="14" s="1"/>
  <c r="S309" i="14" s="1"/>
  <c r="S308" i="14" s="1"/>
  <c r="S975" i="14"/>
  <c r="S974" i="14" s="1"/>
  <c r="L1000" i="14"/>
  <c r="L999" i="14" s="1"/>
  <c r="U1107" i="14"/>
  <c r="U1106" i="14" s="1"/>
  <c r="U1100" i="14" s="1"/>
  <c r="U1093" i="14" s="1"/>
  <c r="U1054" i="14" s="1"/>
  <c r="L124" i="14"/>
  <c r="L106" i="14" s="1"/>
  <c r="L57" i="14" s="1"/>
  <c r="L56" i="14" s="1"/>
  <c r="L144" i="14"/>
  <c r="U344" i="14"/>
  <c r="N602" i="14"/>
  <c r="N596" i="14" s="1"/>
  <c r="N577" i="14" s="1"/>
  <c r="L480" i="14"/>
  <c r="L477" i="14" s="1"/>
  <c r="L476" i="14" s="1"/>
  <c r="L475" i="14" s="1"/>
  <c r="L463" i="14" s="1"/>
  <c r="U467" i="14"/>
  <c r="U466" i="14" s="1"/>
  <c r="U465" i="14" s="1"/>
  <c r="U464" i="14" s="1"/>
  <c r="U463" i="14" s="1"/>
  <c r="AB682" i="14"/>
  <c r="U975" i="14"/>
  <c r="U974" i="14" s="1"/>
  <c r="U973" i="14" s="1"/>
  <c r="Z1011" i="14"/>
  <c r="Z1010" i="14" s="1"/>
  <c r="Z975" i="14" s="1"/>
  <c r="Z974" i="14" s="1"/>
  <c r="Z973" i="14" s="1"/>
  <c r="S959" i="14"/>
  <c r="S958" i="14" s="1"/>
  <c r="S957" i="14" s="1"/>
  <c r="S956" i="14" s="1"/>
  <c r="S936" i="14" s="1"/>
  <c r="K56" i="14"/>
  <c r="K1211" i="14" s="1"/>
  <c r="AB220" i="14"/>
  <c r="N972" i="14"/>
  <c r="N971" i="14" s="1"/>
  <c r="N970" i="14" s="1"/>
  <c r="N969" i="14" s="1"/>
  <c r="N957" i="14" s="1"/>
  <c r="N956" i="14" s="1"/>
  <c r="N936" i="14" s="1"/>
  <c r="N916" i="14" s="1"/>
  <c r="L971" i="14"/>
  <c r="L970" i="14" s="1"/>
  <c r="L969" i="14" s="1"/>
  <c r="L957" i="14" s="1"/>
  <c r="L956" i="14" s="1"/>
  <c r="L936" i="14" s="1"/>
  <c r="S126" i="14"/>
  <c r="S125" i="14" s="1"/>
  <c r="S124" i="14" s="1"/>
  <c r="S106" i="14" s="1"/>
  <c r="S693" i="14"/>
  <c r="S692" i="14" s="1"/>
  <c r="S683" i="14" s="1"/>
  <c r="S682" i="14" s="1"/>
  <c r="N777" i="14"/>
  <c r="N776" i="14" s="1"/>
  <c r="N775" i="14" s="1"/>
  <c r="N774" i="14" s="1"/>
  <c r="N739" i="14" s="1"/>
  <c r="N730" i="14" s="1"/>
  <c r="U126" i="14"/>
  <c r="U125" i="14" s="1"/>
  <c r="U124" i="14" s="1"/>
  <c r="U106" i="14"/>
  <c r="L177" i="14"/>
  <c r="Z740" i="14"/>
  <c r="Z739" i="14" s="1"/>
  <c r="Z730" i="14" s="1"/>
  <c r="S628" i="14"/>
  <c r="S627" i="14" s="1"/>
  <c r="S626" i="14" s="1"/>
  <c r="S625" i="14" s="1"/>
  <c r="S624" i="14" s="1"/>
  <c r="L847" i="14"/>
  <c r="L836" i="14" s="1"/>
  <c r="L835" i="14" s="1"/>
  <c r="L739" i="14" s="1"/>
  <c r="L730" i="14" s="1"/>
  <c r="AB769" i="14"/>
  <c r="AB768" i="14" s="1"/>
  <c r="AB767" i="14" s="1"/>
  <c r="AB740" i="14" s="1"/>
  <c r="AB739" i="14" s="1"/>
  <c r="AB730" i="14" s="1"/>
  <c r="Z1107" i="14"/>
  <c r="Z1106" i="14" s="1"/>
  <c r="Z1100" i="14" s="1"/>
  <c r="Z1093" i="14" s="1"/>
  <c r="Z1054" i="14" s="1"/>
  <c r="S1162" i="14"/>
  <c r="S1163" i="14"/>
  <c r="N1130" i="14"/>
  <c r="N1129" i="14" s="1"/>
  <c r="N1128" i="14" s="1"/>
  <c r="N1107" i="14" s="1"/>
  <c r="N1106" i="14" s="1"/>
  <c r="N1100" i="14" s="1"/>
  <c r="N1093" i="14" s="1"/>
  <c r="N1054" i="14" s="1"/>
  <c r="L1129" i="14"/>
  <c r="L1128" i="14" s="1"/>
  <c r="L1107" i="14" s="1"/>
  <c r="L1106" i="14" s="1"/>
  <c r="L1100" i="14" s="1"/>
  <c r="L1093" i="14" s="1"/>
  <c r="L1054" i="14" s="1"/>
  <c r="U1174" i="14"/>
  <c r="U1163" i="14" s="1"/>
  <c r="U315" i="14"/>
  <c r="U314" i="14" s="1"/>
  <c r="U309" i="14" s="1"/>
  <c r="U308" i="14" s="1"/>
  <c r="N975" i="14"/>
  <c r="N974" i="14" s="1"/>
  <c r="N973" i="14" s="1"/>
  <c r="N1025" i="14"/>
  <c r="N1024" i="14" s="1"/>
  <c r="Q1163" i="14"/>
  <c r="Q1162" i="14"/>
  <c r="S70" i="14"/>
  <c r="S69" i="14" s="1"/>
  <c r="S68" i="14" s="1"/>
  <c r="S62" i="14" s="1"/>
  <c r="H57" i="14"/>
  <c r="H56" i="14" s="1"/>
  <c r="N124" i="14"/>
  <c r="N106" i="14" s="1"/>
  <c r="N57" i="14" s="1"/>
  <c r="N144" i="14"/>
  <c r="AB191" i="14"/>
  <c r="AB190" i="14" s="1"/>
  <c r="AB177" i="14" s="1"/>
  <c r="AB463" i="14"/>
  <c r="U683" i="14"/>
  <c r="U682" i="14" s="1"/>
  <c r="N480" i="14"/>
  <c r="N477" i="14" s="1"/>
  <c r="N476" i="14" s="1"/>
  <c r="N475" i="14" s="1"/>
  <c r="N463" i="14" s="1"/>
  <c r="P1211" i="14"/>
  <c r="AB1011" i="14"/>
  <c r="AB1010" i="14" s="1"/>
  <c r="AB975" i="14" s="1"/>
  <c r="AB974" i="14" s="1"/>
  <c r="AB973" i="14" s="1"/>
  <c r="U959" i="14"/>
  <c r="U958" i="14" s="1"/>
  <c r="U957" i="14" s="1"/>
  <c r="U956" i="14" s="1"/>
  <c r="U936" i="14" s="1"/>
  <c r="U916" i="14" s="1"/>
  <c r="J1211" i="14"/>
  <c r="J1240" i="14" s="1"/>
  <c r="AA1211" i="14"/>
  <c r="AB106" i="14"/>
  <c r="AB57" i="14" s="1"/>
  <c r="AB56" i="14" s="1"/>
  <c r="U337" i="14"/>
  <c r="U336" i="14" s="1"/>
  <c r="U335" i="14" s="1"/>
  <c r="U220" i="14"/>
  <c r="Z337" i="14"/>
  <c r="Z336" i="14" s="1"/>
  <c r="Z335" i="14" s="1"/>
  <c r="S1025" i="14"/>
  <c r="S1024" i="14" s="1"/>
  <c r="S789" i="14"/>
  <c r="S788" i="14" s="1"/>
  <c r="S787" i="14" s="1"/>
  <c r="S775" i="14" s="1"/>
  <c r="S774" i="14" s="1"/>
  <c r="S739" i="14" s="1"/>
  <c r="S730" i="14" s="1"/>
  <c r="U790" i="14"/>
  <c r="U789" i="14" s="1"/>
  <c r="U788" i="14" s="1"/>
  <c r="U787" i="14" s="1"/>
  <c r="U775" i="14" s="1"/>
  <c r="U774" i="14" s="1"/>
  <c r="U739" i="14" s="1"/>
  <c r="U730" i="14" s="1"/>
  <c r="AB1162" i="14"/>
  <c r="AB1163" i="14"/>
  <c r="L1025" i="14"/>
  <c r="L1024" i="14" s="1"/>
  <c r="AB1024" i="14"/>
  <c r="U70" i="14"/>
  <c r="U69" i="14" s="1"/>
  <c r="U68" i="14" s="1"/>
  <c r="U62" i="14" s="1"/>
  <c r="S337" i="14"/>
  <c r="S336" i="14" s="1"/>
  <c r="S335" i="14" s="1"/>
  <c r="Z191" i="14"/>
  <c r="Z190" i="14" s="1"/>
  <c r="Z177" i="14" s="1"/>
  <c r="Z368" i="14"/>
  <c r="Z307" i="14" s="1"/>
  <c r="X787" i="14"/>
  <c r="X775" i="14" s="1"/>
  <c r="X774" i="14" s="1"/>
  <c r="X739" i="14" s="1"/>
  <c r="X730" i="14" s="1"/>
  <c r="L976" i="14"/>
  <c r="Z957" i="14"/>
  <c r="Z956" i="14" s="1"/>
  <c r="Z936" i="14" s="1"/>
  <c r="Z916" i="14" s="1"/>
  <c r="O56" i="14"/>
  <c r="O1211" i="14" s="1"/>
  <c r="O1220" i="14" s="1"/>
  <c r="O1224" i="14" s="1"/>
  <c r="F47" i="21"/>
  <c r="F41" i="21"/>
  <c r="F38" i="21"/>
  <c r="F36" i="21"/>
  <c r="F27" i="21"/>
  <c r="F24" i="21"/>
  <c r="F21" i="21"/>
  <c r="F17" i="21"/>
  <c r="F15" i="21"/>
  <c r="F13" i="21"/>
  <c r="U57" i="14" l="1"/>
  <c r="S57" i="14"/>
  <c r="Z56" i="14"/>
  <c r="AB916" i="14"/>
  <c r="L916" i="14"/>
  <c r="L1211" i="14" s="1"/>
  <c r="S916" i="14"/>
  <c r="L975" i="14"/>
  <c r="L974" i="14" s="1"/>
  <c r="L973" i="14" s="1"/>
  <c r="Q1211" i="14"/>
  <c r="U307" i="14"/>
  <c r="U56" i="14" s="1"/>
  <c r="S973" i="14"/>
  <c r="S307" i="14"/>
  <c r="S56" i="14" s="1"/>
  <c r="U1162" i="14"/>
  <c r="N307" i="14"/>
  <c r="N56" i="14" s="1"/>
  <c r="N1211" i="14" s="1"/>
  <c r="H1211" i="14"/>
  <c r="Z1211" i="14"/>
  <c r="AB1211" i="14"/>
  <c r="X56" i="14"/>
  <c r="X1211" i="14" s="1"/>
  <c r="F19" i="21"/>
  <c r="F39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S1211" i="14" l="1"/>
  <c r="U1211" i="14"/>
  <c r="E63" i="21"/>
  <c r="E62" i="21"/>
  <c r="D61" i="21"/>
  <c r="C61" i="21"/>
  <c r="E61" i="21" s="1"/>
  <c r="E60" i="21"/>
  <c r="D59" i="21"/>
  <c r="C59" i="21"/>
  <c r="E59" i="21" s="1"/>
  <c r="E58" i="21"/>
  <c r="D57" i="21"/>
  <c r="C57" i="21"/>
  <c r="E57" i="21" s="1"/>
  <c r="E56" i="21"/>
  <c r="E55" i="21"/>
  <c r="E54" i="21"/>
  <c r="E53" i="21"/>
  <c r="D52" i="21"/>
  <c r="E52" i="21" s="1"/>
  <c r="D51" i="21"/>
  <c r="E51" i="21" s="1"/>
  <c r="E50" i="21"/>
  <c r="E49" i="21"/>
  <c r="E48" i="21"/>
  <c r="E47" i="21"/>
  <c r="D47" i="21"/>
  <c r="C47" i="21"/>
  <c r="E46" i="21"/>
  <c r="E45" i="21"/>
  <c r="E44" i="21"/>
  <c r="E43" i="21"/>
  <c r="E42" i="21"/>
  <c r="E41" i="21"/>
  <c r="D41" i="21"/>
  <c r="C41" i="21"/>
  <c r="E40" i="21"/>
  <c r="E39" i="21"/>
  <c r="D38" i="21"/>
  <c r="C38" i="21"/>
  <c r="E37" i="21"/>
  <c r="D36" i="21"/>
  <c r="C36" i="21"/>
  <c r="E36" i="21" s="1"/>
  <c r="E35" i="21"/>
  <c r="E34" i="21"/>
  <c r="E33" i="21"/>
  <c r="E32" i="21"/>
  <c r="E31" i="21"/>
  <c r="E30" i="21"/>
  <c r="E29" i="21"/>
  <c r="E28" i="21"/>
  <c r="D27" i="21"/>
  <c r="E27" i="21" s="1"/>
  <c r="C27" i="21"/>
  <c r="E26" i="21"/>
  <c r="E25" i="21"/>
  <c r="D24" i="21"/>
  <c r="C24" i="21"/>
  <c r="E24" i="21" s="1"/>
  <c r="E23" i="21"/>
  <c r="E22" i="21"/>
  <c r="D21" i="21"/>
  <c r="C21" i="21"/>
  <c r="E21" i="21" s="1"/>
  <c r="E20" i="21"/>
  <c r="E19" i="21"/>
  <c r="E18" i="21"/>
  <c r="E17" i="21"/>
  <c r="D17" i="21"/>
  <c r="C17" i="21"/>
  <c r="E16" i="21"/>
  <c r="E15" i="21"/>
  <c r="D15" i="21"/>
  <c r="E14" i="21"/>
  <c r="D13" i="21"/>
  <c r="C13" i="21"/>
  <c r="C12" i="21"/>
  <c r="E38" i="21" l="1"/>
  <c r="D12" i="21"/>
  <c r="D64" i="21" s="1"/>
  <c r="E64" i="21" s="1"/>
  <c r="E13" i="21"/>
  <c r="E12" i="21" l="1"/>
  <c r="I640" i="17"/>
  <c r="J641" i="17"/>
  <c r="W643" i="17" l="1"/>
  <c r="X642" i="17"/>
  <c r="X640" i="17"/>
  <c r="W640" i="17"/>
  <c r="W638" i="17"/>
  <c r="W636" i="17"/>
  <c r="W634" i="17"/>
  <c r="W632" i="17"/>
  <c r="W630" i="17"/>
  <c r="W628" i="17"/>
  <c r="W625" i="17"/>
  <c r="W622" i="17"/>
  <c r="W614" i="17" s="1"/>
  <c r="W619" i="17"/>
  <c r="W617" i="17"/>
  <c r="W615" i="17"/>
  <c r="W610" i="17"/>
  <c r="W608" i="17"/>
  <c r="W606" i="17"/>
  <c r="W604" i="17"/>
  <c r="W600" i="17"/>
  <c r="W597" i="17"/>
  <c r="W593" i="17"/>
  <c r="W592" i="17" s="1"/>
  <c r="W590" i="17"/>
  <c r="W588" i="17"/>
  <c r="W586" i="17"/>
  <c r="W584" i="17"/>
  <c r="W581" i="17"/>
  <c r="W578" i="17"/>
  <c r="W576" i="17"/>
  <c r="W574" i="17"/>
  <c r="W572" i="17"/>
  <c r="W570" i="17"/>
  <c r="W568" i="17"/>
  <c r="W566" i="17"/>
  <c r="W564" i="17"/>
  <c r="W562" i="17"/>
  <c r="W557" i="17"/>
  <c r="W552" i="17"/>
  <c r="W551" i="17" s="1"/>
  <c r="W550" i="17" s="1"/>
  <c r="W547" i="17"/>
  <c r="W546" i="17" s="1"/>
  <c r="W545" i="17" s="1"/>
  <c r="W543" i="17"/>
  <c r="W541" i="17"/>
  <c r="X539" i="17"/>
  <c r="X538" i="17" s="1"/>
  <c r="W538" i="17"/>
  <c r="W536" i="17"/>
  <c r="W534" i="17"/>
  <c r="W532" i="17"/>
  <c r="W528" i="17"/>
  <c r="W527" i="17" s="1"/>
  <c r="W526" i="17" s="1"/>
  <c r="W523" i="17"/>
  <c r="W522" i="17" s="1"/>
  <c r="W521" i="17" s="1"/>
  <c r="W519" i="17"/>
  <c r="W518" i="17" s="1"/>
  <c r="W517" i="17" s="1"/>
  <c r="W515" i="17"/>
  <c r="W512" i="17" s="1"/>
  <c r="W511" i="17" s="1"/>
  <c r="W513" i="17"/>
  <c r="W509" i="17"/>
  <c r="W507" i="17"/>
  <c r="W505" i="17"/>
  <c r="W503" i="17"/>
  <c r="W500" i="17"/>
  <c r="W495" i="17"/>
  <c r="W493" i="17"/>
  <c r="W490" i="17"/>
  <c r="W486" i="17"/>
  <c r="W484" i="17"/>
  <c r="W481" i="17"/>
  <c r="W479" i="17"/>
  <c r="W475" i="17"/>
  <c r="X473" i="17"/>
  <c r="X472" i="17" s="1"/>
  <c r="W472" i="17"/>
  <c r="X471" i="17"/>
  <c r="X470" i="17" s="1"/>
  <c r="W470" i="17"/>
  <c r="X468" i="17"/>
  <c r="W466" i="17"/>
  <c r="X463" i="17"/>
  <c r="W461" i="17"/>
  <c r="W460" i="17" s="1"/>
  <c r="W458" i="17"/>
  <c r="W456" i="17"/>
  <c r="W453" i="17"/>
  <c r="W452" i="17" s="1"/>
  <c r="W449" i="17"/>
  <c r="W447" i="17"/>
  <c r="W442" i="17"/>
  <c r="W439" i="17"/>
  <c r="W436" i="17"/>
  <c r="W432" i="17"/>
  <c r="W428" i="17"/>
  <c r="W427" i="17" s="1"/>
  <c r="W426" i="17" s="1"/>
  <c r="W424" i="17"/>
  <c r="W422" i="17"/>
  <c r="W421" i="17" s="1"/>
  <c r="W419" i="17"/>
  <c r="W417" i="17"/>
  <c r="X416" i="17"/>
  <c r="X415" i="17"/>
  <c r="W413" i="17"/>
  <c r="W410" i="17"/>
  <c r="X408" i="17"/>
  <c r="W406" i="17"/>
  <c r="W402" i="17"/>
  <c r="W400" i="17"/>
  <c r="W396" i="17"/>
  <c r="W393" i="17"/>
  <c r="X391" i="17"/>
  <c r="W390" i="17"/>
  <c r="X388" i="17"/>
  <c r="X387" i="17" s="1"/>
  <c r="W387" i="17"/>
  <c r="X386" i="17"/>
  <c r="X385" i="17" s="1"/>
  <c r="W385" i="17"/>
  <c r="W383" i="17"/>
  <c r="W381" i="17"/>
  <c r="W377" i="17"/>
  <c r="W375" i="17"/>
  <c r="W369" i="17"/>
  <c r="W368" i="17" s="1"/>
  <c r="W367" i="17" s="1"/>
  <c r="X366" i="17"/>
  <c r="X365" i="17" s="1"/>
  <c r="W365" i="17"/>
  <c r="W363" i="17"/>
  <c r="W361" i="17"/>
  <c r="W359" i="17"/>
  <c r="W356" i="17"/>
  <c r="W353" i="17"/>
  <c r="W350" i="17"/>
  <c r="W346" i="17"/>
  <c r="W344" i="17"/>
  <c r="W342" i="17"/>
  <c r="W339" i="17"/>
  <c r="W337" i="17"/>
  <c r="W335" i="17"/>
  <c r="W332" i="17"/>
  <c r="W330" i="17"/>
  <c r="W328" i="17"/>
  <c r="X326" i="17"/>
  <c r="X325" i="17" s="1"/>
  <c r="W325" i="17"/>
  <c r="X324" i="17"/>
  <c r="X323" i="17" s="1"/>
  <c r="W323" i="17"/>
  <c r="W321" i="17"/>
  <c r="W319" i="17"/>
  <c r="X318" i="17"/>
  <c r="X317" i="17" s="1"/>
  <c r="W317" i="17"/>
  <c r="W314" i="17"/>
  <c r="W312" i="17"/>
  <c r="W310" i="17"/>
  <c r="W307" i="17"/>
  <c r="W305" i="17"/>
  <c r="W303" i="17"/>
  <c r="W301" i="17"/>
  <c r="W296" i="17"/>
  <c r="W292" i="17"/>
  <c r="W288" i="17"/>
  <c r="W287" i="17" s="1"/>
  <c r="W285" i="17"/>
  <c r="W284" i="17" s="1"/>
  <c r="W281" i="17"/>
  <c r="W279" i="17"/>
  <c r="W277" i="17"/>
  <c r="W274" i="17"/>
  <c r="W273" i="17" s="1"/>
  <c r="W270" i="17"/>
  <c r="W269" i="17" s="1"/>
  <c r="W268" i="17" s="1"/>
  <c r="W263" i="17"/>
  <c r="W262" i="17" s="1"/>
  <c r="W261" i="17" s="1"/>
  <c r="W259" i="17"/>
  <c r="W258" i="17" s="1"/>
  <c r="W256" i="17"/>
  <c r="W254" i="17"/>
  <c r="W252" i="17"/>
  <c r="W248" i="17"/>
  <c r="W246" i="17"/>
  <c r="W244" i="17"/>
  <c r="W242" i="17"/>
  <c r="W239" i="17"/>
  <c r="W236" i="17"/>
  <c r="W235" i="17" s="1"/>
  <c r="W232" i="17"/>
  <c r="W231" i="17" s="1"/>
  <c r="W229" i="17"/>
  <c r="W228" i="17" s="1"/>
  <c r="W226" i="17"/>
  <c r="W225" i="17" s="1"/>
  <c r="W222" i="17"/>
  <c r="W221" i="17" s="1"/>
  <c r="W219" i="17"/>
  <c r="W217" i="17"/>
  <c r="W215" i="17"/>
  <c r="W213" i="17"/>
  <c r="W211" i="17"/>
  <c r="W208" i="17"/>
  <c r="W205" i="17"/>
  <c r="W200" i="17"/>
  <c r="W198" i="17"/>
  <c r="W196" i="17"/>
  <c r="W194" i="17"/>
  <c r="W192" i="17"/>
  <c r="W190" i="17"/>
  <c r="W188" i="17"/>
  <c r="W186" i="17"/>
  <c r="W184" i="17"/>
  <c r="W180" i="17"/>
  <c r="W176" i="17"/>
  <c r="W175" i="17" s="1"/>
  <c r="X174" i="17"/>
  <c r="X173" i="17" s="1"/>
  <c r="W173" i="17"/>
  <c r="X172" i="17"/>
  <c r="X171" i="17" s="1"/>
  <c r="W171" i="17"/>
  <c r="W168" i="17"/>
  <c r="W166" i="17"/>
  <c r="X165" i="17"/>
  <c r="X164" i="17" s="1"/>
  <c r="W164" i="17"/>
  <c r="W160" i="17"/>
  <c r="W158" i="17"/>
  <c r="W156" i="17"/>
  <c r="W153" i="17"/>
  <c r="W145" i="17"/>
  <c r="W144" i="17" s="1"/>
  <c r="W142" i="17"/>
  <c r="W140" i="17"/>
  <c r="W135" i="17"/>
  <c r="W131" i="17"/>
  <c r="W129" i="17"/>
  <c r="W127" i="17"/>
  <c r="W124" i="17"/>
  <c r="W121" i="17" s="1"/>
  <c r="W122" i="17"/>
  <c r="W119" i="17"/>
  <c r="W117" i="17"/>
  <c r="X115" i="17"/>
  <c r="X114" i="17" s="1"/>
  <c r="W114" i="17"/>
  <c r="W112" i="17"/>
  <c r="W110" i="17"/>
  <c r="W107" i="17"/>
  <c r="W105" i="17"/>
  <c r="W103" i="17"/>
  <c r="W98" i="17"/>
  <c r="W97" i="17" s="1"/>
  <c r="W95" i="17"/>
  <c r="W93" i="17"/>
  <c r="W91" i="17"/>
  <c r="W88" i="17"/>
  <c r="W82" i="17"/>
  <c r="W77" i="17"/>
  <c r="W75" i="17"/>
  <c r="W73" i="17"/>
  <c r="W71" i="17"/>
  <c r="X70" i="17"/>
  <c r="X69" i="17" s="1"/>
  <c r="W69" i="17"/>
  <c r="W66" i="17"/>
  <c r="W64" i="17"/>
  <c r="W63" i="17"/>
  <c r="W62" i="17" s="1"/>
  <c r="W60" i="17"/>
  <c r="W57" i="17"/>
  <c r="W53" i="17"/>
  <c r="W51" i="17"/>
  <c r="W49" i="17"/>
  <c r="W47" i="17"/>
  <c r="X45" i="17"/>
  <c r="X44" i="17" s="1"/>
  <c r="W44" i="17"/>
  <c r="X43" i="17"/>
  <c r="X42" i="17" s="1"/>
  <c r="W42" i="17"/>
  <c r="W39" i="17"/>
  <c r="W37" i="17"/>
  <c r="W33" i="17"/>
  <c r="X31" i="17"/>
  <c r="X30" i="17" s="1"/>
  <c r="W30" i="17"/>
  <c r="X29" i="17"/>
  <c r="X28" i="17" s="1"/>
  <c r="W28" i="17"/>
  <c r="W26" i="17"/>
  <c r="W24" i="17"/>
  <c r="W22" i="17"/>
  <c r="W20" i="17"/>
  <c r="W18" i="17"/>
  <c r="W16" i="17"/>
  <c r="W14" i="17"/>
  <c r="P124" i="17"/>
  <c r="P122" i="17"/>
  <c r="P200" i="17"/>
  <c r="P377" i="17"/>
  <c r="P375" i="17"/>
  <c r="P402" i="17"/>
  <c r="P400" i="17"/>
  <c r="P634" i="17"/>
  <c r="P643" i="17"/>
  <c r="Q642" i="17"/>
  <c r="Q640" i="17" s="1"/>
  <c r="P640" i="17"/>
  <c r="P638" i="17"/>
  <c r="P636" i="17"/>
  <c r="P632" i="17"/>
  <c r="P630" i="17"/>
  <c r="P628" i="17"/>
  <c r="P625" i="17"/>
  <c r="P622" i="17"/>
  <c r="P619" i="17"/>
  <c r="P617" i="17"/>
  <c r="P615" i="17"/>
  <c r="P610" i="17"/>
  <c r="P608" i="17"/>
  <c r="P606" i="17"/>
  <c r="P604" i="17"/>
  <c r="P600" i="17"/>
  <c r="P597" i="17"/>
  <c r="P593" i="17"/>
  <c r="P592" i="17" s="1"/>
  <c r="P590" i="17"/>
  <c r="P588" i="17"/>
  <c r="P586" i="17"/>
  <c r="P584" i="17"/>
  <c r="P581" i="17"/>
  <c r="P578" i="17"/>
  <c r="P576" i="17"/>
  <c r="P574" i="17"/>
  <c r="P572" i="17"/>
  <c r="P570" i="17"/>
  <c r="P568" i="17"/>
  <c r="P566" i="17"/>
  <c r="P564" i="17"/>
  <c r="P562" i="17"/>
  <c r="P557" i="17"/>
  <c r="P552" i="17"/>
  <c r="P551" i="17" s="1"/>
  <c r="P550" i="17" s="1"/>
  <c r="P547" i="17"/>
  <c r="P546" i="17" s="1"/>
  <c r="P545" i="17" s="1"/>
  <c r="P543" i="17"/>
  <c r="P540" i="17" s="1"/>
  <c r="P541" i="17"/>
  <c r="Q539" i="17"/>
  <c r="Q538" i="17" s="1"/>
  <c r="P538" i="17"/>
  <c r="P536" i="17"/>
  <c r="P534" i="17"/>
  <c r="P532" i="17"/>
  <c r="P531" i="17" s="1"/>
  <c r="P528" i="17"/>
  <c r="P527" i="17" s="1"/>
  <c r="P526" i="17" s="1"/>
  <c r="P523" i="17"/>
  <c r="P522" i="17" s="1"/>
  <c r="P521" i="17" s="1"/>
  <c r="P519" i="17"/>
  <c r="P518" i="17" s="1"/>
  <c r="P517" i="17" s="1"/>
  <c r="P515" i="17"/>
  <c r="P513" i="17"/>
  <c r="P509" i="17"/>
  <c r="P507" i="17"/>
  <c r="P505" i="17"/>
  <c r="P503" i="17"/>
  <c r="P500" i="17"/>
  <c r="P495" i="17"/>
  <c r="P493" i="17"/>
  <c r="P490" i="17"/>
  <c r="P486" i="17"/>
  <c r="P484" i="17"/>
  <c r="P481" i="17"/>
  <c r="P479" i="17"/>
  <c r="P475" i="17"/>
  <c r="Q473" i="17"/>
  <c r="Q472" i="17" s="1"/>
  <c r="P472" i="17"/>
  <c r="Q471" i="17"/>
  <c r="Q470" i="17" s="1"/>
  <c r="P470" i="17"/>
  <c r="Q468" i="17"/>
  <c r="P466" i="17"/>
  <c r="Q463" i="17"/>
  <c r="P461" i="17"/>
  <c r="Q461" i="17" s="1"/>
  <c r="P458" i="17"/>
  <c r="P456" i="17"/>
  <c r="P453" i="17"/>
  <c r="P452" i="17" s="1"/>
  <c r="P449" i="17"/>
  <c r="P447" i="17"/>
  <c r="P442" i="17"/>
  <c r="P439" i="17"/>
  <c r="P438" i="17" s="1"/>
  <c r="P436" i="17"/>
  <c r="P432" i="17"/>
  <c r="P428" i="17"/>
  <c r="P427" i="17" s="1"/>
  <c r="P426" i="17" s="1"/>
  <c r="P424" i="17"/>
  <c r="P422" i="17"/>
  <c r="P419" i="17"/>
  <c r="P417" i="17"/>
  <c r="Q416" i="17"/>
  <c r="Q415" i="17"/>
  <c r="P413" i="17"/>
  <c r="P410" i="17"/>
  <c r="Q408" i="17"/>
  <c r="P406" i="17"/>
  <c r="P396" i="17"/>
  <c r="P393" i="17"/>
  <c r="Q391" i="17"/>
  <c r="P390" i="17"/>
  <c r="Q388" i="17"/>
  <c r="Q387" i="17" s="1"/>
  <c r="P387" i="17"/>
  <c r="Q386" i="17"/>
  <c r="Q385" i="17" s="1"/>
  <c r="P385" i="17"/>
  <c r="P383" i="17"/>
  <c r="P381" i="17"/>
  <c r="P369" i="17"/>
  <c r="P368" i="17" s="1"/>
  <c r="P367" i="17" s="1"/>
  <c r="Q366" i="17"/>
  <c r="Q365" i="17" s="1"/>
  <c r="P365" i="17"/>
  <c r="P363" i="17"/>
  <c r="P361" i="17"/>
  <c r="P359" i="17"/>
  <c r="P356" i="17"/>
  <c r="P353" i="17"/>
  <c r="P350" i="17"/>
  <c r="P346" i="17"/>
  <c r="P344" i="17"/>
  <c r="P342" i="17"/>
  <c r="P339" i="17"/>
  <c r="P337" i="17"/>
  <c r="P335" i="17"/>
  <c r="P332" i="17"/>
  <c r="P330" i="17"/>
  <c r="P328" i="17"/>
  <c r="Q326" i="17"/>
  <c r="Q325" i="17" s="1"/>
  <c r="P325" i="17"/>
  <c r="Q324" i="17"/>
  <c r="Q323" i="17" s="1"/>
  <c r="P323" i="17"/>
  <c r="P321" i="17"/>
  <c r="P319" i="17"/>
  <c r="Q318" i="17"/>
  <c r="Q317" i="17" s="1"/>
  <c r="P317" i="17"/>
  <c r="P314" i="17"/>
  <c r="P312" i="17"/>
  <c r="P310" i="17"/>
  <c r="P307" i="17"/>
  <c r="P305" i="17"/>
  <c r="P303" i="17"/>
  <c r="P301" i="17"/>
  <c r="P296" i="17"/>
  <c r="P292" i="17"/>
  <c r="P288" i="17"/>
  <c r="P287" i="17" s="1"/>
  <c r="P285" i="17"/>
  <c r="P284" i="17" s="1"/>
  <c r="P281" i="17"/>
  <c r="P279" i="17"/>
  <c r="P277" i="17"/>
  <c r="P274" i="17"/>
  <c r="P273" i="17" s="1"/>
  <c r="P270" i="17"/>
  <c r="P269" i="17" s="1"/>
  <c r="P268" i="17" s="1"/>
  <c r="P263" i="17"/>
  <c r="P262" i="17" s="1"/>
  <c r="P261" i="17" s="1"/>
  <c r="P259" i="17"/>
  <c r="P258" i="17" s="1"/>
  <c r="P256" i="17"/>
  <c r="P254" i="17"/>
  <c r="P252" i="17"/>
  <c r="P248" i="17"/>
  <c r="P246" i="17"/>
  <c r="P244" i="17"/>
  <c r="P242" i="17"/>
  <c r="P239" i="17"/>
  <c r="P236" i="17"/>
  <c r="P235" i="17" s="1"/>
  <c r="P232" i="17"/>
  <c r="P231" i="17" s="1"/>
  <c r="P229" i="17"/>
  <c r="P228" i="17" s="1"/>
  <c r="P226" i="17"/>
  <c r="P225" i="17" s="1"/>
  <c r="P222" i="17"/>
  <c r="P221" i="17" s="1"/>
  <c r="P219" i="17"/>
  <c r="P217" i="17"/>
  <c r="P215" i="17"/>
  <c r="P213" i="17"/>
  <c r="P211" i="17"/>
  <c r="P208" i="17"/>
  <c r="P205" i="17"/>
  <c r="P198" i="17"/>
  <c r="P196" i="17"/>
  <c r="P194" i="17"/>
  <c r="P192" i="17"/>
  <c r="P190" i="17"/>
  <c r="P188" i="17"/>
  <c r="P186" i="17"/>
  <c r="P184" i="17"/>
  <c r="P180" i="17"/>
  <c r="P176" i="17"/>
  <c r="P175" i="17" s="1"/>
  <c r="Q174" i="17"/>
  <c r="Q173" i="17" s="1"/>
  <c r="P173" i="17"/>
  <c r="Q172" i="17"/>
  <c r="Q171" i="17" s="1"/>
  <c r="P171" i="17"/>
  <c r="P168" i="17"/>
  <c r="P166" i="17"/>
  <c r="Q165" i="17"/>
  <c r="Q164" i="17" s="1"/>
  <c r="P164" i="17"/>
  <c r="P160" i="17"/>
  <c r="P158" i="17"/>
  <c r="P156" i="17"/>
  <c r="P153" i="17"/>
  <c r="P145" i="17"/>
  <c r="P144" i="17" s="1"/>
  <c r="P142" i="17"/>
  <c r="P140" i="17"/>
  <c r="P135" i="17"/>
  <c r="P131" i="17"/>
  <c r="P129" i="17"/>
  <c r="P127" i="17"/>
  <c r="P119" i="17"/>
  <c r="P116" i="17" s="1"/>
  <c r="P117" i="17"/>
  <c r="Q115" i="17"/>
  <c r="Q114" i="17" s="1"/>
  <c r="P114" i="17"/>
  <c r="P112" i="17"/>
  <c r="P110" i="17"/>
  <c r="P107" i="17"/>
  <c r="P105" i="17"/>
  <c r="P103" i="17"/>
  <c r="P98" i="17"/>
  <c r="P97" i="17" s="1"/>
  <c r="P95" i="17"/>
  <c r="P93" i="17"/>
  <c r="P91" i="17"/>
  <c r="P88" i="17"/>
  <c r="P82" i="17"/>
  <c r="P77" i="17"/>
  <c r="P75" i="17"/>
  <c r="P73" i="17"/>
  <c r="P71" i="17"/>
  <c r="Q70" i="17"/>
  <c r="Q69" i="17" s="1"/>
  <c r="P69" i="17"/>
  <c r="P66" i="17"/>
  <c r="P64" i="17"/>
  <c r="P63" i="17"/>
  <c r="P62" i="17" s="1"/>
  <c r="P60" i="17"/>
  <c r="P57" i="17"/>
  <c r="P53" i="17"/>
  <c r="P51" i="17"/>
  <c r="P49" i="17"/>
  <c r="P47" i="17"/>
  <c r="Q45" i="17"/>
  <c r="Q44" i="17" s="1"/>
  <c r="P44" i="17"/>
  <c r="Q43" i="17"/>
  <c r="Q42" i="17" s="1"/>
  <c r="P42" i="17"/>
  <c r="P39" i="17"/>
  <c r="P37" i="17"/>
  <c r="P33" i="17"/>
  <c r="Q31" i="17"/>
  <c r="Q30" i="17" s="1"/>
  <c r="P30" i="17"/>
  <c r="Q29" i="17"/>
  <c r="Q28" i="17" s="1"/>
  <c r="P28" i="17"/>
  <c r="P26" i="17"/>
  <c r="P24" i="17"/>
  <c r="P22" i="17"/>
  <c r="P20" i="17"/>
  <c r="P18" i="17"/>
  <c r="P16" i="17"/>
  <c r="P14" i="17"/>
  <c r="I369" i="17"/>
  <c r="I368" i="17" s="1"/>
  <c r="I367" i="17" s="1"/>
  <c r="I643" i="17"/>
  <c r="I638" i="17"/>
  <c r="I636" i="17"/>
  <c r="I632" i="17"/>
  <c r="I630" i="17"/>
  <c r="I628" i="17"/>
  <c r="I625" i="17"/>
  <c r="I622" i="17"/>
  <c r="I619" i="17"/>
  <c r="I617" i="17"/>
  <c r="I615" i="17"/>
  <c r="I610" i="17"/>
  <c r="I608" i="17"/>
  <c r="I606" i="17"/>
  <c r="I604" i="17"/>
  <c r="I600" i="17"/>
  <c r="I597" i="17"/>
  <c r="I593" i="17"/>
  <c r="I590" i="17"/>
  <c r="I588" i="17"/>
  <c r="I586" i="17"/>
  <c r="I584" i="17"/>
  <c r="I581" i="17"/>
  <c r="I578" i="17"/>
  <c r="I576" i="17"/>
  <c r="I574" i="17"/>
  <c r="I572" i="17"/>
  <c r="I570" i="17"/>
  <c r="I568" i="17"/>
  <c r="I566" i="17"/>
  <c r="I564" i="17"/>
  <c r="I562" i="17"/>
  <c r="I557" i="17"/>
  <c r="I552" i="17"/>
  <c r="I551" i="17" s="1"/>
  <c r="I550" i="17" s="1"/>
  <c r="I547" i="17"/>
  <c r="I546" i="17" s="1"/>
  <c r="I545" i="17" s="1"/>
  <c r="I543" i="17"/>
  <c r="I541" i="17"/>
  <c r="I538" i="17"/>
  <c r="I536" i="17"/>
  <c r="I534" i="17"/>
  <c r="I532" i="17"/>
  <c r="I528" i="17"/>
  <c r="I527" i="17" s="1"/>
  <c r="I526" i="17" s="1"/>
  <c r="I523" i="17"/>
  <c r="I522" i="17" s="1"/>
  <c r="I521" i="17" s="1"/>
  <c r="I519" i="17"/>
  <c r="I518" i="17" s="1"/>
  <c r="I517" i="17" s="1"/>
  <c r="I515" i="17"/>
  <c r="I513" i="17"/>
  <c r="I509" i="17"/>
  <c r="I507" i="17"/>
  <c r="I505" i="17"/>
  <c r="I503" i="17"/>
  <c r="I500" i="17"/>
  <c r="I495" i="17"/>
  <c r="I493" i="17"/>
  <c r="I490" i="17"/>
  <c r="I486" i="17"/>
  <c r="I484" i="17"/>
  <c r="I483" i="17" s="1"/>
  <c r="I481" i="17"/>
  <c r="I479" i="17"/>
  <c r="I475" i="17"/>
  <c r="I472" i="17"/>
  <c r="I470" i="17"/>
  <c r="I466" i="17"/>
  <c r="I465" i="17" s="1"/>
  <c r="I461" i="17"/>
  <c r="I460" i="17" s="1"/>
  <c r="I458" i="17"/>
  <c r="I456" i="17"/>
  <c r="I453" i="17"/>
  <c r="I452" i="17" s="1"/>
  <c r="I449" i="17"/>
  <c r="I447" i="17"/>
  <c r="I442" i="17"/>
  <c r="I439" i="17"/>
  <c r="I436" i="17"/>
  <c r="I432" i="17"/>
  <c r="I428" i="17"/>
  <c r="I427" i="17" s="1"/>
  <c r="I426" i="17" s="1"/>
  <c r="I424" i="17"/>
  <c r="I422" i="17"/>
  <c r="I419" i="17"/>
  <c r="I417" i="17"/>
  <c r="I413" i="17"/>
  <c r="I410" i="17"/>
  <c r="I406" i="17"/>
  <c r="I396" i="17"/>
  <c r="I393" i="17"/>
  <c r="I390" i="17"/>
  <c r="I387" i="17"/>
  <c r="I385" i="17"/>
  <c r="I383" i="17"/>
  <c r="I381" i="17"/>
  <c r="I365" i="17"/>
  <c r="I363" i="17"/>
  <c r="I361" i="17"/>
  <c r="I359" i="17"/>
  <c r="I356" i="17"/>
  <c r="I353" i="17"/>
  <c r="I350" i="17"/>
  <c r="I346" i="17"/>
  <c r="I344" i="17"/>
  <c r="I342" i="17"/>
  <c r="I339" i="17"/>
  <c r="I337" i="17"/>
  <c r="I335" i="17"/>
  <c r="I332" i="17"/>
  <c r="I330" i="17"/>
  <c r="I328" i="17"/>
  <c r="I325" i="17"/>
  <c r="I323" i="17"/>
  <c r="I321" i="17"/>
  <c r="I319" i="17"/>
  <c r="I317" i="17"/>
  <c r="I314" i="17"/>
  <c r="I312" i="17"/>
  <c r="I310" i="17"/>
  <c r="I307" i="17"/>
  <c r="I305" i="17"/>
  <c r="I303" i="17"/>
  <c r="I301" i="17"/>
  <c r="I296" i="17"/>
  <c r="I292" i="17"/>
  <c r="I288" i="17"/>
  <c r="I287" i="17" s="1"/>
  <c r="I285" i="17"/>
  <c r="I284" i="17" s="1"/>
  <c r="I281" i="17"/>
  <c r="I279" i="17"/>
  <c r="I277" i="17"/>
  <c r="I274" i="17"/>
  <c r="I273" i="17" s="1"/>
  <c r="I270" i="17"/>
  <c r="I269" i="17" s="1"/>
  <c r="I268" i="17" s="1"/>
  <c r="I263" i="17"/>
  <c r="I262" i="17" s="1"/>
  <c r="I261" i="17" s="1"/>
  <c r="I259" i="17"/>
  <c r="I258" i="17" s="1"/>
  <c r="I256" i="17"/>
  <c r="I254" i="17"/>
  <c r="I252" i="17"/>
  <c r="I248" i="17"/>
  <c r="I246" i="17"/>
  <c r="I244" i="17"/>
  <c r="I242" i="17"/>
  <c r="I239" i="17"/>
  <c r="I236" i="17"/>
  <c r="I235" i="17" s="1"/>
  <c r="I232" i="17"/>
  <c r="I231" i="17" s="1"/>
  <c r="I229" i="17"/>
  <c r="I228" i="17" s="1"/>
  <c r="I226" i="17"/>
  <c r="I225" i="17" s="1"/>
  <c r="I222" i="17"/>
  <c r="I221" i="17" s="1"/>
  <c r="I219" i="17"/>
  <c r="I217" i="17"/>
  <c r="I215" i="17"/>
  <c r="I213" i="17"/>
  <c r="I211" i="17"/>
  <c r="I208" i="17"/>
  <c r="I205" i="17"/>
  <c r="I198" i="17"/>
  <c r="I196" i="17"/>
  <c r="I194" i="17"/>
  <c r="I192" i="17"/>
  <c r="I190" i="17"/>
  <c r="I188" i="17"/>
  <c r="I186" i="17"/>
  <c r="I184" i="17"/>
  <c r="I180" i="17"/>
  <c r="I176" i="17"/>
  <c r="I175" i="17" s="1"/>
  <c r="I173" i="17"/>
  <c r="I171" i="17"/>
  <c r="I168" i="17"/>
  <c r="I166" i="17"/>
  <c r="I164" i="17"/>
  <c r="I160" i="17"/>
  <c r="I158" i="17"/>
  <c r="I156" i="17"/>
  <c r="I153" i="17"/>
  <c r="I145" i="17"/>
  <c r="I144" i="17" s="1"/>
  <c r="I142" i="17"/>
  <c r="I140" i="17"/>
  <c r="I135" i="17"/>
  <c r="I131" i="17"/>
  <c r="I129" i="17"/>
  <c r="I127" i="17"/>
  <c r="I119" i="17"/>
  <c r="I117" i="17"/>
  <c r="I114" i="17"/>
  <c r="I112" i="17"/>
  <c r="I110" i="17"/>
  <c r="I107" i="17"/>
  <c r="I105" i="17"/>
  <c r="I103" i="17"/>
  <c r="I98" i="17"/>
  <c r="I97" i="17" s="1"/>
  <c r="I95" i="17"/>
  <c r="I93" i="17"/>
  <c r="I91" i="17"/>
  <c r="I88" i="17"/>
  <c r="I82" i="17"/>
  <c r="I77" i="17"/>
  <c r="I75" i="17"/>
  <c r="I73" i="17"/>
  <c r="I71" i="17"/>
  <c r="I69" i="17"/>
  <c r="I66" i="17"/>
  <c r="I64" i="17"/>
  <c r="I63" i="17"/>
  <c r="I62" i="17" s="1"/>
  <c r="I60" i="17"/>
  <c r="I57" i="17"/>
  <c r="I53" i="17"/>
  <c r="I51" i="17"/>
  <c r="I49" i="17"/>
  <c r="I47" i="17"/>
  <c r="I44" i="17"/>
  <c r="I42" i="17"/>
  <c r="I39" i="17"/>
  <c r="I37" i="17"/>
  <c r="I33" i="17"/>
  <c r="I30" i="17"/>
  <c r="I28" i="17"/>
  <c r="I26" i="17"/>
  <c r="I24" i="17"/>
  <c r="I22" i="17"/>
  <c r="I20" i="17"/>
  <c r="I18" i="17"/>
  <c r="I16" i="17"/>
  <c r="I14" i="17"/>
  <c r="I148" i="17" l="1"/>
  <c r="W148" i="17"/>
  <c r="W147" i="17" s="1"/>
  <c r="P148" i="17"/>
  <c r="P460" i="17"/>
  <c r="P32" i="17"/>
  <c r="W474" i="17"/>
  <c r="W32" i="17"/>
  <c r="W116" i="17"/>
  <c r="P163" i="17"/>
  <c r="P162" i="17" s="1"/>
  <c r="P121" i="17"/>
  <c r="X41" i="17"/>
  <c r="P126" i="17"/>
  <c r="P134" i="17"/>
  <c r="P133" i="17" s="1"/>
  <c r="W134" i="17"/>
  <c r="W133" i="17" s="1"/>
  <c r="P41" i="17"/>
  <c r="P46" i="17"/>
  <c r="P56" i="17"/>
  <c r="W489" i="17"/>
  <c r="W488" i="17" s="1"/>
  <c r="P291" i="17"/>
  <c r="P290" i="17" s="1"/>
  <c r="W309" i="17"/>
  <c r="P341" i="17"/>
  <c r="W349" i="17"/>
  <c r="I512" i="17"/>
  <c r="I511" i="17" s="1"/>
  <c r="P251" i="17"/>
  <c r="P250" i="17" s="1"/>
  <c r="P334" i="17"/>
  <c r="W238" i="17"/>
  <c r="W234" i="17" s="1"/>
  <c r="P309" i="17"/>
  <c r="P421" i="17"/>
  <c r="W251" i="17"/>
  <c r="W250" i="17" s="1"/>
  <c r="P431" i="17"/>
  <c r="W374" i="17"/>
  <c r="W399" i="17"/>
  <c r="W438" i="17"/>
  <c r="P204" i="17"/>
  <c r="P203" i="17" s="1"/>
  <c r="I474" i="17"/>
  <c r="W389" i="17"/>
  <c r="W405" i="17"/>
  <c r="W404" i="17" s="1"/>
  <c r="I251" i="17"/>
  <c r="I250" i="17" s="1"/>
  <c r="I349" i="17"/>
  <c r="I438" i="17"/>
  <c r="P283" i="17"/>
  <c r="P327" i="17"/>
  <c r="P380" i="17"/>
  <c r="P489" i="17"/>
  <c r="P488" i="17" s="1"/>
  <c r="P512" i="17"/>
  <c r="P511" i="17" s="1"/>
  <c r="W334" i="17"/>
  <c r="W341" i="17"/>
  <c r="W499" i="17"/>
  <c r="W498" i="17" s="1"/>
  <c r="W68" i="17"/>
  <c r="W316" i="17"/>
  <c r="W283" i="17"/>
  <c r="W327" i="17"/>
  <c r="W627" i="17"/>
  <c r="W645" i="17" s="1"/>
  <c r="W179" i="17"/>
  <c r="W178" i="17" s="1"/>
  <c r="I134" i="17"/>
  <c r="I133" i="17" s="1"/>
  <c r="W102" i="17"/>
  <c r="W163" i="17"/>
  <c r="W162" i="17" s="1"/>
  <c r="P102" i="17"/>
  <c r="P147" i="17"/>
  <c r="W126" i="17"/>
  <c r="Q41" i="17"/>
  <c r="W46" i="17"/>
  <c r="P68" i="17"/>
  <c r="W13" i="17"/>
  <c r="W56" i="17"/>
  <c r="W55" i="17" s="1"/>
  <c r="P13" i="17"/>
  <c r="P12" i="17" s="1"/>
  <c r="W41" i="17"/>
  <c r="I421" i="17"/>
  <c r="P300" i="17"/>
  <c r="W300" i="17"/>
  <c r="W465" i="17"/>
  <c r="W446" i="17" s="1"/>
  <c r="X466" i="17"/>
  <c r="W431" i="17"/>
  <c r="P238" i="17"/>
  <c r="I334" i="17"/>
  <c r="I431" i="17"/>
  <c r="P276" i="17"/>
  <c r="P272" i="17" s="1"/>
  <c r="P430" i="17"/>
  <c r="P499" i="17"/>
  <c r="P498" i="17" s="1"/>
  <c r="W204" i="17"/>
  <c r="W203" i="17" s="1"/>
  <c r="W276" i="17"/>
  <c r="P316" i="17"/>
  <c r="P405" i="17"/>
  <c r="P404" i="17" s="1"/>
  <c r="W380" i="17"/>
  <c r="W379" i="17" s="1"/>
  <c r="W483" i="17"/>
  <c r="P355" i="17"/>
  <c r="W355" i="17"/>
  <c r="P627" i="17"/>
  <c r="I614" i="17"/>
  <c r="P614" i="17"/>
  <c r="W531" i="17"/>
  <c r="W599" i="17"/>
  <c r="P530" i="17"/>
  <c r="P525" i="17" s="1"/>
  <c r="W540" i="17"/>
  <c r="P556" i="17"/>
  <c r="P599" i="17"/>
  <c r="W556" i="17"/>
  <c r="W555" i="17" s="1"/>
  <c r="W549" i="17" s="1"/>
  <c r="W272" i="17"/>
  <c r="W291" i="17"/>
  <c r="W290" i="17" s="1"/>
  <c r="W497" i="17"/>
  <c r="X461" i="17"/>
  <c r="P374" i="17"/>
  <c r="P399" i="17"/>
  <c r="P234" i="17"/>
  <c r="P465" i="17"/>
  <c r="P446" i="17" s="1"/>
  <c r="Q466" i="17"/>
  <c r="P389" i="17"/>
  <c r="P474" i="17"/>
  <c r="P349" i="17"/>
  <c r="P179" i="17"/>
  <c r="P178" i="17" s="1"/>
  <c r="P483" i="17"/>
  <c r="I531" i="17"/>
  <c r="I163" i="17"/>
  <c r="I162" i="17" s="1"/>
  <c r="I116" i="17"/>
  <c r="I102" i="17"/>
  <c r="I68" i="17"/>
  <c r="I13" i="17"/>
  <c r="I147" i="17"/>
  <c r="I32" i="17"/>
  <c r="I126" i="17"/>
  <c r="I341" i="17"/>
  <c r="I238" i="17"/>
  <c r="I234" i="17" s="1"/>
  <c r="I389" i="17"/>
  <c r="I405" i="17"/>
  <c r="I309" i="17"/>
  <c r="I327" i="17"/>
  <c r="I355" i="17"/>
  <c r="I380" i="17"/>
  <c r="I430" i="17"/>
  <c r="I540" i="17"/>
  <c r="I599" i="17"/>
  <c r="I499" i="17"/>
  <c r="I498" i="17" s="1"/>
  <c r="I497" i="17" s="1"/>
  <c r="I276" i="17"/>
  <c r="I272" i="17" s="1"/>
  <c r="I291" i="17"/>
  <c r="I290" i="17" s="1"/>
  <c r="I316" i="17"/>
  <c r="I446" i="17"/>
  <c r="I556" i="17"/>
  <c r="I46" i="17"/>
  <c r="I179" i="17"/>
  <c r="I178" i="17" s="1"/>
  <c r="I41" i="17"/>
  <c r="I56" i="17"/>
  <c r="I204" i="17"/>
  <c r="I203" i="17" s="1"/>
  <c r="I283" i="17"/>
  <c r="I300" i="17"/>
  <c r="I489" i="17"/>
  <c r="I488" i="17" s="1"/>
  <c r="I592" i="17"/>
  <c r="I627" i="17"/>
  <c r="P101" i="17" l="1"/>
  <c r="W430" i="17"/>
  <c r="I645" i="17"/>
  <c r="P645" i="17"/>
  <c r="W202" i="17"/>
  <c r="W445" i="17"/>
  <c r="W444" i="17" s="1"/>
  <c r="P55" i="17"/>
  <c r="P299" i="17"/>
  <c r="W299" i="17"/>
  <c r="I404" i="17"/>
  <c r="P267" i="17"/>
  <c r="P497" i="17"/>
  <c r="I445" i="17"/>
  <c r="I444" i="17" s="1"/>
  <c r="P379" i="17"/>
  <c r="I348" i="17"/>
  <c r="W348" i="17"/>
  <c r="P348" i="17"/>
  <c r="I55" i="17"/>
  <c r="I530" i="17"/>
  <c r="I525" i="17" s="1"/>
  <c r="W101" i="17"/>
  <c r="W100" i="17" s="1"/>
  <c r="W12" i="17"/>
  <c r="W11" i="17" s="1"/>
  <c r="P11" i="17"/>
  <c r="W530" i="17"/>
  <c r="W525" i="17" s="1"/>
  <c r="P555" i="17"/>
  <c r="P549" i="17" s="1"/>
  <c r="W267" i="17"/>
  <c r="P100" i="17"/>
  <c r="P202" i="17"/>
  <c r="P445" i="17"/>
  <c r="P444" i="17" s="1"/>
  <c r="I555" i="17"/>
  <c r="I549" i="17" s="1"/>
  <c r="I379" i="17"/>
  <c r="I299" i="17"/>
  <c r="I298" i="17" s="1"/>
  <c r="I101" i="17"/>
  <c r="I100" i="17" s="1"/>
  <c r="I12" i="17"/>
  <c r="I267" i="17"/>
  <c r="I202" i="17"/>
  <c r="W298" i="17" l="1"/>
  <c r="P298" i="17"/>
  <c r="P612" i="17" s="1"/>
  <c r="P646" i="17" s="1"/>
  <c r="I11" i="17"/>
  <c r="W612" i="17"/>
  <c r="W646" i="17" s="1"/>
  <c r="I612" i="17"/>
  <c r="I646" i="17" s="1"/>
  <c r="G185" i="17"/>
  <c r="G415" i="17" l="1"/>
  <c r="G631" i="17" l="1"/>
  <c r="N635" i="17" l="1"/>
  <c r="N329" i="17"/>
  <c r="U329" i="17"/>
  <c r="U635" i="17"/>
  <c r="G633" i="17" l="1"/>
  <c r="G304" i="17" l="1"/>
  <c r="U494" i="17" l="1"/>
  <c r="N494" i="17"/>
  <c r="G494" i="17"/>
  <c r="G473" i="17"/>
  <c r="H473" i="17" s="1"/>
  <c r="G471" i="17"/>
  <c r="G455" i="17"/>
  <c r="G448" i="17"/>
  <c r="G206" i="17"/>
  <c r="G119" i="17"/>
  <c r="H115" i="17"/>
  <c r="G114" i="17"/>
  <c r="G106" i="17"/>
  <c r="H471" i="17"/>
  <c r="G470" i="17"/>
  <c r="H539" i="17"/>
  <c r="G538" i="17"/>
  <c r="G63" i="17"/>
  <c r="G70" i="17"/>
  <c r="H70" i="17" s="1"/>
  <c r="K41" i="17"/>
  <c r="L41" i="17"/>
  <c r="M41" i="17"/>
  <c r="N41" i="17"/>
  <c r="O41" i="17"/>
  <c r="R41" i="17"/>
  <c r="S41" i="17"/>
  <c r="T41" i="17"/>
  <c r="U41" i="17"/>
  <c r="V41" i="17"/>
  <c r="H45" i="17"/>
  <c r="G44" i="17"/>
  <c r="G25" i="17"/>
  <c r="H43" i="17"/>
  <c r="G42" i="17"/>
  <c r="K465" i="17"/>
  <c r="L465" i="17"/>
  <c r="N465" i="17"/>
  <c r="R465" i="17"/>
  <c r="S465" i="17"/>
  <c r="U465" i="17"/>
  <c r="H468" i="17"/>
  <c r="J468" i="17" s="1"/>
  <c r="G466" i="17"/>
  <c r="G465" i="17" s="1"/>
  <c r="K460" i="17"/>
  <c r="L460" i="17"/>
  <c r="N460" i="17"/>
  <c r="R460" i="17"/>
  <c r="S460" i="17"/>
  <c r="U460" i="17"/>
  <c r="G458" i="17"/>
  <c r="K458" i="17"/>
  <c r="L458" i="17"/>
  <c r="N458" i="17"/>
  <c r="R458" i="17"/>
  <c r="S458" i="17"/>
  <c r="U458" i="17"/>
  <c r="H463" i="17"/>
  <c r="J463" i="17" s="1"/>
  <c r="G461" i="17"/>
  <c r="H461" i="17" s="1"/>
  <c r="J461" i="17" s="1"/>
  <c r="H174" i="17"/>
  <c r="G173" i="17"/>
  <c r="H172" i="17"/>
  <c r="G171" i="17"/>
  <c r="H165" i="17"/>
  <c r="G164" i="17"/>
  <c r="G437" i="17"/>
  <c r="H31" i="17"/>
  <c r="G30" i="17"/>
  <c r="H29" i="17"/>
  <c r="G28" i="17"/>
  <c r="H326" i="17"/>
  <c r="G325" i="17"/>
  <c r="H324" i="17"/>
  <c r="G323" i="17"/>
  <c r="H318" i="17"/>
  <c r="G317" i="17"/>
  <c r="G369" i="17"/>
  <c r="H372" i="17"/>
  <c r="J372" i="17" s="1"/>
  <c r="H373" i="17"/>
  <c r="J373" i="17" s="1"/>
  <c r="H366" i="17"/>
  <c r="G365" i="17"/>
  <c r="G413" i="17"/>
  <c r="K413" i="17"/>
  <c r="L413" i="17"/>
  <c r="N413" i="17"/>
  <c r="R413" i="17"/>
  <c r="S413" i="17"/>
  <c r="U413" i="17"/>
  <c r="H415" i="17"/>
  <c r="J415" i="17" s="1"/>
  <c r="H416" i="17"/>
  <c r="J416" i="17" s="1"/>
  <c r="H408" i="17"/>
  <c r="J408" i="17" s="1"/>
  <c r="G406" i="17"/>
  <c r="K406" i="17"/>
  <c r="L406" i="17"/>
  <c r="N406" i="17"/>
  <c r="R406" i="17"/>
  <c r="S406" i="17"/>
  <c r="U406" i="17"/>
  <c r="H391" i="17"/>
  <c r="J391" i="17" s="1"/>
  <c r="G390" i="17"/>
  <c r="K390" i="17"/>
  <c r="L390" i="17"/>
  <c r="N390" i="17"/>
  <c r="R390" i="17"/>
  <c r="S390" i="17"/>
  <c r="U390" i="17"/>
  <c r="H388" i="17"/>
  <c r="G387" i="17"/>
  <c r="H386" i="17"/>
  <c r="G385" i="17"/>
  <c r="G265" i="17"/>
  <c r="H642" i="17"/>
  <c r="H640" i="17" s="1"/>
  <c r="G640" i="17"/>
  <c r="G69" i="17" l="1"/>
  <c r="G472" i="17"/>
  <c r="G460" i="17"/>
  <c r="H42" i="17"/>
  <c r="J43" i="17"/>
  <c r="J42" i="17" s="1"/>
  <c r="J642" i="17"/>
  <c r="J640" i="17" s="1"/>
  <c r="H365" i="17"/>
  <c r="J366" i="17"/>
  <c r="J365" i="17" s="1"/>
  <c r="H164" i="17"/>
  <c r="J165" i="17"/>
  <c r="J164" i="17" s="1"/>
  <c r="H173" i="17"/>
  <c r="J174" i="17"/>
  <c r="J173" i="17" s="1"/>
  <c r="H44" i="17"/>
  <c r="J45" i="17"/>
  <c r="J44" i="17" s="1"/>
  <c r="H470" i="17"/>
  <c r="J471" i="17"/>
  <c r="J470" i="17" s="1"/>
  <c r="H323" i="17"/>
  <c r="J324" i="17"/>
  <c r="J323" i="17" s="1"/>
  <c r="H317" i="17"/>
  <c r="J318" i="17"/>
  <c r="J317" i="17" s="1"/>
  <c r="H325" i="17"/>
  <c r="J326" i="17"/>
  <c r="J325" i="17" s="1"/>
  <c r="H30" i="17"/>
  <c r="J31" i="17"/>
  <c r="J30" i="17" s="1"/>
  <c r="H69" i="17"/>
  <c r="J70" i="17"/>
  <c r="J69" i="17" s="1"/>
  <c r="H114" i="17"/>
  <c r="J115" i="17"/>
  <c r="J114" i="17" s="1"/>
  <c r="H385" i="17"/>
  <c r="J386" i="17"/>
  <c r="J385" i="17" s="1"/>
  <c r="H28" i="17"/>
  <c r="J29" i="17"/>
  <c r="J28" i="17" s="1"/>
  <c r="H387" i="17"/>
  <c r="J388" i="17"/>
  <c r="J387" i="17" s="1"/>
  <c r="H171" i="17"/>
  <c r="J172" i="17"/>
  <c r="J171" i="17" s="1"/>
  <c r="H538" i="17"/>
  <c r="J539" i="17"/>
  <c r="J538" i="17" s="1"/>
  <c r="H472" i="17"/>
  <c r="J473" i="17"/>
  <c r="J472" i="17" s="1"/>
  <c r="G41" i="17"/>
  <c r="H466" i="17"/>
  <c r="J466" i="17" s="1"/>
  <c r="U643" i="17"/>
  <c r="U638" i="17"/>
  <c r="U636" i="17"/>
  <c r="U634" i="17"/>
  <c r="U632" i="17"/>
  <c r="U630" i="17"/>
  <c r="U628" i="17"/>
  <c r="U625" i="17"/>
  <c r="U622" i="17"/>
  <c r="U619" i="17"/>
  <c r="U617" i="17"/>
  <c r="U615" i="17"/>
  <c r="U610" i="17"/>
  <c r="U608" i="17"/>
  <c r="U606" i="17"/>
  <c r="U604" i="17"/>
  <c r="U600" i="17"/>
  <c r="U597" i="17"/>
  <c r="U593" i="17"/>
  <c r="U590" i="17"/>
  <c r="U588" i="17"/>
  <c r="U586" i="17"/>
  <c r="U584" i="17"/>
  <c r="U581" i="17"/>
  <c r="U578" i="17"/>
  <c r="U576" i="17"/>
  <c r="U574" i="17"/>
  <c r="U572" i="17"/>
  <c r="U570" i="17"/>
  <c r="U568" i="17"/>
  <c r="U566" i="17"/>
  <c r="U564" i="17"/>
  <c r="U562" i="17"/>
  <c r="U557" i="17"/>
  <c r="U552" i="17"/>
  <c r="U551" i="17" s="1"/>
  <c r="U550" i="17" s="1"/>
  <c r="U547" i="17"/>
  <c r="U546" i="17" s="1"/>
  <c r="U545" i="17" s="1"/>
  <c r="U543" i="17"/>
  <c r="U541" i="17"/>
  <c r="U536" i="17"/>
  <c r="U534" i="17"/>
  <c r="U532" i="17"/>
  <c r="U528" i="17"/>
  <c r="U527" i="17" s="1"/>
  <c r="U526" i="17" s="1"/>
  <c r="U523" i="17"/>
  <c r="U522" i="17" s="1"/>
  <c r="U521" i="17" s="1"/>
  <c r="U519" i="17"/>
  <c r="U518" i="17" s="1"/>
  <c r="U517" i="17" s="1"/>
  <c r="U515" i="17"/>
  <c r="U513" i="17"/>
  <c r="U509" i="17"/>
  <c r="U507" i="17"/>
  <c r="U505" i="17"/>
  <c r="U503" i="17"/>
  <c r="U500" i="17"/>
  <c r="U495" i="17"/>
  <c r="U493" i="17"/>
  <c r="U490" i="17"/>
  <c r="U486" i="17"/>
  <c r="U484" i="17"/>
  <c r="U481" i="17"/>
  <c r="U479" i="17"/>
  <c r="U475" i="17"/>
  <c r="U456" i="17"/>
  <c r="U453" i="17"/>
  <c r="U452" i="17" s="1"/>
  <c r="U449" i="17"/>
  <c r="U447" i="17"/>
  <c r="U442" i="17"/>
  <c r="U439" i="17"/>
  <c r="U436" i="17"/>
  <c r="U432" i="17"/>
  <c r="U428" i="17"/>
  <c r="U427" i="17" s="1"/>
  <c r="U426" i="17" s="1"/>
  <c r="U424" i="17"/>
  <c r="U422" i="17"/>
  <c r="U419" i="17"/>
  <c r="U417" i="17"/>
  <c r="U410" i="17"/>
  <c r="V403" i="17"/>
  <c r="U402" i="17"/>
  <c r="V401" i="17"/>
  <c r="U400" i="17"/>
  <c r="U396" i="17"/>
  <c r="U393" i="17"/>
  <c r="U383" i="17"/>
  <c r="U381" i="17"/>
  <c r="V378" i="17"/>
  <c r="U377" i="17"/>
  <c r="V376" i="17"/>
  <c r="U375" i="17"/>
  <c r="V373" i="17"/>
  <c r="X373" i="17" s="1"/>
  <c r="V372" i="17"/>
  <c r="X372" i="17" s="1"/>
  <c r="U369" i="17"/>
  <c r="U368" i="17" s="1"/>
  <c r="U367" i="17" s="1"/>
  <c r="U363" i="17"/>
  <c r="U361" i="17"/>
  <c r="U359" i="17"/>
  <c r="U356" i="17"/>
  <c r="U353" i="17"/>
  <c r="U350" i="17"/>
  <c r="U346" i="17"/>
  <c r="U344" i="17"/>
  <c r="U342" i="17"/>
  <c r="U339" i="17"/>
  <c r="U337" i="17"/>
  <c r="U335" i="17"/>
  <c r="U332" i="17"/>
  <c r="U330" i="17"/>
  <c r="U328" i="17"/>
  <c r="U321" i="17"/>
  <c r="U319" i="17"/>
  <c r="U314" i="17"/>
  <c r="U312" i="17"/>
  <c r="U310" i="17"/>
  <c r="U307" i="17"/>
  <c r="U305" i="17"/>
  <c r="U303" i="17"/>
  <c r="U301" i="17"/>
  <c r="U296" i="17"/>
  <c r="U292" i="17"/>
  <c r="U288" i="17"/>
  <c r="U287" i="17" s="1"/>
  <c r="U285" i="17"/>
  <c r="U284" i="17" s="1"/>
  <c r="U281" i="17"/>
  <c r="U279" i="17"/>
  <c r="U277" i="17"/>
  <c r="U274" i="17"/>
  <c r="U273" i="17" s="1"/>
  <c r="U270" i="17"/>
  <c r="U269" i="17" s="1"/>
  <c r="U268" i="17" s="1"/>
  <c r="U263" i="17"/>
  <c r="U262" i="17" s="1"/>
  <c r="U261" i="17" s="1"/>
  <c r="U259" i="17"/>
  <c r="U258" i="17" s="1"/>
  <c r="U256" i="17"/>
  <c r="U254" i="17"/>
  <c r="U252" i="17"/>
  <c r="U248" i="17"/>
  <c r="U246" i="17"/>
  <c r="U244" i="17"/>
  <c r="U242" i="17"/>
  <c r="U239" i="17"/>
  <c r="U236" i="17"/>
  <c r="U235" i="17" s="1"/>
  <c r="U232" i="17"/>
  <c r="U231" i="17" s="1"/>
  <c r="U229" i="17"/>
  <c r="U228" i="17" s="1"/>
  <c r="U226" i="17"/>
  <c r="U225" i="17" s="1"/>
  <c r="U222" i="17"/>
  <c r="U221" i="17" s="1"/>
  <c r="U219" i="17"/>
  <c r="U217" i="17"/>
  <c r="U215" i="17"/>
  <c r="U213" i="17"/>
  <c r="U211" i="17"/>
  <c r="U208" i="17"/>
  <c r="U205" i="17"/>
  <c r="V201" i="17"/>
  <c r="U200" i="17"/>
  <c r="U198" i="17"/>
  <c r="U196" i="17"/>
  <c r="U194" i="17"/>
  <c r="U192" i="17"/>
  <c r="U190" i="17"/>
  <c r="U188" i="17"/>
  <c r="U186" i="17"/>
  <c r="U184" i="17"/>
  <c r="U180" i="17"/>
  <c r="U176" i="17"/>
  <c r="U175" i="17" s="1"/>
  <c r="U168" i="17"/>
  <c r="U166" i="17"/>
  <c r="U160" i="17"/>
  <c r="U158" i="17"/>
  <c r="U156" i="17"/>
  <c r="V154" i="17"/>
  <c r="X154" i="17" s="1"/>
  <c r="U153" i="17"/>
  <c r="U145" i="17"/>
  <c r="U144" i="17" s="1"/>
  <c r="U142" i="17"/>
  <c r="U140" i="17"/>
  <c r="U135" i="17"/>
  <c r="U131" i="17"/>
  <c r="U129" i="17"/>
  <c r="U127" i="17"/>
  <c r="V125" i="17"/>
  <c r="U124" i="17"/>
  <c r="V123" i="17"/>
  <c r="U122" i="17"/>
  <c r="U119" i="17"/>
  <c r="U117" i="17"/>
  <c r="U112" i="17"/>
  <c r="U110" i="17"/>
  <c r="U107" i="17"/>
  <c r="U105" i="17"/>
  <c r="U103" i="17"/>
  <c r="U98" i="17"/>
  <c r="U97" i="17" s="1"/>
  <c r="U95" i="17"/>
  <c r="U93" i="17"/>
  <c r="U91" i="17"/>
  <c r="U88" i="17"/>
  <c r="U82" i="17"/>
  <c r="U77" i="17"/>
  <c r="U75" i="17"/>
  <c r="U73" i="17"/>
  <c r="U71" i="17"/>
  <c r="U66" i="17"/>
  <c r="U64" i="17"/>
  <c r="U62" i="17"/>
  <c r="U60" i="17"/>
  <c r="U57" i="17"/>
  <c r="U53" i="17"/>
  <c r="U51" i="17"/>
  <c r="U49" i="17"/>
  <c r="U47" i="17"/>
  <c r="U39" i="17"/>
  <c r="U37" i="17"/>
  <c r="U33" i="17"/>
  <c r="U26" i="17"/>
  <c r="U24" i="17"/>
  <c r="U22" i="17"/>
  <c r="U20" i="17"/>
  <c r="U18" i="17"/>
  <c r="U16" i="17"/>
  <c r="U14" i="17"/>
  <c r="N200" i="17"/>
  <c r="N124" i="17"/>
  <c r="N122" i="17"/>
  <c r="N377" i="17"/>
  <c r="N375" i="17"/>
  <c r="N402" i="17"/>
  <c r="N400" i="17"/>
  <c r="N634" i="17"/>
  <c r="N643" i="17"/>
  <c r="N638" i="17"/>
  <c r="N636" i="17"/>
  <c r="N632" i="17"/>
  <c r="N630" i="17"/>
  <c r="N628" i="17"/>
  <c r="N625" i="17"/>
  <c r="N622" i="17"/>
  <c r="N619" i="17"/>
  <c r="N617" i="17"/>
  <c r="N615" i="17"/>
  <c r="N610" i="17"/>
  <c r="N608" i="17"/>
  <c r="N606" i="17"/>
  <c r="N604" i="17"/>
  <c r="N600" i="17"/>
  <c r="N597" i="17"/>
  <c r="N593" i="17"/>
  <c r="N590" i="17"/>
  <c r="N588" i="17"/>
  <c r="N586" i="17"/>
  <c r="N584" i="17"/>
  <c r="N581" i="17"/>
  <c r="N578" i="17"/>
  <c r="N576" i="17"/>
  <c r="N574" i="17"/>
  <c r="N572" i="17"/>
  <c r="N570" i="17"/>
  <c r="N568" i="17"/>
  <c r="N566" i="17"/>
  <c r="N564" i="17"/>
  <c r="N562" i="17"/>
  <c r="N557" i="17"/>
  <c r="N552" i="17"/>
  <c r="N551" i="17" s="1"/>
  <c r="N550" i="17" s="1"/>
  <c r="N547" i="17"/>
  <c r="N546" i="17" s="1"/>
  <c r="N545" i="17" s="1"/>
  <c r="N543" i="17"/>
  <c r="N541" i="17"/>
  <c r="N536" i="17"/>
  <c r="N534" i="17"/>
  <c r="N532" i="17"/>
  <c r="N528" i="17"/>
  <c r="N527" i="17" s="1"/>
  <c r="N526" i="17" s="1"/>
  <c r="N523" i="17"/>
  <c r="N522" i="17" s="1"/>
  <c r="N521" i="17" s="1"/>
  <c r="N519" i="17"/>
  <c r="N518" i="17" s="1"/>
  <c r="N517" i="17" s="1"/>
  <c r="N515" i="17"/>
  <c r="N513" i="17"/>
  <c r="N509" i="17"/>
  <c r="N507" i="17"/>
  <c r="N505" i="17"/>
  <c r="N503" i="17"/>
  <c r="N500" i="17"/>
  <c r="N495" i="17"/>
  <c r="N493" i="17"/>
  <c r="N490" i="17"/>
  <c r="N486" i="17"/>
  <c r="N484" i="17"/>
  <c r="N481" i="17"/>
  <c r="N479" i="17"/>
  <c r="N475" i="17"/>
  <c r="N456" i="17"/>
  <c r="N453" i="17"/>
  <c r="N452" i="17" s="1"/>
  <c r="N449" i="17"/>
  <c r="N447" i="17"/>
  <c r="N442" i="17"/>
  <c r="N439" i="17"/>
  <c r="N436" i="17"/>
  <c r="N432" i="17"/>
  <c r="N428" i="17"/>
  <c r="N427" i="17" s="1"/>
  <c r="N426" i="17" s="1"/>
  <c r="N424" i="17"/>
  <c r="N422" i="17"/>
  <c r="N419" i="17"/>
  <c r="N417" i="17"/>
  <c r="N410" i="17"/>
  <c r="N396" i="17"/>
  <c r="N393" i="17"/>
  <c r="N383" i="17"/>
  <c r="N381" i="17"/>
  <c r="N363" i="17"/>
  <c r="N361" i="17"/>
  <c r="N359" i="17"/>
  <c r="N356" i="17"/>
  <c r="N353" i="17"/>
  <c r="N350" i="17"/>
  <c r="N346" i="17"/>
  <c r="N344" i="17"/>
  <c r="N342" i="17"/>
  <c r="N339" i="17"/>
  <c r="N337" i="17"/>
  <c r="N335" i="17"/>
  <c r="N332" i="17"/>
  <c r="N330" i="17"/>
  <c r="N328" i="17"/>
  <c r="N321" i="17"/>
  <c r="N319" i="17"/>
  <c r="N314" i="17"/>
  <c r="N312" i="17"/>
  <c r="N310" i="17"/>
  <c r="N307" i="17"/>
  <c r="N305" i="17"/>
  <c r="N303" i="17"/>
  <c r="N301" i="17"/>
  <c r="N296" i="17"/>
  <c r="N292" i="17"/>
  <c r="N288" i="17"/>
  <c r="N287" i="17" s="1"/>
  <c r="N285" i="17"/>
  <c r="N284" i="17" s="1"/>
  <c r="N281" i="17"/>
  <c r="N279" i="17"/>
  <c r="N277" i="17"/>
  <c r="N274" i="17"/>
  <c r="N273" i="17" s="1"/>
  <c r="N270" i="17"/>
  <c r="N269" i="17" s="1"/>
  <c r="N268" i="17" s="1"/>
  <c r="N263" i="17"/>
  <c r="N262" i="17" s="1"/>
  <c r="N261" i="17" s="1"/>
  <c r="N259" i="17"/>
  <c r="N258" i="17" s="1"/>
  <c r="N256" i="17"/>
  <c r="N254" i="17"/>
  <c r="N252" i="17"/>
  <c r="N248" i="17"/>
  <c r="N246" i="17"/>
  <c r="N244" i="17"/>
  <c r="N242" i="17"/>
  <c r="N239" i="17"/>
  <c r="N236" i="17"/>
  <c r="N235" i="17" s="1"/>
  <c r="N232" i="17"/>
  <c r="N231" i="17" s="1"/>
  <c r="N229" i="17"/>
  <c r="N228" i="17" s="1"/>
  <c r="N226" i="17"/>
  <c r="N225" i="17" s="1"/>
  <c r="N222" i="17"/>
  <c r="N221" i="17" s="1"/>
  <c r="N219" i="17"/>
  <c r="N217" i="17"/>
  <c r="N215" i="17"/>
  <c r="N213" i="17"/>
  <c r="N211" i="17"/>
  <c r="N208" i="17"/>
  <c r="N205" i="17"/>
  <c r="N198" i="17"/>
  <c r="N196" i="17"/>
  <c r="N194" i="17"/>
  <c r="N192" i="17"/>
  <c r="N190" i="17"/>
  <c r="N188" i="17"/>
  <c r="N186" i="17"/>
  <c r="N184" i="17"/>
  <c r="N180" i="17"/>
  <c r="N176" i="17"/>
  <c r="N175" i="17" s="1"/>
  <c r="N168" i="17"/>
  <c r="N166" i="17"/>
  <c r="N160" i="17"/>
  <c r="N158" i="17"/>
  <c r="N148" i="17" s="1"/>
  <c r="N156" i="17"/>
  <c r="O154" i="17"/>
  <c r="Q154" i="17" s="1"/>
  <c r="N153" i="17"/>
  <c r="N145" i="17"/>
  <c r="N144" i="17" s="1"/>
  <c r="N142" i="17"/>
  <c r="N140" i="17"/>
  <c r="N135" i="17"/>
  <c r="N131" i="17"/>
  <c r="N129" i="17"/>
  <c r="N127" i="17"/>
  <c r="N119" i="17"/>
  <c r="N117" i="17"/>
  <c r="N112" i="17"/>
  <c r="N110" i="17"/>
  <c r="N107" i="17"/>
  <c r="N105" i="17"/>
  <c r="N103" i="17"/>
  <c r="N98" i="17"/>
  <c r="N97" i="17" s="1"/>
  <c r="N95" i="17"/>
  <c r="N93" i="17"/>
  <c r="N91" i="17"/>
  <c r="N88" i="17"/>
  <c r="N82" i="17"/>
  <c r="N77" i="17"/>
  <c r="N75" i="17"/>
  <c r="N73" i="17"/>
  <c r="N71" i="17"/>
  <c r="N66" i="17"/>
  <c r="N64" i="17"/>
  <c r="N62" i="17"/>
  <c r="N60" i="17"/>
  <c r="N57" i="17"/>
  <c r="N53" i="17"/>
  <c r="N51" i="17"/>
  <c r="N49" i="17"/>
  <c r="N47" i="17"/>
  <c r="N39" i="17"/>
  <c r="N37" i="17"/>
  <c r="N33" i="17"/>
  <c r="N26" i="17"/>
  <c r="N24" i="17"/>
  <c r="N22" i="17"/>
  <c r="N20" i="17"/>
  <c r="N18" i="17"/>
  <c r="N16" i="17"/>
  <c r="N14" i="17"/>
  <c r="G643" i="17"/>
  <c r="G638" i="17"/>
  <c r="G636" i="17"/>
  <c r="G632" i="17"/>
  <c r="G630" i="17"/>
  <c r="G628" i="17"/>
  <c r="G625" i="17"/>
  <c r="G619" i="17"/>
  <c r="G617" i="17"/>
  <c r="G615" i="17"/>
  <c r="G610" i="17"/>
  <c r="G606" i="17"/>
  <c r="G604" i="17"/>
  <c r="G597" i="17"/>
  <c r="G593" i="17"/>
  <c r="G590" i="17"/>
  <c r="G588" i="17"/>
  <c r="G586" i="17"/>
  <c r="G576" i="17"/>
  <c r="G574" i="17"/>
  <c r="G572" i="17"/>
  <c r="G570" i="17"/>
  <c r="G568" i="17"/>
  <c r="G566" i="17"/>
  <c r="G564" i="17"/>
  <c r="G562" i="17"/>
  <c r="G552" i="17"/>
  <c r="G551" i="17" s="1"/>
  <c r="G550" i="17" s="1"/>
  <c r="G547" i="17"/>
  <c r="G546" i="17" s="1"/>
  <c r="G545" i="17" s="1"/>
  <c r="G543" i="17"/>
  <c r="G541" i="17"/>
  <c r="G536" i="17"/>
  <c r="G532" i="17"/>
  <c r="G528" i="17"/>
  <c r="G527" i="17" s="1"/>
  <c r="G526" i="17" s="1"/>
  <c r="G523" i="17"/>
  <c r="G522" i="17" s="1"/>
  <c r="G521" i="17" s="1"/>
  <c r="G519" i="17"/>
  <c r="G518" i="17" s="1"/>
  <c r="G517" i="17" s="1"/>
  <c r="G515" i="17"/>
  <c r="G513" i="17"/>
  <c r="G509" i="17"/>
  <c r="G507" i="17"/>
  <c r="G505" i="17"/>
  <c r="G503" i="17"/>
  <c r="G495" i="17"/>
  <c r="G493" i="17"/>
  <c r="G490" i="17"/>
  <c r="G481" i="17"/>
  <c r="G479" i="17"/>
  <c r="G475" i="17"/>
  <c r="G447" i="17"/>
  <c r="G442" i="17"/>
  <c r="G439" i="17"/>
  <c r="G436" i="17"/>
  <c r="G432" i="17"/>
  <c r="G428" i="17"/>
  <c r="G427" i="17" s="1"/>
  <c r="G426" i="17" s="1"/>
  <c r="G424" i="17"/>
  <c r="G422" i="17"/>
  <c r="G417" i="17"/>
  <c r="G396" i="17"/>
  <c r="G383" i="17"/>
  <c r="G381" i="17"/>
  <c r="G368" i="17"/>
  <c r="G367" i="17" s="1"/>
  <c r="G363" i="17"/>
  <c r="G353" i="17"/>
  <c r="G346" i="17"/>
  <c r="G344" i="17"/>
  <c r="G339" i="17"/>
  <c r="G337" i="17"/>
  <c r="G335" i="17"/>
  <c r="G330" i="17"/>
  <c r="G321" i="17"/>
  <c r="G319" i="17"/>
  <c r="G303" i="17"/>
  <c r="G292" i="17"/>
  <c r="G285" i="17"/>
  <c r="G284" i="17" s="1"/>
  <c r="G281" i="17"/>
  <c r="G279" i="17"/>
  <c r="G277" i="17"/>
  <c r="G259" i="17"/>
  <c r="G258" i="17" s="1"/>
  <c r="G256" i="17"/>
  <c r="G252" i="17"/>
  <c r="G248" i="17"/>
  <c r="G244" i="17"/>
  <c r="G236" i="17"/>
  <c r="G235" i="17" s="1"/>
  <c r="G232" i="17"/>
  <c r="G231" i="17" s="1"/>
  <c r="G219" i="17"/>
  <c r="G217" i="17"/>
  <c r="G211" i="17"/>
  <c r="G208" i="17"/>
  <c r="G198" i="17"/>
  <c r="G194" i="17"/>
  <c r="G190" i="17"/>
  <c r="G186" i="17"/>
  <c r="G166" i="17"/>
  <c r="G160" i="17"/>
  <c r="G156" i="17"/>
  <c r="G145" i="17"/>
  <c r="G144" i="17" s="1"/>
  <c r="G140" i="17"/>
  <c r="G135" i="17"/>
  <c r="G127" i="17"/>
  <c r="G112" i="17"/>
  <c r="G110" i="17"/>
  <c r="G105" i="17"/>
  <c r="G98" i="17"/>
  <c r="G97" i="17" s="1"/>
  <c r="G93" i="17"/>
  <c r="G88" i="17"/>
  <c r="G77" i="17"/>
  <c r="G73" i="17"/>
  <c r="G62" i="17"/>
  <c r="G60" i="17"/>
  <c r="G51" i="17"/>
  <c r="G47" i="17"/>
  <c r="G33" i="17"/>
  <c r="G26" i="17"/>
  <c r="G22" i="17"/>
  <c r="G18" i="17"/>
  <c r="G14" i="17"/>
  <c r="U148" i="17" l="1"/>
  <c r="N349" i="17"/>
  <c r="U592" i="17"/>
  <c r="H41" i="17"/>
  <c r="V200" i="17"/>
  <c r="X201" i="17"/>
  <c r="X200" i="17" s="1"/>
  <c r="V124" i="17"/>
  <c r="X125" i="17"/>
  <c r="X124" i="17" s="1"/>
  <c r="X121" i="17" s="1"/>
  <c r="V122" i="17"/>
  <c r="X123" i="17"/>
  <c r="X122" i="17" s="1"/>
  <c r="V377" i="17"/>
  <c r="X378" i="17"/>
  <c r="X377" i="17" s="1"/>
  <c r="V402" i="17"/>
  <c r="X403" i="17"/>
  <c r="X402" i="17" s="1"/>
  <c r="V375" i="17"/>
  <c r="V374" i="17" s="1"/>
  <c r="X376" i="17"/>
  <c r="X375" i="17" s="1"/>
  <c r="V400" i="17"/>
  <c r="X401" i="17"/>
  <c r="X400" i="17" s="1"/>
  <c r="X399" i="17" s="1"/>
  <c r="G592" i="17"/>
  <c r="U531" i="17"/>
  <c r="J41" i="17"/>
  <c r="U349" i="17"/>
  <c r="N389" i="17"/>
  <c r="N531" i="17"/>
  <c r="N446" i="17"/>
  <c r="U446" i="17"/>
  <c r="U68" i="17"/>
  <c r="N68" i="17"/>
  <c r="U102" i="17"/>
  <c r="N102" i="17"/>
  <c r="U163" i="17"/>
  <c r="U162" i="17" s="1"/>
  <c r="N291" i="17"/>
  <c r="N290" i="17" s="1"/>
  <c r="N300" i="17"/>
  <c r="G627" i="17"/>
  <c r="U489" i="17"/>
  <c r="U488" i="17" s="1"/>
  <c r="N540" i="17"/>
  <c r="U13" i="17"/>
  <c r="U431" i="17"/>
  <c r="N512" i="17"/>
  <c r="N511" i="17" s="1"/>
  <c r="U116" i="17"/>
  <c r="N334" i="17"/>
  <c r="N474" i="17"/>
  <c r="U483" i="17"/>
  <c r="N316" i="17"/>
  <c r="U499" i="17"/>
  <c r="U498" i="17" s="1"/>
  <c r="N116" i="17"/>
  <c r="N204" i="17"/>
  <c r="N203" i="17" s="1"/>
  <c r="N431" i="17"/>
  <c r="N399" i="17"/>
  <c r="U355" i="17"/>
  <c r="U421" i="17"/>
  <c r="N13" i="17"/>
  <c r="N163" i="17"/>
  <c r="N162" i="17" s="1"/>
  <c r="N355" i="17"/>
  <c r="N380" i="17"/>
  <c r="U309" i="17"/>
  <c r="G316" i="17"/>
  <c r="U316" i="17"/>
  <c r="N46" i="17"/>
  <c r="N56" i="17"/>
  <c r="N126" i="17"/>
  <c r="N276" i="17"/>
  <c r="N272" i="17" s="1"/>
  <c r="N309" i="17"/>
  <c r="U291" i="17"/>
  <c r="U290" i="17" s="1"/>
  <c r="U540" i="17"/>
  <c r="G431" i="17"/>
  <c r="N32" i="17"/>
  <c r="N405" i="17"/>
  <c r="N438" i="17"/>
  <c r="N499" i="17"/>
  <c r="N498" i="17" s="1"/>
  <c r="U46" i="17"/>
  <c r="U126" i="17"/>
  <c r="U179" i="17"/>
  <c r="U178" i="17" s="1"/>
  <c r="U374" i="17"/>
  <c r="N489" i="17"/>
  <c r="N488" i="17" s="1"/>
  <c r="U334" i="17"/>
  <c r="U438" i="17"/>
  <c r="N179" i="17"/>
  <c r="N178" i="17" s="1"/>
  <c r="N134" i="17"/>
  <c r="N133" i="17" s="1"/>
  <c r="G380" i="17"/>
  <c r="G474" i="17"/>
  <c r="N147" i="17"/>
  <c r="N251" i="17"/>
  <c r="N250" i="17" s="1"/>
  <c r="N614" i="17"/>
  <c r="G438" i="17"/>
  <c r="N238" i="17"/>
  <c r="N234" i="17" s="1"/>
  <c r="N421" i="17"/>
  <c r="N599" i="17"/>
  <c r="N627" i="17"/>
  <c r="U405" i="17"/>
  <c r="N341" i="17"/>
  <c r="N483" i="17"/>
  <c r="N592" i="17"/>
  <c r="U32" i="17"/>
  <c r="U300" i="17"/>
  <c r="U238" i="17"/>
  <c r="U234" i="17" s="1"/>
  <c r="U276" i="17"/>
  <c r="U272" i="17" s="1"/>
  <c r="U56" i="17"/>
  <c r="U134" i="17"/>
  <c r="U133" i="17" s="1"/>
  <c r="U389" i="17"/>
  <c r="U474" i="17"/>
  <c r="U512" i="17"/>
  <c r="U511" i="17" s="1"/>
  <c r="U614" i="17"/>
  <c r="U147" i="17"/>
  <c r="U251" i="17"/>
  <c r="U250" i="17" s="1"/>
  <c r="U341" i="17"/>
  <c r="U380" i="17"/>
  <c r="U399" i="17"/>
  <c r="U556" i="17"/>
  <c r="U627" i="17"/>
  <c r="N283" i="17"/>
  <c r="U121" i="17"/>
  <c r="U283" i="17"/>
  <c r="N327" i="17"/>
  <c r="U327" i="17"/>
  <c r="U204" i="17"/>
  <c r="U203" i="17" s="1"/>
  <c r="U599" i="17"/>
  <c r="N121" i="17"/>
  <c r="N369" i="17"/>
  <c r="N374" i="17"/>
  <c r="N530" i="17"/>
  <c r="N525" i="17" s="1"/>
  <c r="N556" i="17"/>
  <c r="G512" i="17"/>
  <c r="G511" i="17" s="1"/>
  <c r="G489" i="17"/>
  <c r="G488" i="17" s="1"/>
  <c r="G276" i="17"/>
  <c r="G176" i="17"/>
  <c r="G175" i="17" s="1"/>
  <c r="G242" i="17"/>
  <c r="G20" i="17"/>
  <c r="G53" i="17"/>
  <c r="G71" i="17"/>
  <c r="G103" i="17"/>
  <c r="G131" i="17"/>
  <c r="G239" i="17"/>
  <c r="G310" i="17"/>
  <c r="G66" i="17"/>
  <c r="G307" i="17"/>
  <c r="G37" i="17"/>
  <c r="G184" i="17"/>
  <c r="G192" i="17"/>
  <c r="G215" i="17"/>
  <c r="G95" i="17"/>
  <c r="G142" i="17"/>
  <c r="G134" i="17" s="1"/>
  <c r="G133" i="17" s="1"/>
  <c r="G226" i="17"/>
  <c r="G225" i="17" s="1"/>
  <c r="G263" i="17"/>
  <c r="G262" i="17" s="1"/>
  <c r="G261" i="17" s="1"/>
  <c r="G274" i="17"/>
  <c r="G273" i="17" s="1"/>
  <c r="G272" i="17" s="1"/>
  <c r="G301" i="17"/>
  <c r="G314" i="17"/>
  <c r="G500" i="17"/>
  <c r="G499" i="17" s="1"/>
  <c r="G498" i="17" s="1"/>
  <c r="G16" i="17"/>
  <c r="G24" i="17"/>
  <c r="G39" i="17"/>
  <c r="G49" i="17"/>
  <c r="G57" i="17"/>
  <c r="G75" i="17"/>
  <c r="G91" i="17"/>
  <c r="G117" i="17"/>
  <c r="G116" i="17" s="1"/>
  <c r="G158" i="17"/>
  <c r="G180" i="17"/>
  <c r="G188" i="17"/>
  <c r="G196" i="17"/>
  <c r="G222" i="17"/>
  <c r="G221" i="17" s="1"/>
  <c r="G246" i="17"/>
  <c r="G254" i="17"/>
  <c r="G251" i="17" s="1"/>
  <c r="G250" i="17" s="1"/>
  <c r="G270" i="17"/>
  <c r="G269" i="17" s="1"/>
  <c r="G268" i="17" s="1"/>
  <c r="G288" i="17"/>
  <c r="G287" i="17" s="1"/>
  <c r="G283" i="17" s="1"/>
  <c r="G305" i="17"/>
  <c r="G328" i="17"/>
  <c r="G361" i="17"/>
  <c r="G393" i="17"/>
  <c r="G410" i="17"/>
  <c r="G449" i="17"/>
  <c r="G456" i="17"/>
  <c r="G312" i="17"/>
  <c r="G332" i="17"/>
  <c r="G334" i="17"/>
  <c r="G350" i="17"/>
  <c r="G349" i="17" s="1"/>
  <c r="G356" i="17"/>
  <c r="G419" i="17"/>
  <c r="G421" i="17"/>
  <c r="G486" i="17"/>
  <c r="G534" i="17"/>
  <c r="G531" i="17" s="1"/>
  <c r="G578" i="17"/>
  <c r="G584" i="17"/>
  <c r="G608" i="17"/>
  <c r="G622" i="17"/>
  <c r="G614" i="17" s="1"/>
  <c r="G64" i="17"/>
  <c r="G82" i="17"/>
  <c r="G129" i="17"/>
  <c r="G213" i="17"/>
  <c r="G229" i="17"/>
  <c r="G228" i="17" s="1"/>
  <c r="G296" i="17"/>
  <c r="G291" i="17" s="1"/>
  <c r="G290" i="17" s="1"/>
  <c r="G342" i="17"/>
  <c r="G341" i="17" s="1"/>
  <c r="G359" i="17"/>
  <c r="G557" i="17"/>
  <c r="G453" i="17"/>
  <c r="G452" i="17" s="1"/>
  <c r="G484" i="17"/>
  <c r="G540" i="17"/>
  <c r="G581" i="17"/>
  <c r="G600" i="17"/>
  <c r="V121" i="17" l="1"/>
  <c r="V399" i="17"/>
  <c r="X374" i="17"/>
  <c r="U430" i="17"/>
  <c r="N445" i="17"/>
  <c r="N444" i="17" s="1"/>
  <c r="G13" i="17"/>
  <c r="U348" i="17"/>
  <c r="U379" i="17"/>
  <c r="N645" i="17"/>
  <c r="U12" i="17"/>
  <c r="N12" i="17"/>
  <c r="G68" i="17"/>
  <c r="U497" i="17"/>
  <c r="N497" i="17"/>
  <c r="U645" i="17"/>
  <c r="G446" i="17"/>
  <c r="N101" i="17"/>
  <c r="N100" i="17" s="1"/>
  <c r="G327" i="17"/>
  <c r="G355" i="17"/>
  <c r="G348" i="17" s="1"/>
  <c r="G32" i="17"/>
  <c r="N379" i="17"/>
  <c r="G497" i="17"/>
  <c r="U404" i="17"/>
  <c r="N299" i="17"/>
  <c r="U55" i="17"/>
  <c r="U299" i="17"/>
  <c r="N55" i="17"/>
  <c r="N430" i="17"/>
  <c r="U530" i="17"/>
  <c r="U525" i="17" s="1"/>
  <c r="N267" i="17"/>
  <c r="N404" i="17"/>
  <c r="G430" i="17"/>
  <c r="N555" i="17"/>
  <c r="N549" i="17" s="1"/>
  <c r="U445" i="17"/>
  <c r="U444" i="17" s="1"/>
  <c r="U101" i="17"/>
  <c r="U100" i="17" s="1"/>
  <c r="G530" i="17"/>
  <c r="G525" i="17" s="1"/>
  <c r="G46" i="17"/>
  <c r="U267" i="17"/>
  <c r="U555" i="17"/>
  <c r="U549" i="17" s="1"/>
  <c r="N202" i="17"/>
  <c r="U202" i="17"/>
  <c r="N368" i="17"/>
  <c r="G483" i="17"/>
  <c r="G405" i="17"/>
  <c r="G404" i="17" s="1"/>
  <c r="G179" i="17"/>
  <c r="G178" i="17" s="1"/>
  <c r="G267" i="17"/>
  <c r="G645" i="17"/>
  <c r="G309" i="17"/>
  <c r="G126" i="17"/>
  <c r="G238" i="17"/>
  <c r="G234" i="17" s="1"/>
  <c r="G599" i="17"/>
  <c r="G389" i="17"/>
  <c r="G379" i="17" s="1"/>
  <c r="G556" i="17"/>
  <c r="G300" i="17"/>
  <c r="G56" i="17"/>
  <c r="U11" i="17" l="1"/>
  <c r="U298" i="17"/>
  <c r="G12" i="17"/>
  <c r="N11" i="17"/>
  <c r="G445" i="17"/>
  <c r="G444" i="17" s="1"/>
  <c r="G555" i="17"/>
  <c r="G549" i="17" s="1"/>
  <c r="N367" i="17"/>
  <c r="G299" i="17"/>
  <c r="G298" i="17" s="1"/>
  <c r="G55" i="17"/>
  <c r="U612" i="17" l="1"/>
  <c r="U646" i="17" s="1"/>
  <c r="G11" i="17"/>
  <c r="N348" i="17"/>
  <c r="N298" i="17" l="1"/>
  <c r="N612" i="17" l="1"/>
  <c r="N646" i="17" l="1"/>
  <c r="S649" i="17" l="1"/>
  <c r="L649" i="17"/>
  <c r="E437" i="17" l="1"/>
  <c r="E649" i="17" s="1"/>
  <c r="E339" i="17" l="1"/>
  <c r="M639" i="17" l="1"/>
  <c r="L638" i="17"/>
  <c r="T639" i="17"/>
  <c r="F639" i="17"/>
  <c r="S638" i="17"/>
  <c r="R638" i="17"/>
  <c r="E638" i="17"/>
  <c r="T638" i="17" l="1"/>
  <c r="V639" i="17"/>
  <c r="M638" i="17"/>
  <c r="O639" i="17"/>
  <c r="F638" i="17"/>
  <c r="H639" i="17"/>
  <c r="T109" i="17"/>
  <c r="V109" i="17" s="1"/>
  <c r="X109" i="17" s="1"/>
  <c r="T108" i="17"/>
  <c r="V108" i="17" s="1"/>
  <c r="X108" i="17" s="1"/>
  <c r="M109" i="17"/>
  <c r="O109" i="17" s="1"/>
  <c r="Q109" i="17" s="1"/>
  <c r="M108" i="17"/>
  <c r="O108" i="17" s="1"/>
  <c r="Q108" i="17" s="1"/>
  <c r="T478" i="17"/>
  <c r="V478" i="17" s="1"/>
  <c r="X478" i="17" s="1"/>
  <c r="T477" i="17"/>
  <c r="V477" i="17" s="1"/>
  <c r="X477" i="17" s="1"/>
  <c r="S476" i="17"/>
  <c r="T476" i="17" s="1"/>
  <c r="V476" i="17" s="1"/>
  <c r="X476" i="17" s="1"/>
  <c r="M478" i="17"/>
  <c r="O478" i="17" s="1"/>
  <c r="Q478" i="17" s="1"/>
  <c r="M477" i="17"/>
  <c r="O477" i="17" s="1"/>
  <c r="Q477" i="17" s="1"/>
  <c r="L476" i="17"/>
  <c r="M476" i="17" s="1"/>
  <c r="O476" i="17" s="1"/>
  <c r="Q476" i="17" s="1"/>
  <c r="K475" i="17"/>
  <c r="R475" i="17"/>
  <c r="D475" i="17"/>
  <c r="F477" i="17"/>
  <c r="H477" i="17" s="1"/>
  <c r="J477" i="17" s="1"/>
  <c r="F478" i="17"/>
  <c r="H478" i="17" s="1"/>
  <c r="J478" i="17" s="1"/>
  <c r="E476" i="17"/>
  <c r="E475" i="17" s="1"/>
  <c r="E153" i="17"/>
  <c r="K153" i="17"/>
  <c r="L153" i="17"/>
  <c r="R153" i="17"/>
  <c r="S153" i="17"/>
  <c r="D153" i="17"/>
  <c r="F154" i="17"/>
  <c r="H154" i="17" s="1"/>
  <c r="J154" i="17" s="1"/>
  <c r="T170" i="17"/>
  <c r="V170" i="17" s="1"/>
  <c r="X170" i="17" s="1"/>
  <c r="X168" i="17" s="1"/>
  <c r="M170" i="17"/>
  <c r="O170" i="17" s="1"/>
  <c r="Q170" i="17" s="1"/>
  <c r="F170" i="17"/>
  <c r="H170" i="17" s="1"/>
  <c r="J170" i="17" s="1"/>
  <c r="T169" i="17"/>
  <c r="V169" i="17" s="1"/>
  <c r="X169" i="17" s="1"/>
  <c r="M169" i="17"/>
  <c r="O169" i="17" s="1"/>
  <c r="Q169" i="17" s="1"/>
  <c r="F169" i="17"/>
  <c r="S168" i="17"/>
  <c r="R168" i="17"/>
  <c r="L168" i="17"/>
  <c r="K168" i="17"/>
  <c r="E168" i="17"/>
  <c r="D168" i="17"/>
  <c r="F508" i="17"/>
  <c r="H508" i="17" s="1"/>
  <c r="T23" i="17"/>
  <c r="M23" i="17"/>
  <c r="F23" i="17"/>
  <c r="S22" i="17"/>
  <c r="L22" i="17"/>
  <c r="E22" i="17"/>
  <c r="D22" i="17"/>
  <c r="Q168" i="17" l="1"/>
  <c r="X107" i="17"/>
  <c r="Q107" i="17"/>
  <c r="X475" i="17"/>
  <c r="Q475" i="17"/>
  <c r="O638" i="17"/>
  <c r="Q639" i="17"/>
  <c r="Q638" i="17" s="1"/>
  <c r="V638" i="17"/>
  <c r="X639" i="17"/>
  <c r="X638" i="17" s="1"/>
  <c r="H507" i="17"/>
  <c r="J508" i="17"/>
  <c r="J507" i="17" s="1"/>
  <c r="H638" i="17"/>
  <c r="J639" i="17"/>
  <c r="J638" i="17" s="1"/>
  <c r="V475" i="17"/>
  <c r="V107" i="17"/>
  <c r="O107" i="17"/>
  <c r="V168" i="17"/>
  <c r="T22" i="17"/>
  <c r="V23" i="17"/>
  <c r="O475" i="17"/>
  <c r="F22" i="17"/>
  <c r="H23" i="17"/>
  <c r="M22" i="17"/>
  <c r="O23" i="17"/>
  <c r="O168" i="17"/>
  <c r="L475" i="17"/>
  <c r="H169" i="17"/>
  <c r="G168" i="17"/>
  <c r="M168" i="17"/>
  <c r="F168" i="17"/>
  <c r="T168" i="17"/>
  <c r="T475" i="17"/>
  <c r="M475" i="17"/>
  <c r="S475" i="17"/>
  <c r="O22" i="17" l="1"/>
  <c r="Q23" i="17"/>
  <c r="Q22" i="17" s="1"/>
  <c r="V22" i="17"/>
  <c r="X23" i="17"/>
  <c r="X22" i="17" s="1"/>
  <c r="H22" i="17"/>
  <c r="J23" i="17"/>
  <c r="J22" i="17" s="1"/>
  <c r="H168" i="17"/>
  <c r="J169" i="17"/>
  <c r="J168" i="17" s="1"/>
  <c r="G163" i="17"/>
  <c r="G162" i="17" s="1"/>
  <c r="D457" i="17"/>
  <c r="L88" i="17" l="1"/>
  <c r="S88" i="17"/>
  <c r="E88" i="17"/>
  <c r="T89" i="17"/>
  <c r="V89" i="17" s="1"/>
  <c r="X89" i="17" s="1"/>
  <c r="M89" i="17"/>
  <c r="O89" i="17" s="1"/>
  <c r="Q89" i="17" s="1"/>
  <c r="F89" i="17"/>
  <c r="H89" i="17" s="1"/>
  <c r="J89" i="17" s="1"/>
  <c r="F637" i="17" l="1"/>
  <c r="E636" i="17"/>
  <c r="F336" i="17"/>
  <c r="H336" i="17" s="1"/>
  <c r="F320" i="17"/>
  <c r="H320" i="17" s="1"/>
  <c r="L353" i="17"/>
  <c r="F352" i="17"/>
  <c r="H352" i="17" s="1"/>
  <c r="J352" i="17" s="1"/>
  <c r="H319" i="17" l="1"/>
  <c r="J320" i="17"/>
  <c r="J319" i="17" s="1"/>
  <c r="H335" i="17"/>
  <c r="J336" i="17"/>
  <c r="J335" i="17" s="1"/>
  <c r="F636" i="17"/>
  <c r="H637" i="17"/>
  <c r="H636" i="17" l="1"/>
  <c r="J637" i="17"/>
  <c r="J636" i="17" s="1"/>
  <c r="M403" i="17" l="1"/>
  <c r="L402" i="17"/>
  <c r="L400" i="17"/>
  <c r="K400" i="17"/>
  <c r="M401" i="17"/>
  <c r="L375" i="17"/>
  <c r="L377" i="17"/>
  <c r="M378" i="17"/>
  <c r="M376" i="17"/>
  <c r="M373" i="17"/>
  <c r="O373" i="17" s="1"/>
  <c r="Q373" i="17" s="1"/>
  <c r="M372" i="17"/>
  <c r="O372" i="17" s="1"/>
  <c r="Q372" i="17" s="1"/>
  <c r="L200" i="17"/>
  <c r="M201" i="17"/>
  <c r="L122" i="17"/>
  <c r="L124" i="17"/>
  <c r="M125" i="17"/>
  <c r="M123" i="17"/>
  <c r="M644" i="17"/>
  <c r="L643" i="17"/>
  <c r="M637" i="17"/>
  <c r="L636" i="17"/>
  <c r="M635" i="17"/>
  <c r="L634" i="17"/>
  <c r="M633" i="17"/>
  <c r="L632" i="17"/>
  <c r="M631" i="17"/>
  <c r="O631" i="17" s="1"/>
  <c r="M630" i="17"/>
  <c r="L630" i="17"/>
  <c r="L628" i="17"/>
  <c r="L625" i="17"/>
  <c r="M624" i="17"/>
  <c r="O624" i="17" s="1"/>
  <c r="Q624" i="17" s="1"/>
  <c r="M623" i="17"/>
  <c r="O623" i="17" s="1"/>
  <c r="Q623" i="17" s="1"/>
  <c r="L622" i="17"/>
  <c r="L619" i="17"/>
  <c r="M618" i="17"/>
  <c r="L617" i="17"/>
  <c r="M616" i="17"/>
  <c r="L615" i="17"/>
  <c r="M611" i="17"/>
  <c r="L610" i="17"/>
  <c r="M609" i="17"/>
  <c r="L608" i="17"/>
  <c r="L606" i="17"/>
  <c r="L604" i="17"/>
  <c r="M603" i="17"/>
  <c r="O603" i="17" s="1"/>
  <c r="Q603" i="17" s="1"/>
  <c r="M601" i="17"/>
  <c r="O601" i="17" s="1"/>
  <c r="Q601" i="17" s="1"/>
  <c r="L600" i="17"/>
  <c r="M598" i="17"/>
  <c r="L597" i="17"/>
  <c r="M596" i="17"/>
  <c r="O596" i="17" s="1"/>
  <c r="Q596" i="17" s="1"/>
  <c r="M595" i="17"/>
  <c r="O595" i="17" s="1"/>
  <c r="Q595" i="17" s="1"/>
  <c r="Q593" i="17" s="1"/>
  <c r="M594" i="17"/>
  <c r="O594" i="17" s="1"/>
  <c r="Q594" i="17" s="1"/>
  <c r="L593" i="17"/>
  <c r="L592" i="17" s="1"/>
  <c r="M591" i="17"/>
  <c r="L590" i="17"/>
  <c r="M589" i="17"/>
  <c r="L588" i="17"/>
  <c r="M587" i="17"/>
  <c r="L586" i="17"/>
  <c r="M585" i="17"/>
  <c r="L584" i="17"/>
  <c r="M583" i="17"/>
  <c r="O583" i="17" s="1"/>
  <c r="Q583" i="17" s="1"/>
  <c r="M582" i="17"/>
  <c r="L581" i="17"/>
  <c r="M580" i="17"/>
  <c r="O580" i="17" s="1"/>
  <c r="Q580" i="17" s="1"/>
  <c r="M579" i="17"/>
  <c r="O579" i="17" s="1"/>
  <c r="L578" i="17"/>
  <c r="M577" i="17"/>
  <c r="L576" i="17"/>
  <c r="M575" i="17"/>
  <c r="L574" i="17"/>
  <c r="M573" i="17"/>
  <c r="L572" i="17"/>
  <c r="M571" i="17"/>
  <c r="L570" i="17"/>
  <c r="M569" i="17"/>
  <c r="L568" i="17"/>
  <c r="M567" i="17"/>
  <c r="L566" i="17"/>
  <c r="M565" i="17"/>
  <c r="L564" i="17"/>
  <c r="M563" i="17"/>
  <c r="L562" i="17"/>
  <c r="M561" i="17"/>
  <c r="O561" i="17" s="1"/>
  <c r="Q561" i="17" s="1"/>
  <c r="M560" i="17"/>
  <c r="O560" i="17" s="1"/>
  <c r="Q560" i="17" s="1"/>
  <c r="M559" i="17"/>
  <c r="O559" i="17" s="1"/>
  <c r="Q559" i="17" s="1"/>
  <c r="L557" i="17"/>
  <c r="L552" i="17"/>
  <c r="L551" i="17" s="1"/>
  <c r="L550" i="17" s="1"/>
  <c r="M548" i="17"/>
  <c r="L547" i="17"/>
  <c r="L546" i="17" s="1"/>
  <c r="L545" i="17" s="1"/>
  <c r="M544" i="17"/>
  <c r="L543" i="17"/>
  <c r="M542" i="17"/>
  <c r="L541" i="17"/>
  <c r="M537" i="17"/>
  <c r="L536" i="17"/>
  <c r="M535" i="17"/>
  <c r="L534" i="17"/>
  <c r="M533" i="17"/>
  <c r="L532" i="17"/>
  <c r="M529" i="17"/>
  <c r="L528" i="17"/>
  <c r="L527" i="17" s="1"/>
  <c r="L526" i="17" s="1"/>
  <c r="M524" i="17"/>
  <c r="L523" i="17"/>
  <c r="L522" i="17" s="1"/>
  <c r="L521" i="17" s="1"/>
  <c r="M520" i="17"/>
  <c r="L519" i="17"/>
  <c r="L518" i="17" s="1"/>
  <c r="L517" i="17" s="1"/>
  <c r="M516" i="17"/>
  <c r="L515" i="17"/>
  <c r="M514" i="17"/>
  <c r="L513" i="17"/>
  <c r="M510" i="17"/>
  <c r="L509" i="17"/>
  <c r="M508" i="17"/>
  <c r="L507" i="17"/>
  <c r="M506" i="17"/>
  <c r="L505" i="17"/>
  <c r="M504" i="17"/>
  <c r="L503" i="17"/>
  <c r="M502" i="17"/>
  <c r="O502" i="17" s="1"/>
  <c r="Q502" i="17" s="1"/>
  <c r="M501" i="17"/>
  <c r="O501" i="17" s="1"/>
  <c r="Q501" i="17" s="1"/>
  <c r="L500" i="17"/>
  <c r="M496" i="17"/>
  <c r="L495" i="17"/>
  <c r="L493" i="17"/>
  <c r="M492" i="17"/>
  <c r="O492" i="17" s="1"/>
  <c r="Q492" i="17" s="1"/>
  <c r="M491" i="17"/>
  <c r="O491" i="17" s="1"/>
  <c r="L490" i="17"/>
  <c r="M487" i="17"/>
  <c r="L486" i="17"/>
  <c r="M485" i="17"/>
  <c r="L484" i="17"/>
  <c r="M482" i="17"/>
  <c r="L481" i="17"/>
  <c r="M480" i="17"/>
  <c r="L479" i="17"/>
  <c r="M469" i="17"/>
  <c r="M465" i="17" s="1"/>
  <c r="M464" i="17"/>
  <c r="M460" i="17" s="1"/>
  <c r="M459" i="17"/>
  <c r="M458" i="17" s="1"/>
  <c r="M457" i="17"/>
  <c r="L456" i="17"/>
  <c r="M455" i="17"/>
  <c r="L453" i="17"/>
  <c r="L452" i="17" s="1"/>
  <c r="M451" i="17"/>
  <c r="O451" i="17" s="1"/>
  <c r="Q451" i="17" s="1"/>
  <c r="M450" i="17"/>
  <c r="L449" i="17"/>
  <c r="M448" i="17"/>
  <c r="L447" i="17"/>
  <c r="M443" i="17"/>
  <c r="L442" i="17"/>
  <c r="M440" i="17"/>
  <c r="O440" i="17" s="1"/>
  <c r="Q440" i="17" s="1"/>
  <c r="L439" i="17"/>
  <c r="L436" i="17"/>
  <c r="M435" i="17"/>
  <c r="O435" i="17" s="1"/>
  <c r="Q435" i="17" s="1"/>
  <c r="M434" i="17"/>
  <c r="O434" i="17" s="1"/>
  <c r="Q434" i="17" s="1"/>
  <c r="M433" i="17"/>
  <c r="O433" i="17" s="1"/>
  <c r="Q433" i="17" s="1"/>
  <c r="L432" i="17"/>
  <c r="L431" i="17" s="1"/>
  <c r="M429" i="17"/>
  <c r="L428" i="17"/>
  <c r="L427" i="17" s="1"/>
  <c r="L426" i="17" s="1"/>
  <c r="M425" i="17"/>
  <c r="L424" i="17"/>
  <c r="M423" i="17"/>
  <c r="L422" i="17"/>
  <c r="M420" i="17"/>
  <c r="L419" i="17"/>
  <c r="M418" i="17"/>
  <c r="L417" i="17"/>
  <c r="M414" i="17"/>
  <c r="M413" i="17" s="1"/>
  <c r="M412" i="17"/>
  <c r="O412" i="17" s="1"/>
  <c r="Q412" i="17" s="1"/>
  <c r="L410" i="17"/>
  <c r="M409" i="17"/>
  <c r="M407" i="17"/>
  <c r="O407" i="17" s="1"/>
  <c r="Q407" i="17" s="1"/>
  <c r="M398" i="17"/>
  <c r="O398" i="17" s="1"/>
  <c r="Q398" i="17" s="1"/>
  <c r="M397" i="17"/>
  <c r="O397" i="17" s="1"/>
  <c r="Q397" i="17" s="1"/>
  <c r="L396" i="17"/>
  <c r="M395" i="17"/>
  <c r="M394" i="17"/>
  <c r="O394" i="17" s="1"/>
  <c r="Q394" i="17" s="1"/>
  <c r="L393" i="17"/>
  <c r="M392" i="17"/>
  <c r="M384" i="17"/>
  <c r="O384" i="17" s="1"/>
  <c r="L383" i="17"/>
  <c r="M382" i="17"/>
  <c r="L381" i="17"/>
  <c r="M371" i="17"/>
  <c r="O371" i="17" s="1"/>
  <c r="Q371" i="17" s="1"/>
  <c r="L369" i="17"/>
  <c r="L368" i="17" s="1"/>
  <c r="L367" i="17" s="1"/>
  <c r="M364" i="17"/>
  <c r="L363" i="17"/>
  <c r="M362" i="17"/>
  <c r="L361" i="17"/>
  <c r="M360" i="17"/>
  <c r="L359" i="17"/>
  <c r="M358" i="17"/>
  <c r="O358" i="17" s="1"/>
  <c r="Q358" i="17" s="1"/>
  <c r="M357" i="17"/>
  <c r="L356" i="17"/>
  <c r="M354" i="17"/>
  <c r="M352" i="17"/>
  <c r="O352" i="17" s="1"/>
  <c r="Q352" i="17" s="1"/>
  <c r="M351" i="17"/>
  <c r="O351" i="17" s="1"/>
  <c r="Q351" i="17" s="1"/>
  <c r="L350" i="17"/>
  <c r="L349" i="17" s="1"/>
  <c r="M347" i="17"/>
  <c r="L346" i="17"/>
  <c r="M345" i="17"/>
  <c r="L344" i="17"/>
  <c r="M343" i="17"/>
  <c r="L342" i="17"/>
  <c r="M340" i="17"/>
  <c r="L339" i="17"/>
  <c r="M338" i="17"/>
  <c r="L337" i="17"/>
  <c r="M336" i="17"/>
  <c r="L335" i="17"/>
  <c r="M333" i="17"/>
  <c r="L332" i="17"/>
  <c r="M331" i="17"/>
  <c r="L330" i="17"/>
  <c r="M329" i="17"/>
  <c r="L328" i="17"/>
  <c r="M322" i="17"/>
  <c r="L321" i="17"/>
  <c r="M320" i="17"/>
  <c r="L319" i="17"/>
  <c r="M315" i="17"/>
  <c r="L314" i="17"/>
  <c r="M313" i="17"/>
  <c r="L312" i="17"/>
  <c r="M311" i="17"/>
  <c r="L310" i="17"/>
  <c r="M308" i="17"/>
  <c r="L307" i="17"/>
  <c r="M306" i="17"/>
  <c r="L305" i="17"/>
  <c r="M304" i="17"/>
  <c r="L303" i="17"/>
  <c r="M302" i="17"/>
  <c r="L301" i="17"/>
  <c r="M297" i="17"/>
  <c r="L296" i="17"/>
  <c r="M295" i="17"/>
  <c r="O295" i="17" s="1"/>
  <c r="Q295" i="17" s="1"/>
  <c r="M294" i="17"/>
  <c r="O294" i="17" s="1"/>
  <c r="Q294" i="17" s="1"/>
  <c r="M293" i="17"/>
  <c r="O293" i="17" s="1"/>
  <c r="Q293" i="17" s="1"/>
  <c r="L292" i="17"/>
  <c r="L291" i="17" s="1"/>
  <c r="L290" i="17" s="1"/>
  <c r="M289" i="17"/>
  <c r="L288" i="17"/>
  <c r="L287" i="17" s="1"/>
  <c r="M286" i="17"/>
  <c r="L285" i="17"/>
  <c r="L284" i="17" s="1"/>
  <c r="M282" i="17"/>
  <c r="L281" i="17"/>
  <c r="M280" i="17"/>
  <c r="L279" i="17"/>
  <c r="M278" i="17"/>
  <c r="L277" i="17"/>
  <c r="M275" i="17"/>
  <c r="L274" i="17"/>
  <c r="L273" i="17" s="1"/>
  <c r="M271" i="17"/>
  <c r="L270" i="17"/>
  <c r="L269" i="17" s="1"/>
  <c r="L268" i="17" s="1"/>
  <c r="L263" i="17"/>
  <c r="L262" i="17" s="1"/>
  <c r="L261" i="17" s="1"/>
  <c r="M260" i="17"/>
  <c r="L259" i="17"/>
  <c r="L258" i="17" s="1"/>
  <c r="M257" i="17"/>
  <c r="L256" i="17"/>
  <c r="M255" i="17"/>
  <c r="L254" i="17"/>
  <c r="M253" i="17"/>
  <c r="L252" i="17"/>
  <c r="M249" i="17"/>
  <c r="L248" i="17"/>
  <c r="M247" i="17"/>
  <c r="L246" i="17"/>
  <c r="L244" i="17"/>
  <c r="M243" i="17"/>
  <c r="O243" i="17" s="1"/>
  <c r="L242" i="17"/>
  <c r="M241" i="17"/>
  <c r="O241" i="17" s="1"/>
  <c r="Q241" i="17" s="1"/>
  <c r="M240" i="17"/>
  <c r="O240" i="17" s="1"/>
  <c r="Q240" i="17" s="1"/>
  <c r="L239" i="17"/>
  <c r="M237" i="17"/>
  <c r="L236" i="17"/>
  <c r="L235" i="17" s="1"/>
  <c r="M233" i="17"/>
  <c r="L232" i="17"/>
  <c r="L231" i="17" s="1"/>
  <c r="M230" i="17"/>
  <c r="L229" i="17"/>
  <c r="L228" i="17" s="1"/>
  <c r="L226" i="17"/>
  <c r="L225" i="17" s="1"/>
  <c r="M224" i="17"/>
  <c r="O224" i="17" s="1"/>
  <c r="Q224" i="17" s="1"/>
  <c r="L222" i="17"/>
  <c r="L221" i="17" s="1"/>
  <c r="M220" i="17"/>
  <c r="L219" i="17"/>
  <c r="M218" i="17"/>
  <c r="L217" i="17"/>
  <c r="M216" i="17"/>
  <c r="L215" i="17"/>
  <c r="M214" i="17"/>
  <c r="L213" i="17"/>
  <c r="M212" i="17"/>
  <c r="L211" i="17"/>
  <c r="M210" i="17"/>
  <c r="O210" i="17" s="1"/>
  <c r="Q210" i="17" s="1"/>
  <c r="L208" i="17"/>
  <c r="M207" i="17"/>
  <c r="O207" i="17" s="1"/>
  <c r="Q207" i="17" s="1"/>
  <c r="L205" i="17"/>
  <c r="M199" i="17"/>
  <c r="L198" i="17"/>
  <c r="M197" i="17"/>
  <c r="L196" i="17"/>
  <c r="M195" i="17"/>
  <c r="L194" i="17"/>
  <c r="L192" i="17"/>
  <c r="M191" i="17"/>
  <c r="L190" i="17"/>
  <c r="M189" i="17"/>
  <c r="L188" i="17"/>
  <c r="L186" i="17"/>
  <c r="M185" i="17"/>
  <c r="L184" i="17"/>
  <c r="M183" i="17"/>
  <c r="O183" i="17" s="1"/>
  <c r="Q183" i="17" s="1"/>
  <c r="M182" i="17"/>
  <c r="O182" i="17" s="1"/>
  <c r="Q182" i="17" s="1"/>
  <c r="M181" i="17"/>
  <c r="O181" i="17" s="1"/>
  <c r="Q181" i="17" s="1"/>
  <c r="L180" i="17"/>
  <c r="M177" i="17"/>
  <c r="L176" i="17"/>
  <c r="L175" i="17" s="1"/>
  <c r="M167" i="17"/>
  <c r="L166" i="17"/>
  <c r="L163" i="17" s="1"/>
  <c r="M161" i="17"/>
  <c r="L160" i="17"/>
  <c r="M159" i="17"/>
  <c r="L158" i="17"/>
  <c r="M157" i="17"/>
  <c r="O157" i="17" s="1"/>
  <c r="L156" i="17"/>
  <c r="M155" i="17"/>
  <c r="M146" i="17"/>
  <c r="L145" i="17"/>
  <c r="L144" i="17" s="1"/>
  <c r="M143" i="17"/>
  <c r="L142" i="17"/>
  <c r="M141" i="17"/>
  <c r="L140" i="17"/>
  <c r="M139" i="17"/>
  <c r="O139" i="17" s="1"/>
  <c r="Q139" i="17" s="1"/>
  <c r="M138" i="17"/>
  <c r="O138" i="17" s="1"/>
  <c r="Q138" i="17" s="1"/>
  <c r="M137" i="17"/>
  <c r="O137" i="17" s="1"/>
  <c r="Q137" i="17" s="1"/>
  <c r="M136" i="17"/>
  <c r="O136" i="17" s="1"/>
  <c r="Q136" i="17" s="1"/>
  <c r="L135" i="17"/>
  <c r="M132" i="17"/>
  <c r="O132" i="17" s="1"/>
  <c r="L131" i="17"/>
  <c r="M130" i="17"/>
  <c r="L129" i="17"/>
  <c r="M128" i="17"/>
  <c r="L127" i="17"/>
  <c r="M120" i="17"/>
  <c r="L119" i="17"/>
  <c r="M118" i="17"/>
  <c r="L117" i="17"/>
  <c r="M113" i="17"/>
  <c r="L112" i="17"/>
  <c r="M111" i="17"/>
  <c r="L110" i="17"/>
  <c r="M107" i="17"/>
  <c r="L107" i="17"/>
  <c r="M106" i="17"/>
  <c r="O106" i="17" s="1"/>
  <c r="L105" i="17"/>
  <c r="M104" i="17"/>
  <c r="L103" i="17"/>
  <c r="M99" i="17"/>
  <c r="L98" i="17"/>
  <c r="L97" i="17" s="1"/>
  <c r="M96" i="17"/>
  <c r="L95" i="17"/>
  <c r="M94" i="17"/>
  <c r="L93" i="17"/>
  <c r="M92" i="17"/>
  <c r="L91" i="17"/>
  <c r="L82" i="17"/>
  <c r="M81" i="17"/>
  <c r="O81" i="17" s="1"/>
  <c r="Q81" i="17" s="1"/>
  <c r="M80" i="17"/>
  <c r="O80" i="17" s="1"/>
  <c r="Q80" i="17" s="1"/>
  <c r="M79" i="17"/>
  <c r="O79" i="17" s="1"/>
  <c r="Q79" i="17" s="1"/>
  <c r="M78" i="17"/>
  <c r="O78" i="17" s="1"/>
  <c r="Q78" i="17" s="1"/>
  <c r="L77" i="17"/>
  <c r="M76" i="17"/>
  <c r="L75" i="17"/>
  <c r="M74" i="17"/>
  <c r="L73" i="17"/>
  <c r="L71" i="17"/>
  <c r="M67" i="17"/>
  <c r="L66" i="17"/>
  <c r="M65" i="17"/>
  <c r="L64" i="17"/>
  <c r="L62" i="17"/>
  <c r="L60" i="17"/>
  <c r="M59" i="17"/>
  <c r="O59" i="17" s="1"/>
  <c r="Q59" i="17" s="1"/>
  <c r="M58" i="17"/>
  <c r="O58" i="17" s="1"/>
  <c r="Q58" i="17" s="1"/>
  <c r="L57" i="17"/>
  <c r="M54" i="17"/>
  <c r="L53" i="17"/>
  <c r="M52" i="17"/>
  <c r="O52" i="17" s="1"/>
  <c r="L51" i="17"/>
  <c r="M50" i="17"/>
  <c r="L49" i="17"/>
  <c r="M48" i="17"/>
  <c r="L47" i="17"/>
  <c r="M40" i="17"/>
  <c r="L39" i="17"/>
  <c r="M38" i="17"/>
  <c r="L37" i="17"/>
  <c r="M36" i="17"/>
  <c r="O36" i="17" s="1"/>
  <c r="Q36" i="17" s="1"/>
  <c r="M35" i="17"/>
  <c r="O35" i="17" s="1"/>
  <c r="Q35" i="17" s="1"/>
  <c r="M34" i="17"/>
  <c r="O34" i="17" s="1"/>
  <c r="Q34" i="17" s="1"/>
  <c r="L33" i="17"/>
  <c r="M27" i="17"/>
  <c r="L26" i="17"/>
  <c r="M25" i="17"/>
  <c r="L24" i="17"/>
  <c r="M21" i="17"/>
  <c r="L20" i="17"/>
  <c r="M19" i="17"/>
  <c r="L18" i="17"/>
  <c r="M17" i="17"/>
  <c r="L16" i="17"/>
  <c r="M15" i="17"/>
  <c r="L14" i="17"/>
  <c r="S634" i="17"/>
  <c r="S636" i="17"/>
  <c r="T644" i="17"/>
  <c r="T637" i="17"/>
  <c r="T635" i="17"/>
  <c r="S643" i="17"/>
  <c r="T633" i="17"/>
  <c r="S632" i="17"/>
  <c r="T631" i="17"/>
  <c r="S630" i="17"/>
  <c r="S628" i="17"/>
  <c r="S625" i="17"/>
  <c r="T624" i="17"/>
  <c r="V624" i="17" s="1"/>
  <c r="X624" i="17" s="1"/>
  <c r="T623" i="17"/>
  <c r="V623" i="17" s="1"/>
  <c r="X623" i="17" s="1"/>
  <c r="S622" i="17"/>
  <c r="S619" i="17"/>
  <c r="T618" i="17"/>
  <c r="S617" i="17"/>
  <c r="T616" i="17"/>
  <c r="S615" i="17"/>
  <c r="T611" i="17"/>
  <c r="S610" i="17"/>
  <c r="T609" i="17"/>
  <c r="S608" i="17"/>
  <c r="S606" i="17"/>
  <c r="S604" i="17"/>
  <c r="T603" i="17"/>
  <c r="V603" i="17" s="1"/>
  <c r="X603" i="17" s="1"/>
  <c r="T601" i="17"/>
  <c r="V601" i="17" s="1"/>
  <c r="X601" i="17" s="1"/>
  <c r="S600" i="17"/>
  <c r="T598" i="17"/>
  <c r="S597" i="17"/>
  <c r="T596" i="17"/>
  <c r="V596" i="17" s="1"/>
  <c r="X596" i="17" s="1"/>
  <c r="X593" i="17" s="1"/>
  <c r="T595" i="17"/>
  <c r="V595" i="17" s="1"/>
  <c r="X595" i="17" s="1"/>
  <c r="T594" i="17"/>
  <c r="V594" i="17" s="1"/>
  <c r="X594" i="17" s="1"/>
  <c r="S593" i="17"/>
  <c r="S592" i="17" s="1"/>
  <c r="T591" i="17"/>
  <c r="S590" i="17"/>
  <c r="T589" i="17"/>
  <c r="S588" i="17"/>
  <c r="T587" i="17"/>
  <c r="S586" i="17"/>
  <c r="T585" i="17"/>
  <c r="S584" i="17"/>
  <c r="T583" i="17"/>
  <c r="V583" i="17" s="1"/>
  <c r="X583" i="17" s="1"/>
  <c r="T582" i="17"/>
  <c r="V582" i="17" s="1"/>
  <c r="S581" i="17"/>
  <c r="T580" i="17"/>
  <c r="V580" i="17" s="1"/>
  <c r="X580" i="17" s="1"/>
  <c r="T579" i="17"/>
  <c r="V579" i="17" s="1"/>
  <c r="X579" i="17" s="1"/>
  <c r="X578" i="17" s="1"/>
  <c r="S578" i="17"/>
  <c r="T577" i="17"/>
  <c r="S576" i="17"/>
  <c r="T575" i="17"/>
  <c r="S574" i="17"/>
  <c r="T573" i="17"/>
  <c r="S572" i="17"/>
  <c r="T571" i="17"/>
  <c r="S570" i="17"/>
  <c r="T569" i="17"/>
  <c r="S568" i="17"/>
  <c r="T567" i="17"/>
  <c r="S566" i="17"/>
  <c r="T565" i="17"/>
  <c r="S564" i="17"/>
  <c r="T563" i="17"/>
  <c r="S562" i="17"/>
  <c r="T561" i="17"/>
  <c r="V561" i="17" s="1"/>
  <c r="X561" i="17" s="1"/>
  <c r="T560" i="17"/>
  <c r="V560" i="17" s="1"/>
  <c r="X560" i="17" s="1"/>
  <c r="T559" i="17"/>
  <c r="V559" i="17" s="1"/>
  <c r="X559" i="17" s="1"/>
  <c r="T558" i="17"/>
  <c r="V558" i="17" s="1"/>
  <c r="X558" i="17" s="1"/>
  <c r="S557" i="17"/>
  <c r="S552" i="17"/>
  <c r="S551" i="17" s="1"/>
  <c r="S550" i="17" s="1"/>
  <c r="T548" i="17"/>
  <c r="S547" i="17"/>
  <c r="S546" i="17" s="1"/>
  <c r="S545" i="17" s="1"/>
  <c r="T544" i="17"/>
  <c r="S543" i="17"/>
  <c r="T542" i="17"/>
  <c r="S541" i="17"/>
  <c r="T537" i="17"/>
  <c r="S536" i="17"/>
  <c r="T535" i="17"/>
  <c r="S534" i="17"/>
  <c r="T533" i="17"/>
  <c r="S532" i="17"/>
  <c r="S531" i="17" s="1"/>
  <c r="T529" i="17"/>
  <c r="S528" i="17"/>
  <c r="S527" i="17" s="1"/>
  <c r="S526" i="17" s="1"/>
  <c r="T524" i="17"/>
  <c r="S523" i="17"/>
  <c r="S522" i="17" s="1"/>
  <c r="S521" i="17" s="1"/>
  <c r="T520" i="17"/>
  <c r="S519" i="17"/>
  <c r="S518" i="17" s="1"/>
  <c r="S517" i="17" s="1"/>
  <c r="T516" i="17"/>
  <c r="S515" i="17"/>
  <c r="T514" i="17"/>
  <c r="S513" i="17"/>
  <c r="T510" i="17"/>
  <c r="S509" i="17"/>
  <c r="T508" i="17"/>
  <c r="S507" i="17"/>
  <c r="T506" i="17"/>
  <c r="S505" i="17"/>
  <c r="T504" i="17"/>
  <c r="S503" i="17"/>
  <c r="T502" i="17"/>
  <c r="V502" i="17" s="1"/>
  <c r="X502" i="17" s="1"/>
  <c r="T501" i="17"/>
  <c r="V501" i="17" s="1"/>
  <c r="X501" i="17" s="1"/>
  <c r="S500" i="17"/>
  <c r="T496" i="17"/>
  <c r="S495" i="17"/>
  <c r="S493" i="17"/>
  <c r="T492" i="17"/>
  <c r="V492" i="17" s="1"/>
  <c r="X492" i="17" s="1"/>
  <c r="T491" i="17"/>
  <c r="S490" i="17"/>
  <c r="T487" i="17"/>
  <c r="S486" i="17"/>
  <c r="T485" i="17"/>
  <c r="S484" i="17"/>
  <c r="T482" i="17"/>
  <c r="S481" i="17"/>
  <c r="T480" i="17"/>
  <c r="S479" i="17"/>
  <c r="T469" i="17"/>
  <c r="T464" i="17"/>
  <c r="T460" i="17" s="1"/>
  <c r="T459" i="17"/>
  <c r="T458" i="17" s="1"/>
  <c r="T457" i="17"/>
  <c r="S456" i="17"/>
  <c r="T455" i="17"/>
  <c r="S453" i="17"/>
  <c r="S452" i="17" s="1"/>
  <c r="T451" i="17"/>
  <c r="V451" i="17" s="1"/>
  <c r="X451" i="17" s="1"/>
  <c r="T450" i="17"/>
  <c r="V450" i="17" s="1"/>
  <c r="X450" i="17" s="1"/>
  <c r="X449" i="17" s="1"/>
  <c r="S449" i="17"/>
  <c r="T448" i="17"/>
  <c r="S447" i="17"/>
  <c r="T443" i="17"/>
  <c r="S442" i="17"/>
  <c r="T440" i="17"/>
  <c r="V440" i="17" s="1"/>
  <c r="X440" i="17" s="1"/>
  <c r="S439" i="17"/>
  <c r="S436" i="17"/>
  <c r="T435" i="17"/>
  <c r="V435" i="17" s="1"/>
  <c r="X435" i="17" s="1"/>
  <c r="T434" i="17"/>
  <c r="V434" i="17" s="1"/>
  <c r="X434" i="17" s="1"/>
  <c r="T433" i="17"/>
  <c r="V433" i="17" s="1"/>
  <c r="X433" i="17" s="1"/>
  <c r="S432" i="17"/>
  <c r="S431" i="17" s="1"/>
  <c r="T429" i="17"/>
  <c r="S428" i="17"/>
  <c r="S427" i="17" s="1"/>
  <c r="S426" i="17" s="1"/>
  <c r="T425" i="17"/>
  <c r="S424" i="17"/>
  <c r="T423" i="17"/>
  <c r="S422" i="17"/>
  <c r="T420" i="17"/>
  <c r="S419" i="17"/>
  <c r="T418" i="17"/>
  <c r="S417" i="17"/>
  <c r="T414" i="17"/>
  <c r="T412" i="17"/>
  <c r="V412" i="17" s="1"/>
  <c r="X412" i="17" s="1"/>
  <c r="S410" i="17"/>
  <c r="T409" i="17"/>
  <c r="T407" i="17"/>
  <c r="V407" i="17" s="1"/>
  <c r="X407" i="17" s="1"/>
  <c r="T398" i="17"/>
  <c r="V398" i="17" s="1"/>
  <c r="X398" i="17" s="1"/>
  <c r="T397" i="17"/>
  <c r="V397" i="17" s="1"/>
  <c r="X397" i="17" s="1"/>
  <c r="S396" i="17"/>
  <c r="T395" i="17"/>
  <c r="V395" i="17" s="1"/>
  <c r="X395" i="17" s="1"/>
  <c r="T394" i="17"/>
  <c r="V394" i="17" s="1"/>
  <c r="X394" i="17" s="1"/>
  <c r="X393" i="17" s="1"/>
  <c r="S393" i="17"/>
  <c r="T392" i="17"/>
  <c r="T384" i="17"/>
  <c r="S383" i="17"/>
  <c r="T382" i="17"/>
  <c r="S381" i="17"/>
  <c r="T371" i="17"/>
  <c r="V371" i="17" s="1"/>
  <c r="S369" i="17"/>
  <c r="S368" i="17" s="1"/>
  <c r="S367" i="17" s="1"/>
  <c r="T364" i="17"/>
  <c r="S363" i="17"/>
  <c r="T362" i="17"/>
  <c r="V362" i="17" s="1"/>
  <c r="S361" i="17"/>
  <c r="T360" i="17"/>
  <c r="S359" i="17"/>
  <c r="T358" i="17"/>
  <c r="V358" i="17" s="1"/>
  <c r="X358" i="17" s="1"/>
  <c r="T357" i="17"/>
  <c r="V357" i="17" s="1"/>
  <c r="X357" i="17" s="1"/>
  <c r="X356" i="17" s="1"/>
  <c r="S356" i="17"/>
  <c r="T354" i="17"/>
  <c r="V354" i="17" s="1"/>
  <c r="S353" i="17"/>
  <c r="T352" i="17"/>
  <c r="V352" i="17" s="1"/>
  <c r="X352" i="17" s="1"/>
  <c r="T351" i="17"/>
  <c r="V351" i="17" s="1"/>
  <c r="X351" i="17" s="1"/>
  <c r="S350" i="17"/>
  <c r="T347" i="17"/>
  <c r="S346" i="17"/>
  <c r="T345" i="17"/>
  <c r="S344" i="17"/>
  <c r="T343" i="17"/>
  <c r="S342" i="17"/>
  <c r="T340" i="17"/>
  <c r="V340" i="17" s="1"/>
  <c r="S339" i="17"/>
  <c r="T338" i="17"/>
  <c r="S337" i="17"/>
  <c r="T336" i="17"/>
  <c r="V336" i="17" s="1"/>
  <c r="S335" i="17"/>
  <c r="T333" i="17"/>
  <c r="S332" i="17"/>
  <c r="T331" i="17"/>
  <c r="S330" i="17"/>
  <c r="T329" i="17"/>
  <c r="S328" i="17"/>
  <c r="T322" i="17"/>
  <c r="S321" i="17"/>
  <c r="T320" i="17"/>
  <c r="S319" i="17"/>
  <c r="T315" i="17"/>
  <c r="S314" i="17"/>
  <c r="T313" i="17"/>
  <c r="S312" i="17"/>
  <c r="T311" i="17"/>
  <c r="S310" i="17"/>
  <c r="T308" i="17"/>
  <c r="S307" i="17"/>
  <c r="T306" i="17"/>
  <c r="S305" i="17"/>
  <c r="T304" i="17"/>
  <c r="S303" i="17"/>
  <c r="T302" i="17"/>
  <c r="S301" i="17"/>
  <c r="T297" i="17"/>
  <c r="S296" i="17"/>
  <c r="T295" i="17"/>
  <c r="V295" i="17" s="1"/>
  <c r="X295" i="17" s="1"/>
  <c r="T294" i="17"/>
  <c r="V294" i="17" s="1"/>
  <c r="X294" i="17" s="1"/>
  <c r="T293" i="17"/>
  <c r="V293" i="17" s="1"/>
  <c r="X293" i="17" s="1"/>
  <c r="S292" i="17"/>
  <c r="T289" i="17"/>
  <c r="S288" i="17"/>
  <c r="S287" i="17" s="1"/>
  <c r="T286" i="17"/>
  <c r="S285" i="17"/>
  <c r="S284" i="17" s="1"/>
  <c r="T282" i="17"/>
  <c r="S281" i="17"/>
  <c r="T280" i="17"/>
  <c r="V280" i="17" s="1"/>
  <c r="S279" i="17"/>
  <c r="T278" i="17"/>
  <c r="S277" i="17"/>
  <c r="T275" i="17"/>
  <c r="S274" i="17"/>
  <c r="S273" i="17" s="1"/>
  <c r="T271" i="17"/>
  <c r="S270" i="17"/>
  <c r="S269" i="17" s="1"/>
  <c r="S268" i="17" s="1"/>
  <c r="S263" i="17"/>
  <c r="S262" i="17" s="1"/>
  <c r="S261" i="17" s="1"/>
  <c r="T260" i="17"/>
  <c r="S259" i="17"/>
  <c r="S258" i="17" s="1"/>
  <c r="T257" i="17"/>
  <c r="V257" i="17" s="1"/>
  <c r="S256" i="17"/>
  <c r="T255" i="17"/>
  <c r="S254" i="17"/>
  <c r="T253" i="17"/>
  <c r="S252" i="17"/>
  <c r="T249" i="17"/>
  <c r="S248" i="17"/>
  <c r="T247" i="17"/>
  <c r="S246" i="17"/>
  <c r="S244" i="17"/>
  <c r="T243" i="17"/>
  <c r="S242" i="17"/>
  <c r="T241" i="17"/>
  <c r="V241" i="17" s="1"/>
  <c r="X241" i="17" s="1"/>
  <c r="T240" i="17"/>
  <c r="V240" i="17" s="1"/>
  <c r="X240" i="17" s="1"/>
  <c r="S239" i="17"/>
  <c r="T237" i="17"/>
  <c r="S236" i="17"/>
  <c r="S235" i="17" s="1"/>
  <c r="T233" i="17"/>
  <c r="S232" i="17"/>
  <c r="S231" i="17" s="1"/>
  <c r="T230" i="17"/>
  <c r="S229" i="17"/>
  <c r="S228" i="17" s="1"/>
  <c r="S226" i="17"/>
  <c r="S225" i="17" s="1"/>
  <c r="T224" i="17"/>
  <c r="V224" i="17" s="1"/>
  <c r="X224" i="17" s="1"/>
  <c r="S222" i="17"/>
  <c r="S221" i="17" s="1"/>
  <c r="T220" i="17"/>
  <c r="S219" i="17"/>
  <c r="T218" i="17"/>
  <c r="S217" i="17"/>
  <c r="T216" i="17"/>
  <c r="S215" i="17"/>
  <c r="T214" i="17"/>
  <c r="S213" i="17"/>
  <c r="T212" i="17"/>
  <c r="S211" i="17"/>
  <c r="T210" i="17"/>
  <c r="V210" i="17" s="1"/>
  <c r="X210" i="17" s="1"/>
  <c r="S208" i="17"/>
  <c r="T207" i="17"/>
  <c r="V207" i="17" s="1"/>
  <c r="X207" i="17" s="1"/>
  <c r="S205" i="17"/>
  <c r="T199" i="17"/>
  <c r="S198" i="17"/>
  <c r="T197" i="17"/>
  <c r="S196" i="17"/>
  <c r="T195" i="17"/>
  <c r="S194" i="17"/>
  <c r="S192" i="17"/>
  <c r="T191" i="17"/>
  <c r="S190" i="17"/>
  <c r="T189" i="17"/>
  <c r="S188" i="17"/>
  <c r="S186" i="17"/>
  <c r="T185" i="17"/>
  <c r="S184" i="17"/>
  <c r="T183" i="17"/>
  <c r="V183" i="17" s="1"/>
  <c r="X183" i="17" s="1"/>
  <c r="T182" i="17"/>
  <c r="V182" i="17" s="1"/>
  <c r="X182" i="17" s="1"/>
  <c r="T181" i="17"/>
  <c r="V181" i="17" s="1"/>
  <c r="X181" i="17" s="1"/>
  <c r="X180" i="17" s="1"/>
  <c r="S180" i="17"/>
  <c r="T177" i="17"/>
  <c r="S176" i="17"/>
  <c r="S175" i="17" s="1"/>
  <c r="T167" i="17"/>
  <c r="S166" i="17"/>
  <c r="S163" i="17" s="1"/>
  <c r="T161" i="17"/>
  <c r="S160" i="17"/>
  <c r="T159" i="17"/>
  <c r="S158" i="17"/>
  <c r="S148" i="17" s="1"/>
  <c r="T157" i="17"/>
  <c r="S156" i="17"/>
  <c r="T155" i="17"/>
  <c r="T146" i="17"/>
  <c r="S145" i="17"/>
  <c r="S144" i="17" s="1"/>
  <c r="T143" i="17"/>
  <c r="S142" i="17"/>
  <c r="T141" i="17"/>
  <c r="S140" i="17"/>
  <c r="T139" i="17"/>
  <c r="V139" i="17" s="1"/>
  <c r="X139" i="17" s="1"/>
  <c r="T138" i="17"/>
  <c r="V138" i="17" s="1"/>
  <c r="X138" i="17" s="1"/>
  <c r="T137" i="17"/>
  <c r="V137" i="17" s="1"/>
  <c r="X137" i="17" s="1"/>
  <c r="T136" i="17"/>
  <c r="V136" i="17" s="1"/>
  <c r="X136" i="17" s="1"/>
  <c r="S135" i="17"/>
  <c r="T132" i="17"/>
  <c r="S131" i="17"/>
  <c r="T130" i="17"/>
  <c r="S129" i="17"/>
  <c r="T128" i="17"/>
  <c r="S127" i="17"/>
  <c r="T120" i="17"/>
  <c r="S119" i="17"/>
  <c r="T118" i="17"/>
  <c r="S117" i="17"/>
  <c r="T113" i="17"/>
  <c r="S112" i="17"/>
  <c r="T111" i="17"/>
  <c r="S110" i="17"/>
  <c r="S107" i="17"/>
  <c r="T106" i="17"/>
  <c r="V106" i="17" s="1"/>
  <c r="S105" i="17"/>
  <c r="T104" i="17"/>
  <c r="S103" i="17"/>
  <c r="T99" i="17"/>
  <c r="S98" i="17"/>
  <c r="S97" i="17" s="1"/>
  <c r="T96" i="17"/>
  <c r="S95" i="17"/>
  <c r="T94" i="17"/>
  <c r="S93" i="17"/>
  <c r="T92" i="17"/>
  <c r="S91" i="17"/>
  <c r="S82" i="17"/>
  <c r="T81" i="17"/>
  <c r="V81" i="17" s="1"/>
  <c r="X81" i="17" s="1"/>
  <c r="T80" i="17"/>
  <c r="V80" i="17" s="1"/>
  <c r="X80" i="17" s="1"/>
  <c r="T79" i="17"/>
  <c r="V79" i="17" s="1"/>
  <c r="X79" i="17" s="1"/>
  <c r="T78" i="17"/>
  <c r="V78" i="17" s="1"/>
  <c r="X78" i="17" s="1"/>
  <c r="S77" i="17"/>
  <c r="T76" i="17"/>
  <c r="V76" i="17" s="1"/>
  <c r="S75" i="17"/>
  <c r="T74" i="17"/>
  <c r="S73" i="17"/>
  <c r="S71" i="17"/>
  <c r="T67" i="17"/>
  <c r="S66" i="17"/>
  <c r="T65" i="17"/>
  <c r="S64" i="17"/>
  <c r="S62" i="17"/>
  <c r="S60" i="17"/>
  <c r="T59" i="17"/>
  <c r="V59" i="17" s="1"/>
  <c r="X59" i="17" s="1"/>
  <c r="T58" i="17"/>
  <c r="V58" i="17" s="1"/>
  <c r="X58" i="17" s="1"/>
  <c r="S57" i="17"/>
  <c r="T54" i="17"/>
  <c r="V54" i="17" s="1"/>
  <c r="S53" i="17"/>
  <c r="T52" i="17"/>
  <c r="S51" i="17"/>
  <c r="T50" i="17"/>
  <c r="S49" i="17"/>
  <c r="T48" i="17"/>
  <c r="S47" i="17"/>
  <c r="T40" i="17"/>
  <c r="S39" i="17"/>
  <c r="T38" i="17"/>
  <c r="S37" i="17"/>
  <c r="T36" i="17"/>
  <c r="V36" i="17" s="1"/>
  <c r="X36" i="17" s="1"/>
  <c r="T35" i="17"/>
  <c r="V35" i="17" s="1"/>
  <c r="X35" i="17" s="1"/>
  <c r="T34" i="17"/>
  <c r="V34" i="17" s="1"/>
  <c r="X34" i="17" s="1"/>
  <c r="S33" i="17"/>
  <c r="T27" i="17"/>
  <c r="S26" i="17"/>
  <c r="T25" i="17"/>
  <c r="S24" i="17"/>
  <c r="T21" i="17"/>
  <c r="S20" i="17"/>
  <c r="T19" i="17"/>
  <c r="S18" i="17"/>
  <c r="T17" i="17"/>
  <c r="S16" i="17"/>
  <c r="T15" i="17"/>
  <c r="S14" i="17"/>
  <c r="E305" i="17"/>
  <c r="E307" i="17"/>
  <c r="D307" i="17"/>
  <c r="D305" i="17"/>
  <c r="F343" i="17"/>
  <c r="F347" i="17"/>
  <c r="F644" i="17"/>
  <c r="F633" i="17"/>
  <c r="F631" i="17"/>
  <c r="F624" i="17"/>
  <c r="H624" i="17" s="1"/>
  <c r="J624" i="17" s="1"/>
  <c r="F623" i="17"/>
  <c r="H623" i="17" s="1"/>
  <c r="J623" i="17" s="1"/>
  <c r="F618" i="17"/>
  <c r="F616" i="17"/>
  <c r="H616" i="17" s="1"/>
  <c r="F611" i="17"/>
  <c r="F609" i="17"/>
  <c r="F603" i="17"/>
  <c r="H603" i="17" s="1"/>
  <c r="J603" i="17" s="1"/>
  <c r="F601" i="17"/>
  <c r="H601" i="17" s="1"/>
  <c r="J601" i="17" s="1"/>
  <c r="F598" i="17"/>
  <c r="F596" i="17"/>
  <c r="H596" i="17" s="1"/>
  <c r="J596" i="17" s="1"/>
  <c r="F595" i="17"/>
  <c r="H595" i="17" s="1"/>
  <c r="J595" i="17" s="1"/>
  <c r="F594" i="17"/>
  <c r="H594" i="17" s="1"/>
  <c r="J594" i="17" s="1"/>
  <c r="F591" i="17"/>
  <c r="F589" i="17"/>
  <c r="F587" i="17"/>
  <c r="F585" i="17"/>
  <c r="H585" i="17" s="1"/>
  <c r="F583" i="17"/>
  <c r="H583" i="17" s="1"/>
  <c r="J583" i="17" s="1"/>
  <c r="F582" i="17"/>
  <c r="H582" i="17" s="1"/>
  <c r="J582" i="17" s="1"/>
  <c r="F580" i="17"/>
  <c r="H580" i="17" s="1"/>
  <c r="J580" i="17" s="1"/>
  <c r="F579" i="17"/>
  <c r="H579" i="17" s="1"/>
  <c r="J579" i="17" s="1"/>
  <c r="F577" i="17"/>
  <c r="F575" i="17"/>
  <c r="F573" i="17"/>
  <c r="F569" i="17"/>
  <c r="F571" i="17"/>
  <c r="F567" i="17"/>
  <c r="H567" i="17" s="1"/>
  <c r="F565" i="17"/>
  <c r="F563" i="17"/>
  <c r="F561" i="17"/>
  <c r="H561" i="17" s="1"/>
  <c r="J561" i="17" s="1"/>
  <c r="F560" i="17"/>
  <c r="H560" i="17" s="1"/>
  <c r="J560" i="17" s="1"/>
  <c r="F559" i="17"/>
  <c r="H559" i="17" s="1"/>
  <c r="J559" i="17" s="1"/>
  <c r="F548" i="17"/>
  <c r="F544" i="17"/>
  <c r="F542" i="17"/>
  <c r="H542" i="17" s="1"/>
  <c r="F537" i="17"/>
  <c r="F535" i="17"/>
  <c r="F533" i="17"/>
  <c r="F529" i="17"/>
  <c r="F524" i="17"/>
  <c r="H524" i="17" s="1"/>
  <c r="F516" i="17"/>
  <c r="F510" i="17"/>
  <c r="F507" i="17"/>
  <c r="F506" i="17"/>
  <c r="H506" i="17" s="1"/>
  <c r="F504" i="17"/>
  <c r="F501" i="17"/>
  <c r="H501" i="17" s="1"/>
  <c r="J501" i="17" s="1"/>
  <c r="F496" i="17"/>
  <c r="H496" i="17" s="1"/>
  <c r="F492" i="17"/>
  <c r="H492" i="17" s="1"/>
  <c r="J492" i="17" s="1"/>
  <c r="F491" i="17"/>
  <c r="H491" i="17" s="1"/>
  <c r="J491" i="17" s="1"/>
  <c r="F487" i="17"/>
  <c r="H487" i="17" s="1"/>
  <c r="F485" i="17"/>
  <c r="F482" i="17"/>
  <c r="F480" i="17"/>
  <c r="F476" i="17"/>
  <c r="F469" i="17"/>
  <c r="F455" i="17"/>
  <c r="H455" i="17" s="1"/>
  <c r="F451" i="17"/>
  <c r="H451" i="17" s="1"/>
  <c r="J451" i="17" s="1"/>
  <c r="F450" i="17"/>
  <c r="H450" i="17" s="1"/>
  <c r="J450" i="17" s="1"/>
  <c r="F448" i="17"/>
  <c r="H448" i="17" s="1"/>
  <c r="F443" i="17"/>
  <c r="F440" i="17"/>
  <c r="H440" i="17" s="1"/>
  <c r="J440" i="17" s="1"/>
  <c r="F435" i="17"/>
  <c r="H435" i="17" s="1"/>
  <c r="J435" i="17" s="1"/>
  <c r="F434" i="17"/>
  <c r="H434" i="17" s="1"/>
  <c r="J434" i="17" s="1"/>
  <c r="F433" i="17"/>
  <c r="H433" i="17" s="1"/>
  <c r="J433" i="17" s="1"/>
  <c r="F429" i="17"/>
  <c r="F425" i="17"/>
  <c r="F423" i="17"/>
  <c r="H423" i="17" s="1"/>
  <c r="F420" i="17"/>
  <c r="F418" i="17"/>
  <c r="F414" i="17"/>
  <c r="F413" i="17" s="1"/>
  <c r="F412" i="17"/>
  <c r="H412" i="17" s="1"/>
  <c r="J412" i="17" s="1"/>
  <c r="F409" i="17"/>
  <c r="F407" i="17"/>
  <c r="H407" i="17" s="1"/>
  <c r="J407" i="17" s="1"/>
  <c r="F398" i="17"/>
  <c r="H398" i="17" s="1"/>
  <c r="J398" i="17" s="1"/>
  <c r="F397" i="17"/>
  <c r="H397" i="17" s="1"/>
  <c r="J397" i="17" s="1"/>
  <c r="F395" i="17"/>
  <c r="H395" i="17" s="1"/>
  <c r="J395" i="17" s="1"/>
  <c r="F394" i="17"/>
  <c r="H394" i="17" s="1"/>
  <c r="J394" i="17" s="1"/>
  <c r="F392" i="17"/>
  <c r="F384" i="17"/>
  <c r="F371" i="17"/>
  <c r="E369" i="17"/>
  <c r="E368" i="17" s="1"/>
  <c r="E367" i="17" s="1"/>
  <c r="F364" i="17"/>
  <c r="H364" i="17" s="1"/>
  <c r="F362" i="17"/>
  <c r="F360" i="17"/>
  <c r="F358" i="17"/>
  <c r="H358" i="17" s="1"/>
  <c r="J358" i="17" s="1"/>
  <c r="F357" i="17"/>
  <c r="F354" i="17"/>
  <c r="F351" i="17"/>
  <c r="F345" i="17"/>
  <c r="F340" i="17"/>
  <c r="F338" i="17"/>
  <c r="F335" i="17"/>
  <c r="F333" i="17"/>
  <c r="H333" i="17" s="1"/>
  <c r="F331" i="17"/>
  <c r="F329" i="17"/>
  <c r="F322" i="17"/>
  <c r="F313" i="17"/>
  <c r="F311" i="17"/>
  <c r="H311" i="17" s="1"/>
  <c r="F308" i="17"/>
  <c r="F306" i="17"/>
  <c r="F304" i="17"/>
  <c r="F302" i="17"/>
  <c r="F297" i="17"/>
  <c r="H297" i="17" s="1"/>
  <c r="F295" i="17"/>
  <c r="H295" i="17" s="1"/>
  <c r="J295" i="17" s="1"/>
  <c r="F294" i="17"/>
  <c r="H294" i="17" s="1"/>
  <c r="J294" i="17" s="1"/>
  <c r="F293" i="17"/>
  <c r="H293" i="17" s="1"/>
  <c r="J293" i="17" s="1"/>
  <c r="F289" i="17"/>
  <c r="F286" i="17"/>
  <c r="H286" i="17" s="1"/>
  <c r="F282" i="17"/>
  <c r="F280" i="17"/>
  <c r="H280" i="17" s="1"/>
  <c r="F278" i="17"/>
  <c r="F275" i="17"/>
  <c r="F271" i="17"/>
  <c r="H271" i="17" s="1"/>
  <c r="F260" i="17"/>
  <c r="F257" i="17"/>
  <c r="F255" i="17"/>
  <c r="F253" i="17"/>
  <c r="H253" i="17" s="1"/>
  <c r="F249" i="17"/>
  <c r="F247" i="17"/>
  <c r="F243" i="17"/>
  <c r="F241" i="17"/>
  <c r="H241" i="17" s="1"/>
  <c r="J241" i="17" s="1"/>
  <c r="F240" i="17"/>
  <c r="H240" i="17" s="1"/>
  <c r="J240" i="17" s="1"/>
  <c r="F237" i="17"/>
  <c r="F233" i="17"/>
  <c r="F230" i="17"/>
  <c r="H230" i="17" s="1"/>
  <c r="F224" i="17"/>
  <c r="H224" i="17" s="1"/>
  <c r="J224" i="17" s="1"/>
  <c r="F220" i="17"/>
  <c r="F218" i="17"/>
  <c r="F216" i="17"/>
  <c r="H216" i="17" s="1"/>
  <c r="F214" i="17"/>
  <c r="F212" i="17"/>
  <c r="F210" i="17"/>
  <c r="H210" i="17" s="1"/>
  <c r="J210" i="17" s="1"/>
  <c r="F207" i="17"/>
  <c r="F199" i="17"/>
  <c r="H199" i="17" s="1"/>
  <c r="F197" i="17"/>
  <c r="F195" i="17"/>
  <c r="F191" i="17"/>
  <c r="F189" i="17"/>
  <c r="H189" i="17" s="1"/>
  <c r="F185" i="17"/>
  <c r="F183" i="17"/>
  <c r="H183" i="17" s="1"/>
  <c r="J183" i="17" s="1"/>
  <c r="F182" i="17"/>
  <c r="H182" i="17" s="1"/>
  <c r="J182" i="17" s="1"/>
  <c r="F181" i="17"/>
  <c r="H181" i="17" s="1"/>
  <c r="J181" i="17" s="1"/>
  <c r="F177" i="17"/>
  <c r="F167" i="17"/>
  <c r="F161" i="17"/>
  <c r="H161" i="17" s="1"/>
  <c r="F159" i="17"/>
  <c r="F157" i="17"/>
  <c r="F155" i="17"/>
  <c r="F146" i="17"/>
  <c r="H146" i="17" s="1"/>
  <c r="F143" i="17"/>
  <c r="F141" i="17"/>
  <c r="F139" i="17"/>
  <c r="H139" i="17" s="1"/>
  <c r="J139" i="17" s="1"/>
  <c r="F138" i="17"/>
  <c r="H138" i="17" s="1"/>
  <c r="J138" i="17" s="1"/>
  <c r="F137" i="17"/>
  <c r="H137" i="17" s="1"/>
  <c r="J137" i="17" s="1"/>
  <c r="F136" i="17"/>
  <c r="H136" i="17" s="1"/>
  <c r="J136" i="17" s="1"/>
  <c r="F132" i="17"/>
  <c r="F130" i="17"/>
  <c r="H130" i="17" s="1"/>
  <c r="F128" i="17"/>
  <c r="F120" i="17"/>
  <c r="F118" i="17"/>
  <c r="H118" i="17" s="1"/>
  <c r="F113" i="17"/>
  <c r="H113" i="17" s="1"/>
  <c r="F111" i="17"/>
  <c r="F109" i="17"/>
  <c r="F108" i="17"/>
  <c r="H108" i="17" s="1"/>
  <c r="J108" i="17" s="1"/>
  <c r="F106" i="17"/>
  <c r="F104" i="17"/>
  <c r="F99" i="17"/>
  <c r="H99" i="17" s="1"/>
  <c r="F96" i="17"/>
  <c r="H96" i="17" s="1"/>
  <c r="F94" i="17"/>
  <c r="H94" i="17" s="1"/>
  <c r="F92" i="17"/>
  <c r="F81" i="17"/>
  <c r="H81" i="17" s="1"/>
  <c r="J81" i="17" s="1"/>
  <c r="F80" i="17"/>
  <c r="H80" i="17" s="1"/>
  <c r="J80" i="17" s="1"/>
  <c r="F79" i="17"/>
  <c r="H79" i="17" s="1"/>
  <c r="J79" i="17" s="1"/>
  <c r="F78" i="17"/>
  <c r="H78" i="17" s="1"/>
  <c r="J78" i="17" s="1"/>
  <c r="F76" i="17"/>
  <c r="F74" i="17"/>
  <c r="H74" i="17" s="1"/>
  <c r="F67" i="17"/>
  <c r="F65" i="17"/>
  <c r="F59" i="17"/>
  <c r="H59" i="17" s="1"/>
  <c r="J59" i="17" s="1"/>
  <c r="F58" i="17"/>
  <c r="H58" i="17" s="1"/>
  <c r="J58" i="17" s="1"/>
  <c r="F54" i="17"/>
  <c r="F52" i="17"/>
  <c r="H52" i="17" s="1"/>
  <c r="F50" i="17"/>
  <c r="F48" i="17"/>
  <c r="F40" i="17"/>
  <c r="F38" i="17"/>
  <c r="F36" i="17"/>
  <c r="H36" i="17" s="1"/>
  <c r="J36" i="17" s="1"/>
  <c r="F35" i="17"/>
  <c r="H35" i="17" s="1"/>
  <c r="J35" i="17" s="1"/>
  <c r="F34" i="17"/>
  <c r="H34" i="17" s="1"/>
  <c r="J34" i="17" s="1"/>
  <c r="F27" i="17"/>
  <c r="H27" i="17" s="1"/>
  <c r="F21" i="17"/>
  <c r="F19" i="17"/>
  <c r="F17" i="17"/>
  <c r="H17" i="17" s="1"/>
  <c r="F15" i="17"/>
  <c r="H15" i="17" s="1"/>
  <c r="E643" i="17"/>
  <c r="E632" i="17"/>
  <c r="E630" i="17"/>
  <c r="E628" i="17"/>
  <c r="E625" i="17"/>
  <c r="E622" i="17"/>
  <c r="E619" i="17"/>
  <c r="E617" i="17"/>
  <c r="E615" i="17"/>
  <c r="E610" i="17"/>
  <c r="E608" i="17"/>
  <c r="E606" i="17"/>
  <c r="E604" i="17"/>
  <c r="E600" i="17"/>
  <c r="E597" i="17"/>
  <c r="E593" i="17"/>
  <c r="E590" i="17"/>
  <c r="E588" i="17"/>
  <c r="E586" i="17"/>
  <c r="E584" i="17"/>
  <c r="E581" i="17"/>
  <c r="E578" i="17"/>
  <c r="E576" i="17"/>
  <c r="E574" i="17"/>
  <c r="E572" i="17"/>
  <c r="E570" i="17"/>
  <c r="E568" i="17"/>
  <c r="E566" i="17"/>
  <c r="E564" i="17"/>
  <c r="E562" i="17"/>
  <c r="E557" i="17"/>
  <c r="E552" i="17"/>
  <c r="E551" i="17" s="1"/>
  <c r="E550" i="17" s="1"/>
  <c r="E547" i="17"/>
  <c r="E546" i="17" s="1"/>
  <c r="E545" i="17" s="1"/>
  <c r="E543" i="17"/>
  <c r="E541" i="17"/>
  <c r="E536" i="17"/>
  <c r="E534" i="17"/>
  <c r="E532" i="17"/>
  <c r="E528" i="17"/>
  <c r="E527" i="17" s="1"/>
  <c r="E526" i="17" s="1"/>
  <c r="E523" i="17"/>
  <c r="E522" i="17" s="1"/>
  <c r="E521" i="17" s="1"/>
  <c r="E519" i="17"/>
  <c r="E518" i="17" s="1"/>
  <c r="E517" i="17" s="1"/>
  <c r="E515" i="17"/>
  <c r="E513" i="17"/>
  <c r="E509" i="17"/>
  <c r="E507" i="17"/>
  <c r="E505" i="17"/>
  <c r="E503" i="17"/>
  <c r="E500" i="17"/>
  <c r="E495" i="17"/>
  <c r="E493" i="17"/>
  <c r="E490" i="17"/>
  <c r="E486" i="17"/>
  <c r="E484" i="17"/>
  <c r="E481" i="17"/>
  <c r="E479" i="17"/>
  <c r="E465" i="17"/>
  <c r="E460" i="17"/>
  <c r="E458" i="17"/>
  <c r="E456" i="17"/>
  <c r="E453" i="17"/>
  <c r="E452" i="17" s="1"/>
  <c r="E449" i="17"/>
  <c r="E447" i="17"/>
  <c r="E442" i="17"/>
  <c r="E439" i="17"/>
  <c r="E436" i="17"/>
  <c r="E432" i="17"/>
  <c r="E428" i="17"/>
  <c r="E427" i="17" s="1"/>
  <c r="E426" i="17" s="1"/>
  <c r="E424" i="17"/>
  <c r="E422" i="17"/>
  <c r="E419" i="17"/>
  <c r="E417" i="17"/>
  <c r="E413" i="17"/>
  <c r="E410" i="17"/>
  <c r="E406" i="17"/>
  <c r="E396" i="17"/>
  <c r="E393" i="17"/>
  <c r="E390" i="17"/>
  <c r="E383" i="17"/>
  <c r="E381" i="17"/>
  <c r="E363" i="17"/>
  <c r="E361" i="17"/>
  <c r="E359" i="17"/>
  <c r="E356" i="17"/>
  <c r="E353" i="17"/>
  <c r="E350" i="17"/>
  <c r="E346" i="17"/>
  <c r="E344" i="17"/>
  <c r="E342" i="17"/>
  <c r="E337" i="17"/>
  <c r="E335" i="17"/>
  <c r="F332" i="17"/>
  <c r="E332" i="17"/>
  <c r="E330" i="17"/>
  <c r="E328" i="17"/>
  <c r="E321" i="17"/>
  <c r="F319" i="17"/>
  <c r="E319" i="17"/>
  <c r="E314" i="17"/>
  <c r="E312" i="17"/>
  <c r="E310" i="17"/>
  <c r="E303" i="17"/>
  <c r="E301" i="17"/>
  <c r="E296" i="17"/>
  <c r="E292" i="17"/>
  <c r="E288" i="17"/>
  <c r="E287" i="17" s="1"/>
  <c r="E285" i="17"/>
  <c r="E284" i="17" s="1"/>
  <c r="E281" i="17"/>
  <c r="E279" i="17"/>
  <c r="E277" i="17"/>
  <c r="E274" i="17"/>
  <c r="E273" i="17" s="1"/>
  <c r="F270" i="17"/>
  <c r="F269" i="17" s="1"/>
  <c r="F268" i="17" s="1"/>
  <c r="E270" i="17"/>
  <c r="E269" i="17" s="1"/>
  <c r="E268" i="17" s="1"/>
  <c r="E263" i="17"/>
  <c r="E262" i="17" s="1"/>
  <c r="E261" i="17" s="1"/>
  <c r="E259" i="17"/>
  <c r="E258" i="17" s="1"/>
  <c r="E256" i="17"/>
  <c r="E254" i="17"/>
  <c r="E252" i="17"/>
  <c r="E248" i="17"/>
  <c r="E246" i="17"/>
  <c r="E244" i="17"/>
  <c r="E242" i="17"/>
  <c r="E239" i="17"/>
  <c r="E236" i="17"/>
  <c r="E235" i="17" s="1"/>
  <c r="E232" i="17"/>
  <c r="E231" i="17" s="1"/>
  <c r="E229" i="17"/>
  <c r="E228" i="17" s="1"/>
  <c r="E226" i="17"/>
  <c r="E225" i="17" s="1"/>
  <c r="E222" i="17"/>
  <c r="E221" i="17" s="1"/>
  <c r="E219" i="17"/>
  <c r="E217" i="17"/>
  <c r="E215" i="17"/>
  <c r="E213" i="17"/>
  <c r="E211" i="17"/>
  <c r="E208" i="17"/>
  <c r="E205" i="17"/>
  <c r="E198" i="17"/>
  <c r="E196" i="17"/>
  <c r="E194" i="17"/>
  <c r="E192" i="17"/>
  <c r="E190" i="17"/>
  <c r="E188" i="17"/>
  <c r="E186" i="17"/>
  <c r="E184" i="17"/>
  <c r="E180" i="17"/>
  <c r="E176" i="17"/>
  <c r="E175" i="17" s="1"/>
  <c r="E166" i="17"/>
  <c r="E163" i="17" s="1"/>
  <c r="E160" i="17"/>
  <c r="E158" i="17"/>
  <c r="E156" i="17"/>
  <c r="E145" i="17"/>
  <c r="E144" i="17" s="1"/>
  <c r="E142" i="17"/>
  <c r="E140" i="17"/>
  <c r="E135" i="17"/>
  <c r="E131" i="17"/>
  <c r="E129" i="17"/>
  <c r="E127" i="17"/>
  <c r="E119" i="17"/>
  <c r="F117" i="17"/>
  <c r="E117" i="17"/>
  <c r="E112" i="17"/>
  <c r="E110" i="17"/>
  <c r="E107" i="17"/>
  <c r="E105" i="17"/>
  <c r="E103" i="17"/>
  <c r="E98" i="17"/>
  <c r="E97" i="17" s="1"/>
  <c r="E95" i="17"/>
  <c r="E93" i="17"/>
  <c r="E91" i="17"/>
  <c r="E82" i="17"/>
  <c r="E77" i="17"/>
  <c r="E75" i="17"/>
  <c r="E73" i="17"/>
  <c r="E71" i="17"/>
  <c r="E66" i="17"/>
  <c r="E64" i="17"/>
  <c r="E62" i="17"/>
  <c r="E60" i="17"/>
  <c r="E57" i="17"/>
  <c r="E53" i="17"/>
  <c r="E51" i="17"/>
  <c r="E49" i="17"/>
  <c r="E47" i="17"/>
  <c r="E39" i="17"/>
  <c r="E37" i="17"/>
  <c r="E33" i="17"/>
  <c r="E26" i="17"/>
  <c r="E24" i="17"/>
  <c r="E20" i="17"/>
  <c r="E18" i="17"/>
  <c r="F16" i="17"/>
  <c r="E16" i="17"/>
  <c r="E14" i="17"/>
  <c r="L148" i="17" l="1"/>
  <c r="F145" i="17"/>
  <c r="F144" i="17" s="1"/>
  <c r="F160" i="17"/>
  <c r="X622" i="17"/>
  <c r="F112" i="17"/>
  <c r="F129" i="17"/>
  <c r="F229" i="17"/>
  <c r="F228" i="17" s="1"/>
  <c r="F615" i="17"/>
  <c r="F252" i="17"/>
  <c r="F215" i="17"/>
  <c r="X500" i="17"/>
  <c r="F279" i="17"/>
  <c r="S446" i="17"/>
  <c r="Q396" i="17"/>
  <c r="J180" i="17"/>
  <c r="J393" i="17"/>
  <c r="J432" i="17"/>
  <c r="X77" i="17"/>
  <c r="J581" i="17"/>
  <c r="J622" i="17"/>
  <c r="X33" i="17"/>
  <c r="X135" i="17"/>
  <c r="Q500" i="17"/>
  <c r="O630" i="17"/>
  <c r="Q631" i="17"/>
  <c r="Q630" i="17" s="1"/>
  <c r="Q180" i="17"/>
  <c r="Q135" i="17"/>
  <c r="V105" i="17"/>
  <c r="X106" i="17"/>
  <c r="X105" i="17" s="1"/>
  <c r="O156" i="17"/>
  <c r="Q157" i="17"/>
  <c r="Q156" i="17" s="1"/>
  <c r="O105" i="17"/>
  <c r="Q106" i="17"/>
  <c r="Q105" i="17" s="1"/>
  <c r="O131" i="17"/>
  <c r="Q132" i="17"/>
  <c r="Q131" i="17" s="1"/>
  <c r="V53" i="17"/>
  <c r="X54" i="17"/>
  <c r="X53" i="17" s="1"/>
  <c r="O51" i="17"/>
  <c r="Q52" i="17"/>
  <c r="Q51" i="17" s="1"/>
  <c r="Q77" i="17"/>
  <c r="Q57" i="17"/>
  <c r="X57" i="17"/>
  <c r="V75" i="17"/>
  <c r="X76" i="17"/>
  <c r="X75" i="17" s="1"/>
  <c r="Q33" i="17"/>
  <c r="X239" i="17"/>
  <c r="V335" i="17"/>
  <c r="X336" i="17"/>
  <c r="X335" i="17" s="1"/>
  <c r="V339" i="17"/>
  <c r="X340" i="17"/>
  <c r="X339" i="17" s="1"/>
  <c r="X350" i="17"/>
  <c r="X396" i="17"/>
  <c r="Q239" i="17"/>
  <c r="Q350" i="17"/>
  <c r="Q369" i="17"/>
  <c r="Q368" i="17" s="1"/>
  <c r="Q367" i="17" s="1"/>
  <c r="O383" i="17"/>
  <c r="Q384" i="17"/>
  <c r="Q383" i="17" s="1"/>
  <c r="Q432" i="17"/>
  <c r="L374" i="17"/>
  <c r="L399" i="17"/>
  <c r="O490" i="17"/>
  <c r="Q491" i="17"/>
  <c r="Q490" i="17" s="1"/>
  <c r="T256" i="17"/>
  <c r="V279" i="17"/>
  <c r="X280" i="17"/>
  <c r="X279" i="17" s="1"/>
  <c r="X292" i="17"/>
  <c r="V361" i="17"/>
  <c r="X362" i="17"/>
  <c r="X361" i="17" s="1"/>
  <c r="V369" i="17"/>
  <c r="V368" i="17" s="1"/>
  <c r="V367" i="17" s="1"/>
  <c r="X371" i="17"/>
  <c r="X369" i="17" s="1"/>
  <c r="X368" i="17" s="1"/>
  <c r="X367" i="17" s="1"/>
  <c r="X432" i="17"/>
  <c r="Q292" i="17"/>
  <c r="V256" i="17"/>
  <c r="X257" i="17"/>
  <c r="X256" i="17" s="1"/>
  <c r="V353" i="17"/>
  <c r="X354" i="17"/>
  <c r="X353" i="17" s="1"/>
  <c r="O242" i="17"/>
  <c r="Q243" i="17"/>
  <c r="Q242" i="17" s="1"/>
  <c r="Q622" i="17"/>
  <c r="O578" i="17"/>
  <c r="Q579" i="17"/>
  <c r="Q578" i="17" s="1"/>
  <c r="F584" i="17"/>
  <c r="X557" i="17"/>
  <c r="V581" i="17"/>
  <c r="X582" i="17"/>
  <c r="X581" i="17" s="1"/>
  <c r="J239" i="17"/>
  <c r="H285" i="17"/>
  <c r="H284" i="17" s="1"/>
  <c r="J286" i="17"/>
  <c r="J285" i="17" s="1"/>
  <c r="J284" i="17" s="1"/>
  <c r="H453" i="17"/>
  <c r="H452" i="17" s="1"/>
  <c r="J455" i="17"/>
  <c r="J453" i="17" s="1"/>
  <c r="J452" i="17" s="1"/>
  <c r="H523" i="17"/>
  <c r="H522" i="17" s="1"/>
  <c r="H521" i="17" s="1"/>
  <c r="J524" i="17"/>
  <c r="J523" i="17" s="1"/>
  <c r="J522" i="17" s="1"/>
  <c r="J521" i="17" s="1"/>
  <c r="J33" i="17"/>
  <c r="J57" i="17"/>
  <c r="H98" i="17"/>
  <c r="H97" i="17" s="1"/>
  <c r="J99" i="17"/>
  <c r="J98" i="17" s="1"/>
  <c r="J97" i="17" s="1"/>
  <c r="H296" i="17"/>
  <c r="J297" i="17"/>
  <c r="J296" i="17" s="1"/>
  <c r="H422" i="17"/>
  <c r="J423" i="17"/>
  <c r="J422" i="17" s="1"/>
  <c r="H447" i="17"/>
  <c r="J448" i="17"/>
  <c r="J447" i="17" s="1"/>
  <c r="H495" i="17"/>
  <c r="J496" i="17"/>
  <c r="J495" i="17" s="1"/>
  <c r="H541" i="17"/>
  <c r="J542" i="17"/>
  <c r="J541" i="17" s="1"/>
  <c r="H566" i="17"/>
  <c r="J567" i="17"/>
  <c r="J566" i="17" s="1"/>
  <c r="L68" i="17"/>
  <c r="H117" i="17"/>
  <c r="J118" i="17"/>
  <c r="J117" i="17" s="1"/>
  <c r="H505" i="17"/>
  <c r="J506" i="17"/>
  <c r="J505" i="17" s="1"/>
  <c r="H14" i="17"/>
  <c r="J15" i="17"/>
  <c r="J14" i="17" s="1"/>
  <c r="H26" i="17"/>
  <c r="J27" i="17"/>
  <c r="J26" i="17" s="1"/>
  <c r="H51" i="17"/>
  <c r="J52" i="17"/>
  <c r="J51" i="17" s="1"/>
  <c r="J135" i="17"/>
  <c r="H188" i="17"/>
  <c r="J189" i="17"/>
  <c r="J188" i="17" s="1"/>
  <c r="H198" i="17"/>
  <c r="J199" i="17"/>
  <c r="J198" i="17" s="1"/>
  <c r="H279" i="17"/>
  <c r="J280" i="17"/>
  <c r="J279" i="17" s="1"/>
  <c r="J292" i="17"/>
  <c r="H310" i="17"/>
  <c r="J311" i="17"/>
  <c r="J310" i="17" s="1"/>
  <c r="H363" i="17"/>
  <c r="J364" i="17"/>
  <c r="J363" i="17" s="1"/>
  <c r="J396" i="17"/>
  <c r="J449" i="17"/>
  <c r="H486" i="17"/>
  <c r="J487" i="17"/>
  <c r="J486" i="17" s="1"/>
  <c r="M105" i="17"/>
  <c r="H73" i="17"/>
  <c r="J74" i="17"/>
  <c r="J73" i="17" s="1"/>
  <c r="H95" i="17"/>
  <c r="J96" i="17"/>
  <c r="J95" i="17" s="1"/>
  <c r="H16" i="17"/>
  <c r="J17" i="17"/>
  <c r="J16" i="17" s="1"/>
  <c r="J77" i="17"/>
  <c r="H93" i="17"/>
  <c r="J94" i="17"/>
  <c r="J93" i="17" s="1"/>
  <c r="H112" i="17"/>
  <c r="J113" i="17"/>
  <c r="J112" i="17" s="1"/>
  <c r="H129" i="17"/>
  <c r="J130" i="17"/>
  <c r="J129" i="17" s="1"/>
  <c r="H145" i="17"/>
  <c r="H144" i="17" s="1"/>
  <c r="J146" i="17"/>
  <c r="J145" i="17" s="1"/>
  <c r="J144" i="17" s="1"/>
  <c r="H160" i="17"/>
  <c r="J161" i="17"/>
  <c r="J160" i="17" s="1"/>
  <c r="H215" i="17"/>
  <c r="J216" i="17"/>
  <c r="J215" i="17" s="1"/>
  <c r="H229" i="17"/>
  <c r="H228" i="17" s="1"/>
  <c r="J230" i="17"/>
  <c r="J229" i="17" s="1"/>
  <c r="J228" i="17" s="1"/>
  <c r="H252" i="17"/>
  <c r="J253" i="17"/>
  <c r="J252" i="17" s="1"/>
  <c r="H270" i="17"/>
  <c r="H269" i="17" s="1"/>
  <c r="H268" i="17" s="1"/>
  <c r="J271" i="17"/>
  <c r="J270" i="17" s="1"/>
  <c r="J269" i="17" s="1"/>
  <c r="J268" i="17" s="1"/>
  <c r="H332" i="17"/>
  <c r="J333" i="17"/>
  <c r="J332" i="17" s="1"/>
  <c r="J490" i="17"/>
  <c r="J578" i="17"/>
  <c r="H584" i="17"/>
  <c r="J585" i="17"/>
  <c r="J584" i="17" s="1"/>
  <c r="J593" i="17"/>
  <c r="H615" i="17"/>
  <c r="J616" i="17"/>
  <c r="J615" i="17" s="1"/>
  <c r="S355" i="17"/>
  <c r="L531" i="17"/>
  <c r="V469" i="17"/>
  <c r="T465" i="17"/>
  <c r="H469" i="17"/>
  <c r="F465" i="17"/>
  <c r="L446" i="17"/>
  <c r="F93" i="17"/>
  <c r="S68" i="17"/>
  <c r="S102" i="17"/>
  <c r="L102" i="17"/>
  <c r="T279" i="17"/>
  <c r="M383" i="17"/>
  <c r="F486" i="17"/>
  <c r="L116" i="17"/>
  <c r="O432" i="17"/>
  <c r="V459" i="17"/>
  <c r="V578" i="17"/>
  <c r="L13" i="17"/>
  <c r="M242" i="17"/>
  <c r="H357" i="17"/>
  <c r="J357" i="17" s="1"/>
  <c r="J356" i="17" s="1"/>
  <c r="F356" i="17"/>
  <c r="V57" i="17"/>
  <c r="V409" i="17"/>
  <c r="T406" i="17"/>
  <c r="T105" i="17"/>
  <c r="T369" i="17"/>
  <c r="T368" i="17" s="1"/>
  <c r="T367" i="17" s="1"/>
  <c r="L134" i="17"/>
  <c r="L316" i="17"/>
  <c r="L355" i="17"/>
  <c r="O409" i="17"/>
  <c r="M406" i="17"/>
  <c r="F296" i="17"/>
  <c r="F98" i="17"/>
  <c r="F97" i="17" s="1"/>
  <c r="F541" i="17"/>
  <c r="F566" i="17"/>
  <c r="H57" i="17"/>
  <c r="H409" i="17"/>
  <c r="F406" i="17"/>
  <c r="S13" i="17"/>
  <c r="S316" i="17"/>
  <c r="V414" i="17"/>
  <c r="T413" i="17"/>
  <c r="V432" i="17"/>
  <c r="S474" i="17"/>
  <c r="M156" i="17"/>
  <c r="O239" i="17"/>
  <c r="O350" i="17"/>
  <c r="O180" i="17"/>
  <c r="V135" i="17"/>
  <c r="V180" i="17"/>
  <c r="V292" i="17"/>
  <c r="V557" i="17"/>
  <c r="F51" i="17"/>
  <c r="F26" i="17"/>
  <c r="F310" i="17"/>
  <c r="H393" i="17"/>
  <c r="H432" i="17"/>
  <c r="M131" i="17"/>
  <c r="F198" i="17"/>
  <c r="F14" i="17"/>
  <c r="F188" i="17"/>
  <c r="F363" i="17"/>
  <c r="H581" i="17"/>
  <c r="T339" i="17"/>
  <c r="T353" i="17"/>
  <c r="T361" i="17"/>
  <c r="V449" i="17"/>
  <c r="F18" i="17"/>
  <c r="H19" i="17"/>
  <c r="F131" i="17"/>
  <c r="H132" i="17"/>
  <c r="F166" i="17"/>
  <c r="F163" i="17" s="1"/>
  <c r="H167" i="17"/>
  <c r="F194" i="17"/>
  <c r="H195" i="17"/>
  <c r="F217" i="17"/>
  <c r="H218" i="17"/>
  <c r="F232" i="17"/>
  <c r="F231" i="17" s="1"/>
  <c r="H233" i="17"/>
  <c r="F242" i="17"/>
  <c r="H243" i="17"/>
  <c r="F254" i="17"/>
  <c r="H255" i="17"/>
  <c r="F274" i="17"/>
  <c r="F273" i="17" s="1"/>
  <c r="H275" i="17"/>
  <c r="F305" i="17"/>
  <c r="H306" i="17"/>
  <c r="F321" i="17"/>
  <c r="F316" i="17" s="1"/>
  <c r="H322" i="17"/>
  <c r="F350" i="17"/>
  <c r="H351" i="17"/>
  <c r="F359" i="17"/>
  <c r="H360" i="17"/>
  <c r="F369" i="17"/>
  <c r="F368" i="17" s="1"/>
  <c r="F367" i="17" s="1"/>
  <c r="H371" i="17"/>
  <c r="J371" i="17" s="1"/>
  <c r="J369" i="17" s="1"/>
  <c r="J368" i="17" s="1"/>
  <c r="J367" i="17" s="1"/>
  <c r="F419" i="17"/>
  <c r="H420" i="17"/>
  <c r="F442" i="17"/>
  <c r="H443" i="17"/>
  <c r="F481" i="17"/>
  <c r="H482" i="17"/>
  <c r="F536" i="17"/>
  <c r="H537" i="17"/>
  <c r="F564" i="17"/>
  <c r="H565" i="17"/>
  <c r="F572" i="17"/>
  <c r="H573" i="17"/>
  <c r="F586" i="17"/>
  <c r="H587" i="17"/>
  <c r="F617" i="17"/>
  <c r="H618" i="17"/>
  <c r="T73" i="17"/>
  <c r="V74" i="17"/>
  <c r="T145" i="17"/>
  <c r="T144" i="17" s="1"/>
  <c r="V146" i="17"/>
  <c r="T229" i="17"/>
  <c r="T228" i="17" s="1"/>
  <c r="V230" i="17"/>
  <c r="T236" i="17"/>
  <c r="T235" i="17" s="1"/>
  <c r="V237" i="17"/>
  <c r="T246" i="17"/>
  <c r="V247" i="17"/>
  <c r="T252" i="17"/>
  <c r="V253" i="17"/>
  <c r="T274" i="17"/>
  <c r="T273" i="17" s="1"/>
  <c r="V275" i="17"/>
  <c r="T381" i="17"/>
  <c r="V382" i="17"/>
  <c r="T442" i="17"/>
  <c r="V443" i="17"/>
  <c r="T479" i="17"/>
  <c r="V480" i="17"/>
  <c r="T484" i="17"/>
  <c r="V485" i="17"/>
  <c r="T495" i="17"/>
  <c r="V496" i="17"/>
  <c r="T634" i="17"/>
  <c r="V635" i="17"/>
  <c r="M20" i="17"/>
  <c r="O21" i="17"/>
  <c r="M49" i="17"/>
  <c r="O50" i="17"/>
  <c r="M217" i="17"/>
  <c r="O218" i="17"/>
  <c r="M252" i="17"/>
  <c r="O253" i="17"/>
  <c r="M359" i="17"/>
  <c r="O360" i="17"/>
  <c r="M390" i="17"/>
  <c r="O392" i="17"/>
  <c r="M449" i="17"/>
  <c r="O450" i="17"/>
  <c r="M509" i="17"/>
  <c r="O510" i="17"/>
  <c r="M523" i="17"/>
  <c r="M522" i="17" s="1"/>
  <c r="M521" i="17" s="1"/>
  <c r="O524" i="17"/>
  <c r="M536" i="17"/>
  <c r="O537" i="17"/>
  <c r="M543" i="17"/>
  <c r="O544" i="17"/>
  <c r="M610" i="17"/>
  <c r="O611" i="17"/>
  <c r="M617" i="17"/>
  <c r="O618" i="17"/>
  <c r="F285" i="17"/>
  <c r="F284" i="17" s="1"/>
  <c r="F156" i="17"/>
  <c r="H157" i="17"/>
  <c r="F176" i="17"/>
  <c r="F175" i="17" s="1"/>
  <c r="H177" i="17"/>
  <c r="F196" i="17"/>
  <c r="H197" i="17"/>
  <c r="F219" i="17"/>
  <c r="H220" i="17"/>
  <c r="F246" i="17"/>
  <c r="H247" i="17"/>
  <c r="F256" i="17"/>
  <c r="H257" i="17"/>
  <c r="F277" i="17"/>
  <c r="H278" i="17"/>
  <c r="F288" i="17"/>
  <c r="F287" i="17" s="1"/>
  <c r="H289" i="17"/>
  <c r="F307" i="17"/>
  <c r="H308" i="17"/>
  <c r="F337" i="17"/>
  <c r="H338" i="17"/>
  <c r="F361" i="17"/>
  <c r="H362" i="17"/>
  <c r="F484" i="17"/>
  <c r="H485" i="17"/>
  <c r="F574" i="17"/>
  <c r="H575" i="17"/>
  <c r="F608" i="17"/>
  <c r="H609" i="17"/>
  <c r="F643" i="17"/>
  <c r="H644" i="17"/>
  <c r="T14" i="17"/>
  <c r="V15" i="17"/>
  <c r="T47" i="17"/>
  <c r="V48" i="17"/>
  <c r="T66" i="17"/>
  <c r="V67" i="17"/>
  <c r="T93" i="17"/>
  <c r="V94" i="17"/>
  <c r="T117" i="17"/>
  <c r="V118" i="17"/>
  <c r="T184" i="17"/>
  <c r="V185" i="17"/>
  <c r="T194" i="17"/>
  <c r="V195" i="17"/>
  <c r="T198" i="17"/>
  <c r="V199" i="17"/>
  <c r="T213" i="17"/>
  <c r="V214" i="17"/>
  <c r="T217" i="17"/>
  <c r="V218" i="17"/>
  <c r="T242" i="17"/>
  <c r="V243" i="17"/>
  <c r="T285" i="17"/>
  <c r="T284" i="17" s="1"/>
  <c r="V286" i="17"/>
  <c r="T296" i="17"/>
  <c r="V297" i="17"/>
  <c r="T307" i="17"/>
  <c r="V308" i="17"/>
  <c r="T328" i="17"/>
  <c r="V329" i="17"/>
  <c r="T503" i="17"/>
  <c r="V504" i="17"/>
  <c r="T507" i="17"/>
  <c r="V508" i="17"/>
  <c r="T513" i="17"/>
  <c r="V514" i="17"/>
  <c r="T528" i="17"/>
  <c r="T527" i="17" s="1"/>
  <c r="T526" i="17" s="1"/>
  <c r="V529" i="17"/>
  <c r="T534" i="17"/>
  <c r="V535" i="17"/>
  <c r="T541" i="17"/>
  <c r="V542" i="17"/>
  <c r="T547" i="17"/>
  <c r="T546" i="17" s="1"/>
  <c r="T545" i="17" s="1"/>
  <c r="V548" i="17"/>
  <c r="T562" i="17"/>
  <c r="V563" i="17"/>
  <c r="T566" i="17"/>
  <c r="V567" i="17"/>
  <c r="T570" i="17"/>
  <c r="V571" i="17"/>
  <c r="T574" i="17"/>
  <c r="V575" i="17"/>
  <c r="T586" i="17"/>
  <c r="V587" i="17"/>
  <c r="T590" i="17"/>
  <c r="V591" i="17"/>
  <c r="T636" i="17"/>
  <c r="V637" i="17"/>
  <c r="M53" i="17"/>
  <c r="O54" i="17"/>
  <c r="M73" i="17"/>
  <c r="O74" i="17"/>
  <c r="O77" i="17"/>
  <c r="M93" i="17"/>
  <c r="O94" i="17"/>
  <c r="M98" i="17"/>
  <c r="M97" i="17" s="1"/>
  <c r="O99" i="17"/>
  <c r="M190" i="17"/>
  <c r="O191" i="17"/>
  <c r="M232" i="17"/>
  <c r="M231" i="17" s="1"/>
  <c r="O233" i="17"/>
  <c r="M270" i="17"/>
  <c r="M269" i="17" s="1"/>
  <c r="M268" i="17" s="1"/>
  <c r="O271" i="17"/>
  <c r="M277" i="17"/>
  <c r="O278" i="17"/>
  <c r="M281" i="17"/>
  <c r="O282" i="17"/>
  <c r="M288" i="17"/>
  <c r="M287" i="17" s="1"/>
  <c r="O289" i="17"/>
  <c r="M301" i="17"/>
  <c r="O302" i="17"/>
  <c r="M305" i="17"/>
  <c r="O306" i="17"/>
  <c r="M310" i="17"/>
  <c r="O311" i="17"/>
  <c r="M314" i="17"/>
  <c r="O315" i="17"/>
  <c r="M321" i="17"/>
  <c r="O322" i="17"/>
  <c r="M330" i="17"/>
  <c r="O331" i="17"/>
  <c r="M335" i="17"/>
  <c r="O336" i="17"/>
  <c r="M339" i="17"/>
  <c r="O340" i="17"/>
  <c r="M356" i="17"/>
  <c r="O357" i="17"/>
  <c r="O414" i="17"/>
  <c r="M419" i="17"/>
  <c r="O420" i="17"/>
  <c r="M424" i="17"/>
  <c r="O425" i="17"/>
  <c r="M456" i="17"/>
  <c r="O457" i="17"/>
  <c r="O464" i="17"/>
  <c r="M479" i="17"/>
  <c r="O480" i="17"/>
  <c r="M484" i="17"/>
  <c r="O485" i="17"/>
  <c r="M495" i="17"/>
  <c r="O496" i="17"/>
  <c r="M562" i="17"/>
  <c r="O563" i="17"/>
  <c r="M566" i="17"/>
  <c r="O567" i="17"/>
  <c r="M570" i="17"/>
  <c r="O571" i="17"/>
  <c r="M574" i="17"/>
  <c r="O575" i="17"/>
  <c r="M586" i="17"/>
  <c r="O587" i="17"/>
  <c r="M590" i="17"/>
  <c r="O591" i="17"/>
  <c r="M634" i="17"/>
  <c r="O635" i="17"/>
  <c r="M643" i="17"/>
  <c r="O644" i="17"/>
  <c r="F73" i="17"/>
  <c r="F95" i="17"/>
  <c r="F422" i="17"/>
  <c r="F447" i="17"/>
  <c r="F523" i="17"/>
  <c r="F522" i="17" s="1"/>
  <c r="F521" i="17" s="1"/>
  <c r="E627" i="17"/>
  <c r="F37" i="17"/>
  <c r="H38" i="17"/>
  <c r="F64" i="17"/>
  <c r="H65" i="17"/>
  <c r="H77" i="17"/>
  <c r="F91" i="17"/>
  <c r="H92" i="17"/>
  <c r="F103" i="17"/>
  <c r="H104" i="17"/>
  <c r="F110" i="17"/>
  <c r="H111" i="17"/>
  <c r="F127" i="17"/>
  <c r="H128" i="17"/>
  <c r="H135" i="17"/>
  <c r="F142" i="17"/>
  <c r="H143" i="17"/>
  <c r="F158" i="17"/>
  <c r="H159" i="17"/>
  <c r="H180" i="17"/>
  <c r="F213" i="17"/>
  <c r="H214" i="17"/>
  <c r="H239" i="17"/>
  <c r="F248" i="17"/>
  <c r="H249" i="17"/>
  <c r="F259" i="17"/>
  <c r="F258" i="17" s="1"/>
  <c r="H260" i="17"/>
  <c r="H292" i="17"/>
  <c r="H291" i="17" s="1"/>
  <c r="H290" i="17" s="1"/>
  <c r="F301" i="17"/>
  <c r="H302" i="17"/>
  <c r="F330" i="17"/>
  <c r="H331" i="17"/>
  <c r="F339" i="17"/>
  <c r="H340" i="17"/>
  <c r="F390" i="17"/>
  <c r="H392" i="17"/>
  <c r="H396" i="17"/>
  <c r="H414" i="17"/>
  <c r="F424" i="17"/>
  <c r="H425" i="17"/>
  <c r="H449" i="17"/>
  <c r="F475" i="17"/>
  <c r="H476" i="17"/>
  <c r="F509" i="17"/>
  <c r="H510" i="17"/>
  <c r="F532" i="17"/>
  <c r="H533" i="17"/>
  <c r="F543" i="17"/>
  <c r="F540" i="17" s="1"/>
  <c r="H544" i="17"/>
  <c r="F570" i="17"/>
  <c r="H571" i="17"/>
  <c r="F576" i="17"/>
  <c r="H577" i="17"/>
  <c r="F590" i="17"/>
  <c r="H591" i="17"/>
  <c r="F597" i="17"/>
  <c r="H598" i="17"/>
  <c r="F610" i="17"/>
  <c r="H611" i="17"/>
  <c r="H622" i="17"/>
  <c r="F346" i="17"/>
  <c r="H347" i="17"/>
  <c r="T75" i="17"/>
  <c r="T142" i="17"/>
  <c r="V143" i="17"/>
  <c r="T190" i="17"/>
  <c r="V191" i="17"/>
  <c r="T232" i="17"/>
  <c r="T231" i="17" s="1"/>
  <c r="V233" i="17"/>
  <c r="V239" i="17"/>
  <c r="T248" i="17"/>
  <c r="V249" i="17"/>
  <c r="T254" i="17"/>
  <c r="V255" i="17"/>
  <c r="T270" i="17"/>
  <c r="T269" i="17" s="1"/>
  <c r="T268" i="17" s="1"/>
  <c r="V271" i="17"/>
  <c r="T277" i="17"/>
  <c r="V278" i="17"/>
  <c r="T337" i="17"/>
  <c r="V338" i="17"/>
  <c r="V350" i="17"/>
  <c r="T359" i="17"/>
  <c r="V360" i="17"/>
  <c r="T383" i="17"/>
  <c r="V384" i="17"/>
  <c r="V393" i="17"/>
  <c r="S421" i="17"/>
  <c r="T447" i="17"/>
  <c r="V448" i="17"/>
  <c r="V464" i="17"/>
  <c r="T481" i="17"/>
  <c r="V482" i="17"/>
  <c r="T486" i="17"/>
  <c r="V487" i="17"/>
  <c r="V500" i="17"/>
  <c r="T608" i="17"/>
  <c r="V609" i="17"/>
  <c r="T615" i="17"/>
  <c r="V616" i="17"/>
  <c r="S627" i="17"/>
  <c r="T632" i="17"/>
  <c r="V633" i="17"/>
  <c r="T643" i="17"/>
  <c r="V644" i="17"/>
  <c r="M14" i="17"/>
  <c r="O15" i="17"/>
  <c r="M18" i="17"/>
  <c r="O19" i="17"/>
  <c r="M24" i="17"/>
  <c r="O25" i="17"/>
  <c r="M37" i="17"/>
  <c r="O38" i="17"/>
  <c r="M47" i="17"/>
  <c r="O48" i="17"/>
  <c r="M51" i="17"/>
  <c r="M66" i="17"/>
  <c r="O67" i="17"/>
  <c r="M110" i="17"/>
  <c r="O111" i="17"/>
  <c r="M117" i="17"/>
  <c r="O118" i="17"/>
  <c r="M127" i="17"/>
  <c r="O128" i="17"/>
  <c r="O135" i="17"/>
  <c r="M140" i="17"/>
  <c r="O141" i="17"/>
  <c r="M145" i="17"/>
  <c r="M144" i="17" s="1"/>
  <c r="O146" i="17"/>
  <c r="M160" i="17"/>
  <c r="O161" i="17"/>
  <c r="M176" i="17"/>
  <c r="M175" i="17" s="1"/>
  <c r="O177" i="17"/>
  <c r="M196" i="17"/>
  <c r="O197" i="17"/>
  <c r="M211" i="17"/>
  <c r="O212" i="17"/>
  <c r="M215" i="17"/>
  <c r="O216" i="17"/>
  <c r="M219" i="17"/>
  <c r="O220" i="17"/>
  <c r="M248" i="17"/>
  <c r="O249" i="17"/>
  <c r="M254" i="17"/>
  <c r="O255" i="17"/>
  <c r="M259" i="17"/>
  <c r="M258" i="17" s="1"/>
  <c r="O260" i="17"/>
  <c r="M361" i="17"/>
  <c r="O362" i="17"/>
  <c r="O396" i="17"/>
  <c r="M447" i="17"/>
  <c r="O448" i="17"/>
  <c r="M503" i="17"/>
  <c r="O504" i="17"/>
  <c r="M507" i="17"/>
  <c r="O508" i="17"/>
  <c r="M513" i="17"/>
  <c r="O514" i="17"/>
  <c r="M519" i="17"/>
  <c r="M518" i="17" s="1"/>
  <c r="M517" i="17" s="1"/>
  <c r="O520" i="17"/>
  <c r="M528" i="17"/>
  <c r="M527" i="17" s="1"/>
  <c r="M526" i="17" s="1"/>
  <c r="O529" i="17"/>
  <c r="M534" i="17"/>
  <c r="O535" i="17"/>
  <c r="M541" i="17"/>
  <c r="M540" i="17" s="1"/>
  <c r="O542" i="17"/>
  <c r="M547" i="17"/>
  <c r="M546" i="17" s="1"/>
  <c r="M545" i="17" s="1"/>
  <c r="O548" i="17"/>
  <c r="M608" i="17"/>
  <c r="O609" i="17"/>
  <c r="M615" i="17"/>
  <c r="O616" i="17"/>
  <c r="L627" i="17"/>
  <c r="M122" i="17"/>
  <c r="O123" i="17"/>
  <c r="M200" i="17"/>
  <c r="O201" i="17"/>
  <c r="M375" i="17"/>
  <c r="O376" i="17"/>
  <c r="M400" i="17"/>
  <c r="O401" i="17"/>
  <c r="M402" i="17"/>
  <c r="O403" i="17"/>
  <c r="F47" i="17"/>
  <c r="H48" i="17"/>
  <c r="F632" i="17"/>
  <c r="H633" i="17"/>
  <c r="T140" i="17"/>
  <c r="V141" i="17"/>
  <c r="T188" i="17"/>
  <c r="V189" i="17"/>
  <c r="T490" i="17"/>
  <c r="V491" i="17"/>
  <c r="T610" i="17"/>
  <c r="V611" i="17"/>
  <c r="T617" i="17"/>
  <c r="V618" i="17"/>
  <c r="T630" i="17"/>
  <c r="V631" i="17"/>
  <c r="M16" i="17"/>
  <c r="O17" i="17"/>
  <c r="M26" i="17"/>
  <c r="O27" i="17"/>
  <c r="M39" i="17"/>
  <c r="O40" i="17"/>
  <c r="M64" i="17"/>
  <c r="O65" i="17"/>
  <c r="M112" i="17"/>
  <c r="O113" i="17"/>
  <c r="M119" i="17"/>
  <c r="O120" i="17"/>
  <c r="M129" i="17"/>
  <c r="O130" i="17"/>
  <c r="M142" i="17"/>
  <c r="O143" i="17"/>
  <c r="M158" i="17"/>
  <c r="O159" i="17"/>
  <c r="M166" i="17"/>
  <c r="M163" i="17" s="1"/>
  <c r="O167" i="17"/>
  <c r="M184" i="17"/>
  <c r="O185" i="17"/>
  <c r="M194" i="17"/>
  <c r="O195" i="17"/>
  <c r="M198" i="17"/>
  <c r="O199" i="17"/>
  <c r="M213" i="17"/>
  <c r="O214" i="17"/>
  <c r="M246" i="17"/>
  <c r="O247" i="17"/>
  <c r="M256" i="17"/>
  <c r="O257" i="17"/>
  <c r="M363" i="17"/>
  <c r="O364" i="17"/>
  <c r="M381" i="17"/>
  <c r="O382" i="17"/>
  <c r="M442" i="17"/>
  <c r="O443" i="17"/>
  <c r="M505" i="17"/>
  <c r="O506" i="17"/>
  <c r="M515" i="17"/>
  <c r="O516" i="17"/>
  <c r="M532" i="17"/>
  <c r="O533" i="17"/>
  <c r="M581" i="17"/>
  <c r="O582" i="17"/>
  <c r="F453" i="17"/>
  <c r="F452" i="17" s="1"/>
  <c r="F20" i="17"/>
  <c r="H21" i="17"/>
  <c r="F49" i="17"/>
  <c r="H50" i="17"/>
  <c r="F75" i="17"/>
  <c r="H76" i="17"/>
  <c r="F119" i="17"/>
  <c r="F116" i="17" s="1"/>
  <c r="H120" i="17"/>
  <c r="F140" i="17"/>
  <c r="H141" i="17"/>
  <c r="F184" i="17"/>
  <c r="H185" i="17"/>
  <c r="F211" i="17"/>
  <c r="H212" i="17"/>
  <c r="F236" i="17"/>
  <c r="F235" i="17" s="1"/>
  <c r="H237" i="17"/>
  <c r="F328" i="17"/>
  <c r="H329" i="17"/>
  <c r="F353" i="17"/>
  <c r="H354" i="17"/>
  <c r="F383" i="17"/>
  <c r="H384" i="17"/>
  <c r="F528" i="17"/>
  <c r="F527" i="17" s="1"/>
  <c r="F526" i="17" s="1"/>
  <c r="H529" i="17"/>
  <c r="F588" i="17"/>
  <c r="H589" i="17"/>
  <c r="T18" i="17"/>
  <c r="V19" i="17"/>
  <c r="T24" i="17"/>
  <c r="V25" i="17"/>
  <c r="T37" i="17"/>
  <c r="V38" i="17"/>
  <c r="T51" i="17"/>
  <c r="V52" i="17"/>
  <c r="V77" i="17"/>
  <c r="T98" i="17"/>
  <c r="T97" i="17" s="1"/>
  <c r="V99" i="17"/>
  <c r="T110" i="17"/>
  <c r="V111" i="17"/>
  <c r="T127" i="17"/>
  <c r="V128" i="17"/>
  <c r="T131" i="17"/>
  <c r="V132" i="17"/>
  <c r="T153" i="17"/>
  <c r="V155" i="17"/>
  <c r="T158" i="17"/>
  <c r="V159" i="17"/>
  <c r="T166" i="17"/>
  <c r="T163" i="17" s="1"/>
  <c r="V167" i="17"/>
  <c r="T303" i="17"/>
  <c r="V304" i="17"/>
  <c r="T312" i="17"/>
  <c r="V313" i="17"/>
  <c r="T319" i="17"/>
  <c r="V320" i="17"/>
  <c r="T332" i="17"/>
  <c r="V333" i="17"/>
  <c r="T344" i="17"/>
  <c r="V345" i="17"/>
  <c r="V396" i="17"/>
  <c r="T419" i="17"/>
  <c r="V420" i="17"/>
  <c r="T424" i="17"/>
  <c r="V425" i="17"/>
  <c r="T456" i="17"/>
  <c r="V457" i="17"/>
  <c r="T519" i="17"/>
  <c r="T518" i="17" s="1"/>
  <c r="T517" i="17" s="1"/>
  <c r="V520" i="17"/>
  <c r="M344" i="17"/>
  <c r="O345" i="17"/>
  <c r="F495" i="17"/>
  <c r="F505" i="17"/>
  <c r="F39" i="17"/>
  <c r="H40" i="17"/>
  <c r="F53" i="17"/>
  <c r="H54" i="17"/>
  <c r="F66" i="17"/>
  <c r="H67" i="17"/>
  <c r="F105" i="17"/>
  <c r="H106" i="17"/>
  <c r="F190" i="17"/>
  <c r="H191" i="17"/>
  <c r="F281" i="17"/>
  <c r="H282" i="17"/>
  <c r="F303" i="17"/>
  <c r="H304" i="17"/>
  <c r="F312" i="17"/>
  <c r="H313" i="17"/>
  <c r="F344" i="17"/>
  <c r="H345" i="17"/>
  <c r="F417" i="17"/>
  <c r="H418" i="17"/>
  <c r="F428" i="17"/>
  <c r="F427" i="17" s="1"/>
  <c r="F426" i="17" s="1"/>
  <c r="H429" i="17"/>
  <c r="F479" i="17"/>
  <c r="H480" i="17"/>
  <c r="H490" i="17"/>
  <c r="F503" i="17"/>
  <c r="H504" i="17"/>
  <c r="F515" i="17"/>
  <c r="H516" i="17"/>
  <c r="F534" i="17"/>
  <c r="H535" i="17"/>
  <c r="F547" i="17"/>
  <c r="F546" i="17" s="1"/>
  <c r="F545" i="17" s="1"/>
  <c r="H548" i="17"/>
  <c r="F562" i="17"/>
  <c r="H563" i="17"/>
  <c r="F568" i="17"/>
  <c r="H569" i="17"/>
  <c r="H578" i="17"/>
  <c r="H593" i="17"/>
  <c r="F630" i="17"/>
  <c r="H631" i="17"/>
  <c r="F342" i="17"/>
  <c r="H343" i="17"/>
  <c r="T16" i="17"/>
  <c r="V17" i="17"/>
  <c r="T20" i="17"/>
  <c r="V21" i="17"/>
  <c r="T26" i="17"/>
  <c r="V27" i="17"/>
  <c r="T39" i="17"/>
  <c r="V40" i="17"/>
  <c r="T49" i="17"/>
  <c r="V50" i="17"/>
  <c r="T53" i="17"/>
  <c r="T64" i="17"/>
  <c r="V65" i="17"/>
  <c r="T91" i="17"/>
  <c r="V92" i="17"/>
  <c r="T95" i="17"/>
  <c r="V96" i="17"/>
  <c r="T103" i="17"/>
  <c r="V104" i="17"/>
  <c r="T112" i="17"/>
  <c r="V113" i="17"/>
  <c r="T119" i="17"/>
  <c r="V120" i="17"/>
  <c r="T129" i="17"/>
  <c r="V130" i="17"/>
  <c r="T156" i="17"/>
  <c r="V157" i="17"/>
  <c r="T160" i="17"/>
  <c r="V161" i="17"/>
  <c r="T176" i="17"/>
  <c r="T175" i="17" s="1"/>
  <c r="V177" i="17"/>
  <c r="T196" i="17"/>
  <c r="V197" i="17"/>
  <c r="T211" i="17"/>
  <c r="V212" i="17"/>
  <c r="T215" i="17"/>
  <c r="V216" i="17"/>
  <c r="T219" i="17"/>
  <c r="V220" i="17"/>
  <c r="T259" i="17"/>
  <c r="T258" i="17" s="1"/>
  <c r="V260" i="17"/>
  <c r="T281" i="17"/>
  <c r="V282" i="17"/>
  <c r="T288" i="17"/>
  <c r="T287" i="17" s="1"/>
  <c r="V289" i="17"/>
  <c r="T301" i="17"/>
  <c r="V302" i="17"/>
  <c r="T305" i="17"/>
  <c r="V306" i="17"/>
  <c r="T310" i="17"/>
  <c r="V311" i="17"/>
  <c r="T314" i="17"/>
  <c r="V315" i="17"/>
  <c r="T321" i="17"/>
  <c r="V322" i="17"/>
  <c r="T330" i="17"/>
  <c r="V331" i="17"/>
  <c r="T335" i="17"/>
  <c r="T342" i="17"/>
  <c r="V343" i="17"/>
  <c r="T346" i="17"/>
  <c r="V347" i="17"/>
  <c r="V356" i="17"/>
  <c r="T363" i="17"/>
  <c r="V364" i="17"/>
  <c r="S380" i="17"/>
  <c r="T390" i="17"/>
  <c r="V392" i="17"/>
  <c r="T417" i="17"/>
  <c r="V418" i="17"/>
  <c r="T422" i="17"/>
  <c r="V423" i="17"/>
  <c r="T428" i="17"/>
  <c r="T427" i="17" s="1"/>
  <c r="T426" i="17" s="1"/>
  <c r="V429" i="17"/>
  <c r="T453" i="17"/>
  <c r="T452" i="17" s="1"/>
  <c r="V455" i="17"/>
  <c r="T505" i="17"/>
  <c r="V506" i="17"/>
  <c r="T509" i="17"/>
  <c r="V510" i="17"/>
  <c r="T515" i="17"/>
  <c r="T512" i="17" s="1"/>
  <c r="T511" i="17" s="1"/>
  <c r="V516" i="17"/>
  <c r="T523" i="17"/>
  <c r="T522" i="17" s="1"/>
  <c r="T521" i="17" s="1"/>
  <c r="V524" i="17"/>
  <c r="T532" i="17"/>
  <c r="V533" i="17"/>
  <c r="T536" i="17"/>
  <c r="V537" i="17"/>
  <c r="T543" i="17"/>
  <c r="T540" i="17" s="1"/>
  <c r="V544" i="17"/>
  <c r="T564" i="17"/>
  <c r="V565" i="17"/>
  <c r="T568" i="17"/>
  <c r="V569" i="17"/>
  <c r="T572" i="17"/>
  <c r="V573" i="17"/>
  <c r="T576" i="17"/>
  <c r="V577" i="17"/>
  <c r="T584" i="17"/>
  <c r="V585" i="17"/>
  <c r="T588" i="17"/>
  <c r="V589" i="17"/>
  <c r="V593" i="17"/>
  <c r="T597" i="17"/>
  <c r="V598" i="17"/>
  <c r="V622" i="17"/>
  <c r="O57" i="17"/>
  <c r="M75" i="17"/>
  <c r="O76" i="17"/>
  <c r="M91" i="17"/>
  <c r="O92" i="17"/>
  <c r="M95" i="17"/>
  <c r="O96" i="17"/>
  <c r="M103" i="17"/>
  <c r="O104" i="17"/>
  <c r="M153" i="17"/>
  <c r="O155" i="17"/>
  <c r="M188" i="17"/>
  <c r="O189" i="17"/>
  <c r="M229" i="17"/>
  <c r="M228" i="17" s="1"/>
  <c r="O230" i="17"/>
  <c r="M236" i="17"/>
  <c r="M235" i="17" s="1"/>
  <c r="O237" i="17"/>
  <c r="M274" i="17"/>
  <c r="M273" i="17" s="1"/>
  <c r="O275" i="17"/>
  <c r="M279" i="17"/>
  <c r="O280" i="17"/>
  <c r="M285" i="17"/>
  <c r="M284" i="17" s="1"/>
  <c r="O286" i="17"/>
  <c r="O292" i="17"/>
  <c r="M296" i="17"/>
  <c r="O297" i="17"/>
  <c r="M303" i="17"/>
  <c r="O304" i="17"/>
  <c r="M307" i="17"/>
  <c r="O308" i="17"/>
  <c r="M312" i="17"/>
  <c r="O313" i="17"/>
  <c r="M319" i="17"/>
  <c r="O320" i="17"/>
  <c r="M328" i="17"/>
  <c r="O329" i="17"/>
  <c r="M332" i="17"/>
  <c r="O333" i="17"/>
  <c r="M337" i="17"/>
  <c r="O338" i="17"/>
  <c r="M342" i="17"/>
  <c r="O343" i="17"/>
  <c r="M346" i="17"/>
  <c r="O347" i="17"/>
  <c r="M353" i="17"/>
  <c r="O354" i="17"/>
  <c r="L380" i="17"/>
  <c r="M393" i="17"/>
  <c r="O395" i="17"/>
  <c r="M417" i="17"/>
  <c r="O418" i="17"/>
  <c r="M422" i="17"/>
  <c r="O423" i="17"/>
  <c r="M428" i="17"/>
  <c r="M427" i="17" s="1"/>
  <c r="M426" i="17" s="1"/>
  <c r="O429" i="17"/>
  <c r="M453" i="17"/>
  <c r="M452" i="17" s="1"/>
  <c r="O455" i="17"/>
  <c r="O459" i="17"/>
  <c r="O469" i="17"/>
  <c r="M481" i="17"/>
  <c r="O482" i="17"/>
  <c r="M486" i="17"/>
  <c r="M483" i="17" s="1"/>
  <c r="O487" i="17"/>
  <c r="O500" i="17"/>
  <c r="M564" i="17"/>
  <c r="O565" i="17"/>
  <c r="M568" i="17"/>
  <c r="O569" i="17"/>
  <c r="M572" i="17"/>
  <c r="O573" i="17"/>
  <c r="M576" i="17"/>
  <c r="O577" i="17"/>
  <c r="M584" i="17"/>
  <c r="O585" i="17"/>
  <c r="M588" i="17"/>
  <c r="O589" i="17"/>
  <c r="O593" i="17"/>
  <c r="M597" i="17"/>
  <c r="O598" i="17"/>
  <c r="O622" i="17"/>
  <c r="M632" i="17"/>
  <c r="O633" i="17"/>
  <c r="M636" i="17"/>
  <c r="O637" i="17"/>
  <c r="M124" i="17"/>
  <c r="O125" i="17"/>
  <c r="M377" i="17"/>
  <c r="O378" i="17"/>
  <c r="L283" i="17"/>
  <c r="H33" i="17"/>
  <c r="O369" i="17"/>
  <c r="O368" i="17" s="1"/>
  <c r="O367" i="17" s="1"/>
  <c r="V33" i="17"/>
  <c r="O33" i="17"/>
  <c r="H109" i="17"/>
  <c r="G107" i="17"/>
  <c r="F153" i="17"/>
  <c r="G153" i="17"/>
  <c r="G148" i="17" s="1"/>
  <c r="G147" i="17" s="1"/>
  <c r="H155" i="17"/>
  <c r="H207" i="17"/>
  <c r="J207" i="17" s="1"/>
  <c r="G205" i="17"/>
  <c r="G204" i="17" s="1"/>
  <c r="G203" i="17" s="1"/>
  <c r="G202" i="17" s="1"/>
  <c r="E349" i="17"/>
  <c r="E13" i="17"/>
  <c r="E483" i="17"/>
  <c r="T500" i="17"/>
  <c r="F393" i="17"/>
  <c r="T292" i="17"/>
  <c r="T622" i="17"/>
  <c r="E251" i="17"/>
  <c r="E250" i="17" s="1"/>
  <c r="S32" i="17"/>
  <c r="E421" i="17"/>
  <c r="E614" i="17"/>
  <c r="F396" i="17"/>
  <c r="F581" i="17"/>
  <c r="F622" i="17"/>
  <c r="M593" i="17"/>
  <c r="L614" i="17"/>
  <c r="F77" i="17"/>
  <c r="F349" i="17"/>
  <c r="F490" i="17"/>
  <c r="S134" i="17"/>
  <c r="S133" i="17" s="1"/>
  <c r="M135" i="17"/>
  <c r="L421" i="17"/>
  <c r="M432" i="17"/>
  <c r="M490" i="17"/>
  <c r="L540" i="17"/>
  <c r="S349" i="17"/>
  <c r="S489" i="17"/>
  <c r="S488" i="17" s="1"/>
  <c r="S276" i="17"/>
  <c r="S272" i="17" s="1"/>
  <c r="M622" i="17"/>
  <c r="F135" i="17"/>
  <c r="F432" i="17"/>
  <c r="F578" i="17"/>
  <c r="F593" i="17"/>
  <c r="T135" i="17"/>
  <c r="T134" i="17" s="1"/>
  <c r="M33" i="17"/>
  <c r="M180" i="17"/>
  <c r="L251" i="17"/>
  <c r="L250" i="17" s="1"/>
  <c r="L341" i="17"/>
  <c r="M350" i="17"/>
  <c r="F239" i="17"/>
  <c r="F292" i="17"/>
  <c r="F291" i="17" s="1"/>
  <c r="F290" i="17" s="1"/>
  <c r="T57" i="17"/>
  <c r="S341" i="17"/>
  <c r="S438" i="17"/>
  <c r="S430" i="17" s="1"/>
  <c r="T581" i="17"/>
  <c r="L32" i="17"/>
  <c r="M57" i="17"/>
  <c r="M239" i="17"/>
  <c r="M396" i="17"/>
  <c r="L438" i="17"/>
  <c r="L430" i="17" s="1"/>
  <c r="L483" i="17"/>
  <c r="L489" i="17"/>
  <c r="L488" i="17" s="1"/>
  <c r="E162" i="17"/>
  <c r="E283" i="17"/>
  <c r="L133" i="17"/>
  <c r="L162" i="17"/>
  <c r="L327" i="17"/>
  <c r="L121" i="17"/>
  <c r="F33" i="17"/>
  <c r="E56" i="17"/>
  <c r="E46" i="17"/>
  <c r="S283" i="17"/>
  <c r="E116" i="17"/>
  <c r="E531" i="17"/>
  <c r="F57" i="17"/>
  <c r="F449" i="17"/>
  <c r="S46" i="17"/>
  <c r="S147" i="17"/>
  <c r="T180" i="17"/>
  <c r="T239" i="17"/>
  <c r="S300" i="17"/>
  <c r="T356" i="17"/>
  <c r="S389" i="17"/>
  <c r="M369" i="17"/>
  <c r="M368" i="17" s="1"/>
  <c r="M367" i="17" s="1"/>
  <c r="E126" i="17"/>
  <c r="E499" i="17"/>
  <c r="E498" i="17" s="1"/>
  <c r="E540" i="17"/>
  <c r="T33" i="17"/>
  <c r="S116" i="17"/>
  <c r="S162" i="17"/>
  <c r="S309" i="17"/>
  <c r="L126" i="17"/>
  <c r="L599" i="17"/>
  <c r="E102" i="17"/>
  <c r="E134" i="17"/>
  <c r="E133" i="17" s="1"/>
  <c r="E300" i="17"/>
  <c r="E316" i="17"/>
  <c r="E389" i="17"/>
  <c r="E512" i="17"/>
  <c r="E511" i="17" s="1"/>
  <c r="F107" i="17"/>
  <c r="F180" i="17"/>
  <c r="S56" i="17"/>
  <c r="T107" i="17"/>
  <c r="S126" i="17"/>
  <c r="S204" i="17"/>
  <c r="S203" i="17" s="1"/>
  <c r="S251" i="17"/>
  <c r="S250" i="17" s="1"/>
  <c r="T449" i="17"/>
  <c r="S327" i="17"/>
  <c r="T396" i="17"/>
  <c r="T557" i="17"/>
  <c r="S556" i="17"/>
  <c r="S614" i="17"/>
  <c r="S645" i="17" s="1"/>
  <c r="L56" i="17"/>
  <c r="L147" i="17"/>
  <c r="L389" i="17"/>
  <c r="L405" i="17"/>
  <c r="L512" i="17"/>
  <c r="L511" i="17" s="1"/>
  <c r="S334" i="17"/>
  <c r="T350" i="17"/>
  <c r="T393" i="17"/>
  <c r="S499" i="17"/>
  <c r="S498" i="17" s="1"/>
  <c r="S540" i="17"/>
  <c r="T578" i="17"/>
  <c r="L46" i="17"/>
  <c r="M77" i="17"/>
  <c r="M292" i="17"/>
  <c r="L300" i="17"/>
  <c r="L309" i="17"/>
  <c r="M578" i="17"/>
  <c r="S405" i="17"/>
  <c r="T432" i="17"/>
  <c r="S512" i="17"/>
  <c r="S511" i="17" s="1"/>
  <c r="T593" i="17"/>
  <c r="L204" i="17"/>
  <c r="L203" i="17" s="1"/>
  <c r="L276" i="17"/>
  <c r="L272" i="17" s="1"/>
  <c r="L334" i="17"/>
  <c r="L474" i="17"/>
  <c r="M500" i="17"/>
  <c r="L499" i="17"/>
  <c r="L498" i="17" s="1"/>
  <c r="L556" i="17"/>
  <c r="L238" i="17"/>
  <c r="L234" i="17" s="1"/>
  <c r="L179" i="17"/>
  <c r="L178" i="17" s="1"/>
  <c r="S238" i="17"/>
  <c r="S234" i="17" s="1"/>
  <c r="S483" i="17"/>
  <c r="T77" i="17"/>
  <c r="S179" i="17"/>
  <c r="S178" i="17" s="1"/>
  <c r="S291" i="17"/>
  <c r="S290" i="17" s="1"/>
  <c r="S599" i="17"/>
  <c r="E592" i="17"/>
  <c r="E599" i="17"/>
  <c r="E556" i="17"/>
  <c r="E446" i="17"/>
  <c r="E438" i="17"/>
  <c r="E474" i="17"/>
  <c r="E380" i="17"/>
  <c r="E405" i="17"/>
  <c r="E341" i="17"/>
  <c r="E355" i="17"/>
  <c r="E334" i="17"/>
  <c r="E327" i="17"/>
  <c r="E291" i="17"/>
  <c r="E290" i="17" s="1"/>
  <c r="E309" i="17"/>
  <c r="E276" i="17"/>
  <c r="E272" i="17" s="1"/>
  <c r="E238" i="17"/>
  <c r="E234" i="17" s="1"/>
  <c r="E204" i="17"/>
  <c r="E203" i="17" s="1"/>
  <c r="E179" i="17"/>
  <c r="E178" i="17" s="1"/>
  <c r="E148" i="17"/>
  <c r="E147" i="17" s="1"/>
  <c r="E68" i="17"/>
  <c r="E32" i="17"/>
  <c r="E489" i="17"/>
  <c r="E488" i="17" s="1"/>
  <c r="E431" i="17"/>
  <c r="T148" i="17" l="1"/>
  <c r="M148" i="17"/>
  <c r="S445" i="17"/>
  <c r="M134" i="17"/>
  <c r="O188" i="17"/>
  <c r="Q189" i="17"/>
  <c r="Q188" i="17" s="1"/>
  <c r="O534" i="17"/>
  <c r="Q535" i="17"/>
  <c r="Q534" i="17" s="1"/>
  <c r="V190" i="17"/>
  <c r="X191" i="17"/>
  <c r="X190" i="17" s="1"/>
  <c r="O190" i="17"/>
  <c r="Q191" i="17"/>
  <c r="Q190" i="17" s="1"/>
  <c r="V534" i="17"/>
  <c r="X535" i="17"/>
  <c r="X534" i="17" s="1"/>
  <c r="M421" i="17"/>
  <c r="V188" i="17"/>
  <c r="X189" i="17"/>
  <c r="X188" i="17" s="1"/>
  <c r="F126" i="17"/>
  <c r="T474" i="17"/>
  <c r="V349" i="17"/>
  <c r="T349" i="17"/>
  <c r="J291" i="17"/>
  <c r="J290" i="17" s="1"/>
  <c r="F421" i="17"/>
  <c r="M380" i="17"/>
  <c r="V630" i="17"/>
  <c r="X631" i="17"/>
  <c r="X630" i="17" s="1"/>
  <c r="V196" i="17"/>
  <c r="X197" i="17"/>
  <c r="X196" i="17" s="1"/>
  <c r="O198" i="17"/>
  <c r="Q199" i="17"/>
  <c r="Q198" i="17" s="1"/>
  <c r="O200" i="17"/>
  <c r="Q201" i="17"/>
  <c r="Q200" i="17" s="1"/>
  <c r="V198" i="17"/>
  <c r="X199" i="17"/>
  <c r="X198" i="17" s="1"/>
  <c r="O194" i="17"/>
  <c r="Q195" i="17"/>
  <c r="Q194" i="17" s="1"/>
  <c r="O196" i="17"/>
  <c r="Q197" i="17"/>
  <c r="Q196" i="17" s="1"/>
  <c r="V194" i="17"/>
  <c r="X195" i="17"/>
  <c r="X194" i="17" s="1"/>
  <c r="O184" i="17"/>
  <c r="Q185" i="17"/>
  <c r="Q184" i="17" s="1"/>
  <c r="V184" i="17"/>
  <c r="X185" i="17"/>
  <c r="X184" i="17" s="1"/>
  <c r="O153" i="17"/>
  <c r="Q155" i="17"/>
  <c r="Q153" i="17" s="1"/>
  <c r="V160" i="17"/>
  <c r="X161" i="17"/>
  <c r="X160" i="17" s="1"/>
  <c r="V129" i="17"/>
  <c r="X130" i="17"/>
  <c r="X129" i="17" s="1"/>
  <c r="V112" i="17"/>
  <c r="X113" i="17"/>
  <c r="X112" i="17" s="1"/>
  <c r="O117" i="17"/>
  <c r="Q118" i="17"/>
  <c r="Q117" i="17" s="1"/>
  <c r="V142" i="17"/>
  <c r="X143" i="17"/>
  <c r="X142" i="17" s="1"/>
  <c r="V145" i="17"/>
  <c r="V144" i="17" s="1"/>
  <c r="X146" i="17"/>
  <c r="X145" i="17" s="1"/>
  <c r="X144" i="17" s="1"/>
  <c r="O124" i="17"/>
  <c r="Q125" i="17"/>
  <c r="Q124" i="17" s="1"/>
  <c r="V158" i="17"/>
  <c r="X159" i="17"/>
  <c r="X158" i="17" s="1"/>
  <c r="V131" i="17"/>
  <c r="X132" i="17"/>
  <c r="X131" i="17" s="1"/>
  <c r="V110" i="17"/>
  <c r="X111" i="17"/>
  <c r="X110" i="17" s="1"/>
  <c r="O158" i="17"/>
  <c r="Q159" i="17"/>
  <c r="Q158" i="17" s="1"/>
  <c r="O129" i="17"/>
  <c r="Q130" i="17"/>
  <c r="Q129" i="17" s="1"/>
  <c r="O112" i="17"/>
  <c r="Q113" i="17"/>
  <c r="Q112" i="17" s="1"/>
  <c r="V140" i="17"/>
  <c r="X141" i="17"/>
  <c r="X140" i="17" s="1"/>
  <c r="O176" i="17"/>
  <c r="O175" i="17" s="1"/>
  <c r="Q177" i="17"/>
  <c r="Q176" i="17" s="1"/>
  <c r="Q175" i="17" s="1"/>
  <c r="O145" i="17"/>
  <c r="O144" i="17" s="1"/>
  <c r="Q146" i="17"/>
  <c r="Q145" i="17" s="1"/>
  <c r="Q144" i="17" s="1"/>
  <c r="O103" i="17"/>
  <c r="Q104" i="17"/>
  <c r="Q103" i="17" s="1"/>
  <c r="V176" i="17"/>
  <c r="V175" i="17" s="1"/>
  <c r="X177" i="17"/>
  <c r="X176" i="17" s="1"/>
  <c r="X175" i="17" s="1"/>
  <c r="V156" i="17"/>
  <c r="X157" i="17"/>
  <c r="X156" i="17" s="1"/>
  <c r="V119" i="17"/>
  <c r="X120" i="17"/>
  <c r="X119" i="17" s="1"/>
  <c r="V103" i="17"/>
  <c r="X104" i="17"/>
  <c r="X103" i="17" s="1"/>
  <c r="O127" i="17"/>
  <c r="Q128" i="17"/>
  <c r="Q127" i="17" s="1"/>
  <c r="Q126" i="17" s="1"/>
  <c r="O110" i="17"/>
  <c r="Q111" i="17"/>
  <c r="Q110" i="17" s="1"/>
  <c r="V166" i="17"/>
  <c r="V163" i="17" s="1"/>
  <c r="V162" i="17" s="1"/>
  <c r="X167" i="17"/>
  <c r="X166" i="17" s="1"/>
  <c r="X163" i="17" s="1"/>
  <c r="X162" i="17" s="1"/>
  <c r="V153" i="17"/>
  <c r="X155" i="17"/>
  <c r="X153" i="17" s="1"/>
  <c r="V127" i="17"/>
  <c r="X128" i="17"/>
  <c r="X127" i="17" s="1"/>
  <c r="O166" i="17"/>
  <c r="O163" i="17" s="1"/>
  <c r="Q167" i="17"/>
  <c r="Q166" i="17" s="1"/>
  <c r="Q163" i="17" s="1"/>
  <c r="Q162" i="17" s="1"/>
  <c r="O142" i="17"/>
  <c r="Q143" i="17"/>
  <c r="Q142" i="17" s="1"/>
  <c r="O119" i="17"/>
  <c r="Q120" i="17"/>
  <c r="Q119" i="17" s="1"/>
  <c r="O122" i="17"/>
  <c r="Q123" i="17"/>
  <c r="Q122" i="17" s="1"/>
  <c r="O160" i="17"/>
  <c r="Q161" i="17"/>
  <c r="Q160" i="17" s="1"/>
  <c r="O140" i="17"/>
  <c r="Q141" i="17"/>
  <c r="Q140" i="17" s="1"/>
  <c r="V117" i="17"/>
  <c r="X118" i="17"/>
  <c r="X117" i="17" s="1"/>
  <c r="V49" i="17"/>
  <c r="X50" i="17"/>
  <c r="X49" i="17" s="1"/>
  <c r="V26" i="17"/>
  <c r="X27" i="17"/>
  <c r="X26" i="17" s="1"/>
  <c r="V16" i="17"/>
  <c r="X17" i="17"/>
  <c r="X16" i="17" s="1"/>
  <c r="V98" i="17"/>
  <c r="V97" i="17" s="1"/>
  <c r="X99" i="17"/>
  <c r="X98" i="17" s="1"/>
  <c r="X97" i="17" s="1"/>
  <c r="O64" i="17"/>
  <c r="Q65" i="17"/>
  <c r="Q64" i="17" s="1"/>
  <c r="O26" i="17"/>
  <c r="Q27" i="17"/>
  <c r="Q26" i="17" s="1"/>
  <c r="O47" i="17"/>
  <c r="Q48" i="17"/>
  <c r="Q47" i="17" s="1"/>
  <c r="O24" i="17"/>
  <c r="Q25" i="17"/>
  <c r="Q24" i="17" s="1"/>
  <c r="O14" i="17"/>
  <c r="Q15" i="17"/>
  <c r="Q14" i="17" s="1"/>
  <c r="O73" i="17"/>
  <c r="Q74" i="17"/>
  <c r="Q73" i="17" s="1"/>
  <c r="V66" i="17"/>
  <c r="X67" i="17"/>
  <c r="X66" i="17" s="1"/>
  <c r="V14" i="17"/>
  <c r="X15" i="17"/>
  <c r="X14" i="17" s="1"/>
  <c r="O95" i="17"/>
  <c r="Q96" i="17"/>
  <c r="Q95" i="17" s="1"/>
  <c r="O75" i="17"/>
  <c r="Q76" i="17"/>
  <c r="Q75" i="17" s="1"/>
  <c r="V95" i="17"/>
  <c r="X96" i="17"/>
  <c r="X95" i="17" s="1"/>
  <c r="V64" i="17"/>
  <c r="X65" i="17"/>
  <c r="X64" i="17" s="1"/>
  <c r="V37" i="17"/>
  <c r="X38" i="17"/>
  <c r="X37" i="17" s="1"/>
  <c r="X32" i="17" s="1"/>
  <c r="V18" i="17"/>
  <c r="X19" i="17"/>
  <c r="X18" i="17" s="1"/>
  <c r="O66" i="17"/>
  <c r="Q67" i="17"/>
  <c r="Q66" i="17" s="1"/>
  <c r="O93" i="17"/>
  <c r="Q94" i="17"/>
  <c r="Q93" i="17" s="1"/>
  <c r="O20" i="17"/>
  <c r="Q21" i="17"/>
  <c r="Q20" i="17" s="1"/>
  <c r="V39" i="17"/>
  <c r="X40" i="17"/>
  <c r="X39" i="17" s="1"/>
  <c r="V20" i="17"/>
  <c r="X21" i="17"/>
  <c r="X20" i="17" s="1"/>
  <c r="O39" i="17"/>
  <c r="Q40" i="17"/>
  <c r="Q39" i="17" s="1"/>
  <c r="O16" i="17"/>
  <c r="Q17" i="17"/>
  <c r="Q16" i="17" s="1"/>
  <c r="O37" i="17"/>
  <c r="Q38" i="17"/>
  <c r="Q37" i="17" s="1"/>
  <c r="Q32" i="17" s="1"/>
  <c r="O18" i="17"/>
  <c r="Q19" i="17"/>
  <c r="Q18" i="17" s="1"/>
  <c r="O53" i="17"/>
  <c r="Q54" i="17"/>
  <c r="Q53" i="17" s="1"/>
  <c r="V93" i="17"/>
  <c r="X94" i="17"/>
  <c r="X93" i="17" s="1"/>
  <c r="V47" i="17"/>
  <c r="X48" i="17"/>
  <c r="X47" i="17" s="1"/>
  <c r="O32" i="17"/>
  <c r="O91" i="17"/>
  <c r="Q92" i="17"/>
  <c r="Q91" i="17" s="1"/>
  <c r="V91" i="17"/>
  <c r="X92" i="17"/>
  <c r="X91" i="17" s="1"/>
  <c r="V51" i="17"/>
  <c r="V46" i="17" s="1"/>
  <c r="X52" i="17"/>
  <c r="X51" i="17" s="1"/>
  <c r="V24" i="17"/>
  <c r="X25" i="17"/>
  <c r="X24" i="17" s="1"/>
  <c r="O98" i="17"/>
  <c r="O97" i="17" s="1"/>
  <c r="Q99" i="17"/>
  <c r="Q98" i="17" s="1"/>
  <c r="Q97" i="17" s="1"/>
  <c r="O49" i="17"/>
  <c r="Q50" i="17"/>
  <c r="Q49" i="17" s="1"/>
  <c r="V73" i="17"/>
  <c r="X74" i="17"/>
  <c r="X73" i="17" s="1"/>
  <c r="S379" i="17"/>
  <c r="O481" i="17"/>
  <c r="Q482" i="17"/>
  <c r="Q481" i="17" s="1"/>
  <c r="O453" i="17"/>
  <c r="O452" i="17" s="1"/>
  <c r="Q455" i="17"/>
  <c r="Q453" i="17" s="1"/>
  <c r="Q452" i="17" s="1"/>
  <c r="O422" i="17"/>
  <c r="Q423" i="17"/>
  <c r="Q422" i="17" s="1"/>
  <c r="O393" i="17"/>
  <c r="Q395" i="17"/>
  <c r="Q393" i="17" s="1"/>
  <c r="O279" i="17"/>
  <c r="Q280" i="17"/>
  <c r="Q279" i="17" s="1"/>
  <c r="O236" i="17"/>
  <c r="O235" i="17" s="1"/>
  <c r="Q237" i="17"/>
  <c r="Q236" i="17" s="1"/>
  <c r="Q235" i="17" s="1"/>
  <c r="V321" i="17"/>
  <c r="X322" i="17"/>
  <c r="X321" i="17" s="1"/>
  <c r="V310" i="17"/>
  <c r="X311" i="17"/>
  <c r="X310" i="17" s="1"/>
  <c r="V301" i="17"/>
  <c r="X302" i="17"/>
  <c r="X301" i="17" s="1"/>
  <c r="V281" i="17"/>
  <c r="X282" i="17"/>
  <c r="X281" i="17" s="1"/>
  <c r="V219" i="17"/>
  <c r="X220" i="17"/>
  <c r="X219" i="17" s="1"/>
  <c r="V211" i="17"/>
  <c r="X212" i="17"/>
  <c r="X211" i="17" s="1"/>
  <c r="O344" i="17"/>
  <c r="Q345" i="17"/>
  <c r="Q344" i="17" s="1"/>
  <c r="V456" i="17"/>
  <c r="X457" i="17"/>
  <c r="X456" i="17" s="1"/>
  <c r="V419" i="17"/>
  <c r="X420" i="17"/>
  <c r="X419" i="17" s="1"/>
  <c r="O515" i="17"/>
  <c r="Q516" i="17"/>
  <c r="Q515" i="17" s="1"/>
  <c r="O442" i="17"/>
  <c r="Q443" i="17"/>
  <c r="Q442" i="17" s="1"/>
  <c r="O363" i="17"/>
  <c r="Q364" i="17"/>
  <c r="Q363" i="17" s="1"/>
  <c r="O246" i="17"/>
  <c r="Q247" i="17"/>
  <c r="Q246" i="17" s="1"/>
  <c r="V490" i="17"/>
  <c r="X491" i="17"/>
  <c r="X490" i="17" s="1"/>
  <c r="O400" i="17"/>
  <c r="Q401" i="17"/>
  <c r="Q400" i="17" s="1"/>
  <c r="O361" i="17"/>
  <c r="Q362" i="17"/>
  <c r="Q361" i="17" s="1"/>
  <c r="O254" i="17"/>
  <c r="Q255" i="17"/>
  <c r="Q254" i="17" s="1"/>
  <c r="O219" i="17"/>
  <c r="Q220" i="17"/>
  <c r="Q219" i="17" s="1"/>
  <c r="O211" i="17"/>
  <c r="Q212" i="17"/>
  <c r="Q211" i="17" s="1"/>
  <c r="V481" i="17"/>
  <c r="X482" i="17"/>
  <c r="X481" i="17" s="1"/>
  <c r="V337" i="17"/>
  <c r="V334" i="17" s="1"/>
  <c r="X338" i="17"/>
  <c r="X337" i="17" s="1"/>
  <c r="V270" i="17"/>
  <c r="V269" i="17" s="1"/>
  <c r="V268" i="17" s="1"/>
  <c r="X271" i="17"/>
  <c r="X270" i="17" s="1"/>
  <c r="X269" i="17" s="1"/>
  <c r="X268" i="17" s="1"/>
  <c r="V248" i="17"/>
  <c r="X249" i="17"/>
  <c r="X248" i="17" s="1"/>
  <c r="O484" i="17"/>
  <c r="Q485" i="17"/>
  <c r="Q484" i="17" s="1"/>
  <c r="O460" i="17"/>
  <c r="Q464" i="17"/>
  <c r="Q460" i="17" s="1"/>
  <c r="O356" i="17"/>
  <c r="Q357" i="17"/>
  <c r="Q356" i="17" s="1"/>
  <c r="O335" i="17"/>
  <c r="Q336" i="17"/>
  <c r="Q335" i="17" s="1"/>
  <c r="O321" i="17"/>
  <c r="Q322" i="17"/>
  <c r="Q321" i="17" s="1"/>
  <c r="O310" i="17"/>
  <c r="Q311" i="17"/>
  <c r="Q310" i="17" s="1"/>
  <c r="O301" i="17"/>
  <c r="Q302" i="17"/>
  <c r="Q301" i="17" s="1"/>
  <c r="O281" i="17"/>
  <c r="Q282" i="17"/>
  <c r="Q281" i="17" s="1"/>
  <c r="O270" i="17"/>
  <c r="O269" i="17" s="1"/>
  <c r="O268" i="17" s="1"/>
  <c r="Q271" i="17"/>
  <c r="Q270" i="17" s="1"/>
  <c r="Q269" i="17" s="1"/>
  <c r="Q268" i="17" s="1"/>
  <c r="F251" i="17"/>
  <c r="O523" i="17"/>
  <c r="O522" i="17" s="1"/>
  <c r="O521" i="17" s="1"/>
  <c r="Q524" i="17"/>
  <c r="Q523" i="17" s="1"/>
  <c r="Q522" i="17" s="1"/>
  <c r="Q521" i="17" s="1"/>
  <c r="O449" i="17"/>
  <c r="Q450" i="17"/>
  <c r="Q449" i="17" s="1"/>
  <c r="O359" i="17"/>
  <c r="O355" i="17" s="1"/>
  <c r="Q360" i="17"/>
  <c r="Q359" i="17" s="1"/>
  <c r="O217" i="17"/>
  <c r="Q218" i="17"/>
  <c r="Q217" i="17" s="1"/>
  <c r="V495" i="17"/>
  <c r="X496" i="17"/>
  <c r="X495" i="17" s="1"/>
  <c r="V479" i="17"/>
  <c r="X480" i="17"/>
  <c r="X479" i="17" s="1"/>
  <c r="V381" i="17"/>
  <c r="X382" i="17"/>
  <c r="X381" i="17" s="1"/>
  <c r="V252" i="17"/>
  <c r="X253" i="17"/>
  <c r="X252" i="17" s="1"/>
  <c r="V236" i="17"/>
  <c r="V235" i="17" s="1"/>
  <c r="X237" i="17"/>
  <c r="X236" i="17" s="1"/>
  <c r="X235" i="17" s="1"/>
  <c r="V406" i="17"/>
  <c r="X409" i="17"/>
  <c r="X406" i="17" s="1"/>
  <c r="O377" i="17"/>
  <c r="Q378" i="17"/>
  <c r="Q377" i="17" s="1"/>
  <c r="O346" i="17"/>
  <c r="Q347" i="17"/>
  <c r="Q346" i="17" s="1"/>
  <c r="O337" i="17"/>
  <c r="Q338" i="17"/>
  <c r="Q337" i="17" s="1"/>
  <c r="O328" i="17"/>
  <c r="Q329" i="17"/>
  <c r="Q328" i="17" s="1"/>
  <c r="O312" i="17"/>
  <c r="Q313" i="17"/>
  <c r="Q312" i="17" s="1"/>
  <c r="O303" i="17"/>
  <c r="Q304" i="17"/>
  <c r="Q303" i="17" s="1"/>
  <c r="V515" i="17"/>
  <c r="V512" i="17" s="1"/>
  <c r="V511" i="17" s="1"/>
  <c r="X516" i="17"/>
  <c r="X515" i="17" s="1"/>
  <c r="V505" i="17"/>
  <c r="X506" i="17"/>
  <c r="X505" i="17" s="1"/>
  <c r="V428" i="17"/>
  <c r="V427" i="17" s="1"/>
  <c r="V426" i="17" s="1"/>
  <c r="X429" i="17"/>
  <c r="X428" i="17" s="1"/>
  <c r="X427" i="17" s="1"/>
  <c r="X426" i="17" s="1"/>
  <c r="V417" i="17"/>
  <c r="X418" i="17"/>
  <c r="X417" i="17" s="1"/>
  <c r="V346" i="17"/>
  <c r="X347" i="17"/>
  <c r="X346" i="17" s="1"/>
  <c r="V332" i="17"/>
  <c r="X333" i="17"/>
  <c r="X332" i="17" s="1"/>
  <c r="V312" i="17"/>
  <c r="X313" i="17"/>
  <c r="X312" i="17" s="1"/>
  <c r="O519" i="17"/>
  <c r="O518" i="17" s="1"/>
  <c r="O517" i="17" s="1"/>
  <c r="Q520" i="17"/>
  <c r="Q519" i="17" s="1"/>
  <c r="Q518" i="17" s="1"/>
  <c r="Q517" i="17" s="1"/>
  <c r="O507" i="17"/>
  <c r="O499" i="17" s="1"/>
  <c r="O498" i="17" s="1"/>
  <c r="Q508" i="17"/>
  <c r="Q507" i="17" s="1"/>
  <c r="O447" i="17"/>
  <c r="Q448" i="17"/>
  <c r="Q447" i="17" s="1"/>
  <c r="V359" i="17"/>
  <c r="X360" i="17"/>
  <c r="X359" i="17" s="1"/>
  <c r="O456" i="17"/>
  <c r="Q457" i="17"/>
  <c r="Q456" i="17" s="1"/>
  <c r="O419" i="17"/>
  <c r="Q420" i="17"/>
  <c r="Q419" i="17" s="1"/>
  <c r="V513" i="17"/>
  <c r="X514" i="17"/>
  <c r="X513" i="17" s="1"/>
  <c r="X512" i="17" s="1"/>
  <c r="X511" i="17" s="1"/>
  <c r="V503" i="17"/>
  <c r="X504" i="17"/>
  <c r="X503" i="17" s="1"/>
  <c r="V307" i="17"/>
  <c r="X308" i="17"/>
  <c r="X307" i="17" s="1"/>
  <c r="V285" i="17"/>
  <c r="V284" i="17" s="1"/>
  <c r="X286" i="17"/>
  <c r="X285" i="17" s="1"/>
  <c r="X284" i="17" s="1"/>
  <c r="V217" i="17"/>
  <c r="X218" i="17"/>
  <c r="X217" i="17" s="1"/>
  <c r="O406" i="17"/>
  <c r="Q409" i="17"/>
  <c r="Q406" i="17" s="1"/>
  <c r="V465" i="17"/>
  <c r="X469" i="17"/>
  <c r="X465" i="17" s="1"/>
  <c r="X334" i="17"/>
  <c r="L404" i="17"/>
  <c r="O486" i="17"/>
  <c r="Q487" i="17"/>
  <c r="Q486" i="17" s="1"/>
  <c r="O465" i="17"/>
  <c r="Q469" i="17"/>
  <c r="Q465" i="17" s="1"/>
  <c r="O428" i="17"/>
  <c r="O427" i="17" s="1"/>
  <c r="O426" i="17" s="1"/>
  <c r="Q429" i="17"/>
  <c r="Q428" i="17" s="1"/>
  <c r="Q427" i="17" s="1"/>
  <c r="Q426" i="17" s="1"/>
  <c r="O417" i="17"/>
  <c r="Q418" i="17"/>
  <c r="Q417" i="17" s="1"/>
  <c r="M341" i="17"/>
  <c r="O285" i="17"/>
  <c r="O284" i="17" s="1"/>
  <c r="Q286" i="17"/>
  <c r="Q285" i="17" s="1"/>
  <c r="Q284" i="17" s="1"/>
  <c r="O274" i="17"/>
  <c r="O273" i="17" s="1"/>
  <c r="Q275" i="17"/>
  <c r="Q274" i="17" s="1"/>
  <c r="Q273" i="17" s="1"/>
  <c r="O229" i="17"/>
  <c r="O228" i="17" s="1"/>
  <c r="Q230" i="17"/>
  <c r="Q229" i="17" s="1"/>
  <c r="Q228" i="17" s="1"/>
  <c r="V363" i="17"/>
  <c r="X364" i="17"/>
  <c r="X363" i="17" s="1"/>
  <c r="X355" i="17" s="1"/>
  <c r="V330" i="17"/>
  <c r="X331" i="17"/>
  <c r="X330" i="17" s="1"/>
  <c r="V314" i="17"/>
  <c r="X315" i="17"/>
  <c r="X314" i="17" s="1"/>
  <c r="X309" i="17" s="1"/>
  <c r="V305" i="17"/>
  <c r="X306" i="17"/>
  <c r="X305" i="17" s="1"/>
  <c r="V288" i="17"/>
  <c r="V287" i="17" s="1"/>
  <c r="X289" i="17"/>
  <c r="X288" i="17" s="1"/>
  <c r="X287" i="17" s="1"/>
  <c r="V259" i="17"/>
  <c r="V258" i="17" s="1"/>
  <c r="X260" i="17"/>
  <c r="X259" i="17" s="1"/>
  <c r="X258" i="17" s="1"/>
  <c r="V215" i="17"/>
  <c r="X216" i="17"/>
  <c r="X215" i="17" s="1"/>
  <c r="V519" i="17"/>
  <c r="V518" i="17" s="1"/>
  <c r="V517" i="17" s="1"/>
  <c r="X520" i="17"/>
  <c r="X519" i="17" s="1"/>
  <c r="X518" i="17" s="1"/>
  <c r="X517" i="17" s="1"/>
  <c r="V424" i="17"/>
  <c r="X425" i="17"/>
  <c r="X424" i="17" s="1"/>
  <c r="O505" i="17"/>
  <c r="Q506" i="17"/>
  <c r="Q505" i="17" s="1"/>
  <c r="O381" i="17"/>
  <c r="O380" i="17" s="1"/>
  <c r="Q382" i="17"/>
  <c r="Q381" i="17" s="1"/>
  <c r="Q380" i="17" s="1"/>
  <c r="O256" i="17"/>
  <c r="Q257" i="17"/>
  <c r="Q256" i="17" s="1"/>
  <c r="O213" i="17"/>
  <c r="Q214" i="17"/>
  <c r="Q213" i="17" s="1"/>
  <c r="O402" i="17"/>
  <c r="Q403" i="17"/>
  <c r="Q402" i="17" s="1"/>
  <c r="O375" i="17"/>
  <c r="Q376" i="17"/>
  <c r="Q375" i="17" s="1"/>
  <c r="Q374" i="17" s="1"/>
  <c r="O259" i="17"/>
  <c r="O258" i="17" s="1"/>
  <c r="Q260" i="17"/>
  <c r="Q259" i="17" s="1"/>
  <c r="Q258" i="17" s="1"/>
  <c r="O248" i="17"/>
  <c r="Q249" i="17"/>
  <c r="Q248" i="17" s="1"/>
  <c r="O215" i="17"/>
  <c r="Q216" i="17"/>
  <c r="Q215" i="17" s="1"/>
  <c r="V486" i="17"/>
  <c r="X487" i="17"/>
  <c r="X486" i="17" s="1"/>
  <c r="V460" i="17"/>
  <c r="X464" i="17"/>
  <c r="X460" i="17" s="1"/>
  <c r="V277" i="17"/>
  <c r="X278" i="17"/>
  <c r="X277" i="17" s="1"/>
  <c r="X276" i="17" s="1"/>
  <c r="V254" i="17"/>
  <c r="X255" i="17"/>
  <c r="X254" i="17" s="1"/>
  <c r="H356" i="17"/>
  <c r="O495" i="17"/>
  <c r="Q496" i="17"/>
  <c r="Q495" i="17" s="1"/>
  <c r="O479" i="17"/>
  <c r="Q480" i="17"/>
  <c r="Q479" i="17" s="1"/>
  <c r="O339" i="17"/>
  <c r="Q340" i="17"/>
  <c r="Q339" i="17" s="1"/>
  <c r="O330" i="17"/>
  <c r="Q331" i="17"/>
  <c r="Q330" i="17" s="1"/>
  <c r="O314" i="17"/>
  <c r="Q315" i="17"/>
  <c r="Q314" i="17" s="1"/>
  <c r="O305" i="17"/>
  <c r="Q306" i="17"/>
  <c r="Q305" i="17" s="1"/>
  <c r="O288" i="17"/>
  <c r="O287" i="17" s="1"/>
  <c r="Q289" i="17"/>
  <c r="Q288" i="17" s="1"/>
  <c r="Q287" i="17" s="1"/>
  <c r="O277" i="17"/>
  <c r="O276" i="17" s="1"/>
  <c r="O272" i="17" s="1"/>
  <c r="Q278" i="17"/>
  <c r="Q277" i="17" s="1"/>
  <c r="O232" i="17"/>
  <c r="O231" i="17" s="1"/>
  <c r="Q233" i="17"/>
  <c r="Q232" i="17" s="1"/>
  <c r="Q231" i="17" s="1"/>
  <c r="O509" i="17"/>
  <c r="Q510" i="17"/>
  <c r="Q509" i="17" s="1"/>
  <c r="O390" i="17"/>
  <c r="Q392" i="17"/>
  <c r="Q390" i="17" s="1"/>
  <c r="O252" i="17"/>
  <c r="O251" i="17" s="1"/>
  <c r="O250" i="17" s="1"/>
  <c r="Q253" i="17"/>
  <c r="Q252" i="17" s="1"/>
  <c r="V484" i="17"/>
  <c r="X485" i="17"/>
  <c r="X484" i="17" s="1"/>
  <c r="V442" i="17"/>
  <c r="X443" i="17"/>
  <c r="X442" i="17" s="1"/>
  <c r="V274" i="17"/>
  <c r="V273" i="17" s="1"/>
  <c r="X275" i="17"/>
  <c r="X274" i="17" s="1"/>
  <c r="X273" i="17" s="1"/>
  <c r="V246" i="17"/>
  <c r="X247" i="17"/>
  <c r="X246" i="17" s="1"/>
  <c r="V229" i="17"/>
  <c r="V228" i="17" s="1"/>
  <c r="X230" i="17"/>
  <c r="X229" i="17" s="1"/>
  <c r="X228" i="17" s="1"/>
  <c r="V413" i="17"/>
  <c r="X414" i="17"/>
  <c r="X413" i="17" s="1"/>
  <c r="L348" i="17"/>
  <c r="X349" i="17"/>
  <c r="O458" i="17"/>
  <c r="Q459" i="17"/>
  <c r="Q458" i="17" s="1"/>
  <c r="O353" i="17"/>
  <c r="Q354" i="17"/>
  <c r="Q353" i="17" s="1"/>
  <c r="Q349" i="17" s="1"/>
  <c r="O342" i="17"/>
  <c r="Q343" i="17"/>
  <c r="Q342" i="17" s="1"/>
  <c r="O332" i="17"/>
  <c r="Q333" i="17"/>
  <c r="Q332" i="17" s="1"/>
  <c r="Q327" i="17" s="1"/>
  <c r="O319" i="17"/>
  <c r="O316" i="17" s="1"/>
  <c r="Q320" i="17"/>
  <c r="Q319" i="17" s="1"/>
  <c r="O307" i="17"/>
  <c r="Q308" i="17"/>
  <c r="Q307" i="17" s="1"/>
  <c r="O296" i="17"/>
  <c r="O291" i="17" s="1"/>
  <c r="O290" i="17" s="1"/>
  <c r="Q297" i="17"/>
  <c r="Q296" i="17" s="1"/>
  <c r="Q291" i="17" s="1"/>
  <c r="Q290" i="17" s="1"/>
  <c r="V523" i="17"/>
  <c r="V522" i="17" s="1"/>
  <c r="V521" i="17" s="1"/>
  <c r="X524" i="17"/>
  <c r="X523" i="17" s="1"/>
  <c r="X522" i="17" s="1"/>
  <c r="X521" i="17" s="1"/>
  <c r="V509" i="17"/>
  <c r="V499" i="17" s="1"/>
  <c r="V498" i="17" s="1"/>
  <c r="X510" i="17"/>
  <c r="X509" i="17" s="1"/>
  <c r="V453" i="17"/>
  <c r="V452" i="17" s="1"/>
  <c r="X455" i="17"/>
  <c r="X453" i="17" s="1"/>
  <c r="X452" i="17" s="1"/>
  <c r="V422" i="17"/>
  <c r="V421" i="17" s="1"/>
  <c r="X423" i="17"/>
  <c r="X422" i="17" s="1"/>
  <c r="V390" i="17"/>
  <c r="X392" i="17"/>
  <c r="X390" i="17" s="1"/>
  <c r="X389" i="17" s="1"/>
  <c r="V342" i="17"/>
  <c r="X343" i="17"/>
  <c r="X342" i="17" s="1"/>
  <c r="V344" i="17"/>
  <c r="X345" i="17"/>
  <c r="X344" i="17" s="1"/>
  <c r="V319" i="17"/>
  <c r="X320" i="17"/>
  <c r="X319" i="17" s="1"/>
  <c r="V303" i="17"/>
  <c r="X304" i="17"/>
  <c r="X303" i="17" s="1"/>
  <c r="O513" i="17"/>
  <c r="Q514" i="17"/>
  <c r="Q513" i="17" s="1"/>
  <c r="O503" i="17"/>
  <c r="Q504" i="17"/>
  <c r="Q503" i="17" s="1"/>
  <c r="V447" i="17"/>
  <c r="X448" i="17"/>
  <c r="X447" i="17" s="1"/>
  <c r="V383" i="17"/>
  <c r="X384" i="17"/>
  <c r="X383" i="17" s="1"/>
  <c r="V232" i="17"/>
  <c r="V231" i="17" s="1"/>
  <c r="X233" i="17"/>
  <c r="X232" i="17" s="1"/>
  <c r="X231" i="17" s="1"/>
  <c r="O424" i="17"/>
  <c r="Q425" i="17"/>
  <c r="Q424" i="17" s="1"/>
  <c r="O413" i="17"/>
  <c r="Q414" i="17"/>
  <c r="Q413" i="17" s="1"/>
  <c r="V507" i="17"/>
  <c r="X508" i="17"/>
  <c r="X507" i="17" s="1"/>
  <c r="X499" i="17" s="1"/>
  <c r="X498" i="17" s="1"/>
  <c r="V328" i="17"/>
  <c r="X329" i="17"/>
  <c r="X328" i="17" s="1"/>
  <c r="V296" i="17"/>
  <c r="V291" i="17" s="1"/>
  <c r="V290" i="17" s="1"/>
  <c r="X297" i="17"/>
  <c r="X296" i="17" s="1"/>
  <c r="X291" i="17" s="1"/>
  <c r="X290" i="17" s="1"/>
  <c r="V242" i="17"/>
  <c r="X243" i="17"/>
  <c r="X242" i="17" s="1"/>
  <c r="V213" i="17"/>
  <c r="X214" i="17"/>
  <c r="X213" i="17" s="1"/>
  <c r="V458" i="17"/>
  <c r="X459" i="17"/>
  <c r="X458" i="17" s="1"/>
  <c r="O528" i="17"/>
  <c r="O527" i="17" s="1"/>
  <c r="O526" i="17" s="1"/>
  <c r="Q529" i="17"/>
  <c r="Q528" i="17" s="1"/>
  <c r="Q527" i="17" s="1"/>
  <c r="Q526" i="17" s="1"/>
  <c r="V528" i="17"/>
  <c r="V527" i="17" s="1"/>
  <c r="V526" i="17" s="1"/>
  <c r="X529" i="17"/>
  <c r="X528" i="17" s="1"/>
  <c r="X527" i="17" s="1"/>
  <c r="X526" i="17" s="1"/>
  <c r="V532" i="17"/>
  <c r="X533" i="17"/>
  <c r="X532" i="17" s="1"/>
  <c r="O532" i="17"/>
  <c r="O531" i="17" s="1"/>
  <c r="Q533" i="17"/>
  <c r="Q532" i="17" s="1"/>
  <c r="V617" i="17"/>
  <c r="X618" i="17"/>
  <c r="X617" i="17" s="1"/>
  <c r="O617" i="17"/>
  <c r="Q618" i="17"/>
  <c r="Q617" i="17" s="1"/>
  <c r="O615" i="17"/>
  <c r="Q616" i="17"/>
  <c r="Q615" i="17" s="1"/>
  <c r="V615" i="17"/>
  <c r="X616" i="17"/>
  <c r="X615" i="17" s="1"/>
  <c r="T531" i="17"/>
  <c r="T530" i="17" s="1"/>
  <c r="T525" i="17" s="1"/>
  <c r="O581" i="17"/>
  <c r="Q582" i="17"/>
  <c r="Q581" i="17" s="1"/>
  <c r="O586" i="17"/>
  <c r="Q587" i="17"/>
  <c r="Q586" i="17" s="1"/>
  <c r="O570" i="17"/>
  <c r="Q571" i="17"/>
  <c r="Q570" i="17" s="1"/>
  <c r="O562" i="17"/>
  <c r="Q563" i="17"/>
  <c r="Q562" i="17" s="1"/>
  <c r="O543" i="17"/>
  <c r="Q544" i="17"/>
  <c r="Q543" i="17" s="1"/>
  <c r="O584" i="17"/>
  <c r="Q585" i="17"/>
  <c r="Q584" i="17" s="1"/>
  <c r="V562" i="17"/>
  <c r="X563" i="17"/>
  <c r="X562" i="17" s="1"/>
  <c r="O576" i="17"/>
  <c r="Q577" i="17"/>
  <c r="Q576" i="17" s="1"/>
  <c r="O568" i="17"/>
  <c r="Q569" i="17"/>
  <c r="Q568" i="17" s="1"/>
  <c r="V588" i="17"/>
  <c r="X589" i="17"/>
  <c r="X588" i="17" s="1"/>
  <c r="V576" i="17"/>
  <c r="X577" i="17"/>
  <c r="X576" i="17" s="1"/>
  <c r="V568" i="17"/>
  <c r="X569" i="17"/>
  <c r="X568" i="17" s="1"/>
  <c r="V543" i="17"/>
  <c r="X544" i="17"/>
  <c r="X543" i="17" s="1"/>
  <c r="O547" i="17"/>
  <c r="O546" i="17" s="1"/>
  <c r="O545" i="17" s="1"/>
  <c r="Q548" i="17"/>
  <c r="Q547" i="17" s="1"/>
  <c r="Q546" i="17" s="1"/>
  <c r="Q545" i="17" s="1"/>
  <c r="V590" i="17"/>
  <c r="X591" i="17"/>
  <c r="X590" i="17" s="1"/>
  <c r="V574" i="17"/>
  <c r="X575" i="17"/>
  <c r="X574" i="17" s="1"/>
  <c r="V566" i="17"/>
  <c r="X567" i="17"/>
  <c r="X566" i="17" s="1"/>
  <c r="V547" i="17"/>
  <c r="V546" i="17" s="1"/>
  <c r="V545" i="17" s="1"/>
  <c r="X548" i="17"/>
  <c r="X547" i="17" s="1"/>
  <c r="X546" i="17" s="1"/>
  <c r="X545" i="17" s="1"/>
  <c r="O572" i="17"/>
  <c r="Q573" i="17"/>
  <c r="Q572" i="17" s="1"/>
  <c r="O564" i="17"/>
  <c r="Q565" i="17"/>
  <c r="Q564" i="17" s="1"/>
  <c r="V584" i="17"/>
  <c r="X585" i="17"/>
  <c r="X584" i="17" s="1"/>
  <c r="V572" i="17"/>
  <c r="X573" i="17"/>
  <c r="X572" i="17" s="1"/>
  <c r="V564" i="17"/>
  <c r="X565" i="17"/>
  <c r="X564" i="17" s="1"/>
  <c r="V536" i="17"/>
  <c r="X537" i="17"/>
  <c r="X536" i="17" s="1"/>
  <c r="O608" i="17"/>
  <c r="Q609" i="17"/>
  <c r="Q608" i="17" s="1"/>
  <c r="O541" i="17"/>
  <c r="Q542" i="17"/>
  <c r="Q541" i="17" s="1"/>
  <c r="V608" i="17"/>
  <c r="X609" i="17"/>
  <c r="X608" i="17" s="1"/>
  <c r="V586" i="17"/>
  <c r="X587" i="17"/>
  <c r="X586" i="17" s="1"/>
  <c r="V570" i="17"/>
  <c r="X571" i="17"/>
  <c r="X570" i="17" s="1"/>
  <c r="X556" i="17" s="1"/>
  <c r="V541" i="17"/>
  <c r="X542" i="17"/>
  <c r="X541" i="17" s="1"/>
  <c r="O588" i="17"/>
  <c r="Q589" i="17"/>
  <c r="Q588" i="17" s="1"/>
  <c r="O597" i="17"/>
  <c r="O592" i="17" s="1"/>
  <c r="Q598" i="17"/>
  <c r="Q597" i="17" s="1"/>
  <c r="Q592" i="17" s="1"/>
  <c r="V597" i="17"/>
  <c r="X598" i="17"/>
  <c r="X597" i="17" s="1"/>
  <c r="X592" i="17" s="1"/>
  <c r="V610" i="17"/>
  <c r="X611" i="17"/>
  <c r="X610" i="17" s="1"/>
  <c r="O590" i="17"/>
  <c r="Q591" i="17"/>
  <c r="Q590" i="17" s="1"/>
  <c r="O574" i="17"/>
  <c r="Q575" i="17"/>
  <c r="Q574" i="17" s="1"/>
  <c r="O566" i="17"/>
  <c r="Q567" i="17"/>
  <c r="Q566" i="17" s="1"/>
  <c r="O610" i="17"/>
  <c r="Q611" i="17"/>
  <c r="Q610" i="17" s="1"/>
  <c r="O536" i="17"/>
  <c r="Q537" i="17"/>
  <c r="Q536" i="17" s="1"/>
  <c r="Q531" i="17" s="1"/>
  <c r="V643" i="17"/>
  <c r="X644" i="17"/>
  <c r="X643" i="17" s="1"/>
  <c r="O643" i="17"/>
  <c r="Q644" i="17"/>
  <c r="Q643" i="17" s="1"/>
  <c r="O634" i="17"/>
  <c r="Q635" i="17"/>
  <c r="Q634" i="17" s="1"/>
  <c r="O636" i="17"/>
  <c r="Q637" i="17"/>
  <c r="Q636" i="17" s="1"/>
  <c r="V632" i="17"/>
  <c r="X633" i="17"/>
  <c r="X632" i="17" s="1"/>
  <c r="V634" i="17"/>
  <c r="X635" i="17"/>
  <c r="X634" i="17" s="1"/>
  <c r="O632" i="17"/>
  <c r="Q633" i="17"/>
  <c r="Q632" i="17" s="1"/>
  <c r="V636" i="17"/>
  <c r="X637" i="17"/>
  <c r="X636" i="17" s="1"/>
  <c r="H479" i="17"/>
  <c r="J480" i="17"/>
  <c r="J479" i="17" s="1"/>
  <c r="H312" i="17"/>
  <c r="J313" i="17"/>
  <c r="J312" i="17" s="1"/>
  <c r="H346" i="17"/>
  <c r="J347" i="17"/>
  <c r="J346" i="17" s="1"/>
  <c r="H259" i="17"/>
  <c r="H258" i="17" s="1"/>
  <c r="J260" i="17"/>
  <c r="J259" i="17" s="1"/>
  <c r="J258" i="17" s="1"/>
  <c r="H158" i="17"/>
  <c r="J159" i="17"/>
  <c r="J158" i="17" s="1"/>
  <c r="H564" i="17"/>
  <c r="J565" i="17"/>
  <c r="J564" i="17" s="1"/>
  <c r="H419" i="17"/>
  <c r="J420" i="17"/>
  <c r="J419" i="17" s="1"/>
  <c r="H274" i="17"/>
  <c r="H273" i="17" s="1"/>
  <c r="J275" i="17"/>
  <c r="J274" i="17" s="1"/>
  <c r="J273" i="17" s="1"/>
  <c r="H217" i="17"/>
  <c r="J218" i="17"/>
  <c r="J217" i="17" s="1"/>
  <c r="H166" i="17"/>
  <c r="H163" i="17" s="1"/>
  <c r="J167" i="17"/>
  <c r="J166" i="17" s="1"/>
  <c r="J163" i="17" s="1"/>
  <c r="H406" i="17"/>
  <c r="J409" i="17"/>
  <c r="J406" i="17" s="1"/>
  <c r="H153" i="17"/>
  <c r="J155" i="17"/>
  <c r="J153" i="17" s="1"/>
  <c r="H107" i="17"/>
  <c r="J109" i="17"/>
  <c r="J107" i="17" s="1"/>
  <c r="H342" i="17"/>
  <c r="J343" i="17"/>
  <c r="J342" i="17" s="1"/>
  <c r="H562" i="17"/>
  <c r="J563" i="17"/>
  <c r="J562" i="17" s="1"/>
  <c r="H534" i="17"/>
  <c r="J535" i="17"/>
  <c r="J534" i="17" s="1"/>
  <c r="H503" i="17"/>
  <c r="J504" i="17"/>
  <c r="J503" i="17" s="1"/>
  <c r="F276" i="17"/>
  <c r="F272" i="17" s="1"/>
  <c r="H236" i="17"/>
  <c r="H235" i="17" s="1"/>
  <c r="J237" i="17"/>
  <c r="J236" i="17" s="1"/>
  <c r="J235" i="17" s="1"/>
  <c r="H184" i="17"/>
  <c r="J185" i="17"/>
  <c r="J184" i="17" s="1"/>
  <c r="H119" i="17"/>
  <c r="H116" i="17" s="1"/>
  <c r="J120" i="17"/>
  <c r="J119" i="17" s="1"/>
  <c r="J116" i="17" s="1"/>
  <c r="H49" i="17"/>
  <c r="H46" i="17" s="1"/>
  <c r="J50" i="17"/>
  <c r="J49" i="17" s="1"/>
  <c r="M531" i="17"/>
  <c r="M530" i="17" s="1"/>
  <c r="M525" i="17" s="1"/>
  <c r="T276" i="17"/>
  <c r="T272" i="17" s="1"/>
  <c r="H597" i="17"/>
  <c r="H592" i="17" s="1"/>
  <c r="J598" i="17"/>
  <c r="J597" i="17" s="1"/>
  <c r="J592" i="17" s="1"/>
  <c r="H576" i="17"/>
  <c r="J577" i="17"/>
  <c r="J576" i="17" s="1"/>
  <c r="H543" i="17"/>
  <c r="H540" i="17" s="1"/>
  <c r="J544" i="17"/>
  <c r="J543" i="17" s="1"/>
  <c r="J540" i="17" s="1"/>
  <c r="H509" i="17"/>
  <c r="J510" i="17"/>
  <c r="J509" i="17" s="1"/>
  <c r="H339" i="17"/>
  <c r="J340" i="17"/>
  <c r="J339" i="17" s="1"/>
  <c r="H301" i="17"/>
  <c r="J302" i="17"/>
  <c r="J301" i="17" s="1"/>
  <c r="H213" i="17"/>
  <c r="J214" i="17"/>
  <c r="J213" i="17" s="1"/>
  <c r="H127" i="17"/>
  <c r="J128" i="17"/>
  <c r="J127" i="17" s="1"/>
  <c r="H103" i="17"/>
  <c r="J104" i="17"/>
  <c r="J103" i="17" s="1"/>
  <c r="H608" i="17"/>
  <c r="J609" i="17"/>
  <c r="J608" i="17" s="1"/>
  <c r="H484" i="17"/>
  <c r="H483" i="17" s="1"/>
  <c r="J485" i="17"/>
  <c r="J484" i="17" s="1"/>
  <c r="J483" i="17" s="1"/>
  <c r="H337" i="17"/>
  <c r="J338" i="17"/>
  <c r="J337" i="17" s="1"/>
  <c r="J334" i="17" s="1"/>
  <c r="H288" i="17"/>
  <c r="H287" i="17" s="1"/>
  <c r="H283" i="17" s="1"/>
  <c r="J289" i="17"/>
  <c r="J288" i="17" s="1"/>
  <c r="J287" i="17" s="1"/>
  <c r="J283" i="17" s="1"/>
  <c r="H256" i="17"/>
  <c r="J257" i="17"/>
  <c r="J256" i="17" s="1"/>
  <c r="H219" i="17"/>
  <c r="J220" i="17"/>
  <c r="J219" i="17" s="1"/>
  <c r="H176" i="17"/>
  <c r="H175" i="17" s="1"/>
  <c r="J177" i="17"/>
  <c r="J176" i="17" s="1"/>
  <c r="J175" i="17" s="1"/>
  <c r="H465" i="17"/>
  <c r="J469" i="17"/>
  <c r="J465" i="17" s="1"/>
  <c r="H417" i="17"/>
  <c r="J418" i="17"/>
  <c r="J417" i="17" s="1"/>
  <c r="H281" i="17"/>
  <c r="H276" i="17" s="1"/>
  <c r="H272" i="17" s="1"/>
  <c r="H267" i="17" s="1"/>
  <c r="J282" i="17"/>
  <c r="J281" i="17" s="1"/>
  <c r="H53" i="17"/>
  <c r="J54" i="17"/>
  <c r="J53" i="17" s="1"/>
  <c r="H353" i="17"/>
  <c r="J354" i="17"/>
  <c r="J353" i="17" s="1"/>
  <c r="H632" i="17"/>
  <c r="J633" i="17"/>
  <c r="J632" i="17" s="1"/>
  <c r="H413" i="17"/>
  <c r="J414" i="17"/>
  <c r="J413" i="17" s="1"/>
  <c r="H37" i="17"/>
  <c r="J38" i="17"/>
  <c r="J37" i="17" s="1"/>
  <c r="H586" i="17"/>
  <c r="J587" i="17"/>
  <c r="J586" i="17" s="1"/>
  <c r="H481" i="17"/>
  <c r="J482" i="17"/>
  <c r="J481" i="17" s="1"/>
  <c r="H321" i="17"/>
  <c r="H316" i="17" s="1"/>
  <c r="J322" i="17"/>
  <c r="J321" i="17" s="1"/>
  <c r="J316" i="17" s="1"/>
  <c r="H242" i="17"/>
  <c r="J243" i="17"/>
  <c r="J242" i="17" s="1"/>
  <c r="H18" i="17"/>
  <c r="J19" i="17"/>
  <c r="J18" i="17" s="1"/>
  <c r="M300" i="17"/>
  <c r="F341" i="17"/>
  <c r="H428" i="17"/>
  <c r="H427" i="17" s="1"/>
  <c r="H426" i="17" s="1"/>
  <c r="J429" i="17"/>
  <c r="J428" i="17" s="1"/>
  <c r="J427" i="17" s="1"/>
  <c r="J426" i="17" s="1"/>
  <c r="H344" i="17"/>
  <c r="J345" i="17"/>
  <c r="J344" i="17" s="1"/>
  <c r="H303" i="17"/>
  <c r="J304" i="17"/>
  <c r="J303" i="17" s="1"/>
  <c r="H190" i="17"/>
  <c r="J191" i="17"/>
  <c r="J190" i="17" s="1"/>
  <c r="H66" i="17"/>
  <c r="J67" i="17"/>
  <c r="J66" i="17" s="1"/>
  <c r="H39" i="17"/>
  <c r="J40" i="17"/>
  <c r="J39" i="17" s="1"/>
  <c r="H588" i="17"/>
  <c r="J589" i="17"/>
  <c r="J588" i="17" s="1"/>
  <c r="H383" i="17"/>
  <c r="J384" i="17"/>
  <c r="J383" i="17" s="1"/>
  <c r="H328" i="17"/>
  <c r="J329" i="17"/>
  <c r="J328" i="17" s="1"/>
  <c r="H47" i="17"/>
  <c r="J48" i="17"/>
  <c r="J47" i="17" s="1"/>
  <c r="J46" i="17" s="1"/>
  <c r="M116" i="17"/>
  <c r="H424" i="17"/>
  <c r="H421" i="17" s="1"/>
  <c r="J425" i="17"/>
  <c r="J424" i="17" s="1"/>
  <c r="J421" i="17" s="1"/>
  <c r="H390" i="17"/>
  <c r="H389" i="17" s="1"/>
  <c r="J392" i="17"/>
  <c r="J390" i="17" s="1"/>
  <c r="J389" i="17" s="1"/>
  <c r="H248" i="17"/>
  <c r="J249" i="17"/>
  <c r="J248" i="17" s="1"/>
  <c r="H142" i="17"/>
  <c r="J143" i="17"/>
  <c r="J142" i="17" s="1"/>
  <c r="H64" i="17"/>
  <c r="J65" i="17"/>
  <c r="J64" i="17" s="1"/>
  <c r="T116" i="17"/>
  <c r="F483" i="17"/>
  <c r="H617" i="17"/>
  <c r="J618" i="17"/>
  <c r="J617" i="17" s="1"/>
  <c r="H572" i="17"/>
  <c r="J573" i="17"/>
  <c r="J572" i="17" s="1"/>
  <c r="H536" i="17"/>
  <c r="J537" i="17"/>
  <c r="J536" i="17" s="1"/>
  <c r="H442" i="17"/>
  <c r="J443" i="17"/>
  <c r="J442" i="17" s="1"/>
  <c r="H350" i="17"/>
  <c r="J351" i="17"/>
  <c r="J350" i="17" s="1"/>
  <c r="H305" i="17"/>
  <c r="J306" i="17"/>
  <c r="J305" i="17" s="1"/>
  <c r="H254" i="17"/>
  <c r="J255" i="17"/>
  <c r="J254" i="17" s="1"/>
  <c r="H232" i="17"/>
  <c r="H231" i="17" s="1"/>
  <c r="J233" i="17"/>
  <c r="J232" i="17" s="1"/>
  <c r="J231" i="17" s="1"/>
  <c r="H194" i="17"/>
  <c r="J195" i="17"/>
  <c r="J194" i="17" s="1"/>
  <c r="H131" i="17"/>
  <c r="J132" i="17"/>
  <c r="J131" i="17" s="1"/>
  <c r="H105" i="17"/>
  <c r="J106" i="17"/>
  <c r="J105" i="17" s="1"/>
  <c r="H528" i="17"/>
  <c r="H527" i="17" s="1"/>
  <c r="H526" i="17" s="1"/>
  <c r="J529" i="17"/>
  <c r="J528" i="17" s="1"/>
  <c r="J527" i="17" s="1"/>
  <c r="J526" i="17" s="1"/>
  <c r="H359" i="17"/>
  <c r="J360" i="17"/>
  <c r="J359" i="17" s="1"/>
  <c r="H630" i="17"/>
  <c r="J631" i="17"/>
  <c r="J630" i="17" s="1"/>
  <c r="H568" i="17"/>
  <c r="J569" i="17"/>
  <c r="J568" i="17" s="1"/>
  <c r="H547" i="17"/>
  <c r="H546" i="17" s="1"/>
  <c r="H545" i="17" s="1"/>
  <c r="J548" i="17"/>
  <c r="J547" i="17" s="1"/>
  <c r="J546" i="17" s="1"/>
  <c r="J545" i="17" s="1"/>
  <c r="H515" i="17"/>
  <c r="J516" i="17"/>
  <c r="J515" i="17" s="1"/>
  <c r="H211" i="17"/>
  <c r="J212" i="17"/>
  <c r="J211" i="17" s="1"/>
  <c r="H140" i="17"/>
  <c r="J141" i="17"/>
  <c r="J140" i="17" s="1"/>
  <c r="H75" i="17"/>
  <c r="J76" i="17"/>
  <c r="J75" i="17" s="1"/>
  <c r="H20" i="17"/>
  <c r="J21" i="17"/>
  <c r="J20" i="17" s="1"/>
  <c r="H610" i="17"/>
  <c r="J611" i="17"/>
  <c r="J610" i="17" s="1"/>
  <c r="H590" i="17"/>
  <c r="J591" i="17"/>
  <c r="J590" i="17" s="1"/>
  <c r="H570" i="17"/>
  <c r="J571" i="17"/>
  <c r="J570" i="17" s="1"/>
  <c r="H532" i="17"/>
  <c r="H531" i="17" s="1"/>
  <c r="J533" i="17"/>
  <c r="J532" i="17" s="1"/>
  <c r="H475" i="17"/>
  <c r="J476" i="17"/>
  <c r="J475" i="17" s="1"/>
  <c r="J474" i="17" s="1"/>
  <c r="H330" i="17"/>
  <c r="J331" i="17"/>
  <c r="J330" i="17" s="1"/>
  <c r="H110" i="17"/>
  <c r="J111" i="17"/>
  <c r="J110" i="17" s="1"/>
  <c r="H91" i="17"/>
  <c r="J92" i="17"/>
  <c r="J91" i="17" s="1"/>
  <c r="H643" i="17"/>
  <c r="J644" i="17"/>
  <c r="J643" i="17" s="1"/>
  <c r="H574" i="17"/>
  <c r="J575" i="17"/>
  <c r="J574" i="17" s="1"/>
  <c r="H361" i="17"/>
  <c r="J362" i="17"/>
  <c r="J361" i="17" s="1"/>
  <c r="H307" i="17"/>
  <c r="J308" i="17"/>
  <c r="J307" i="17" s="1"/>
  <c r="H277" i="17"/>
  <c r="J278" i="17"/>
  <c r="J277" i="17" s="1"/>
  <c r="H246" i="17"/>
  <c r="J247" i="17"/>
  <c r="J246" i="17" s="1"/>
  <c r="H196" i="17"/>
  <c r="J197" i="17"/>
  <c r="J196" i="17" s="1"/>
  <c r="H156" i="17"/>
  <c r="J157" i="17"/>
  <c r="J156" i="17" s="1"/>
  <c r="L645" i="17"/>
  <c r="F334" i="17"/>
  <c r="E55" i="17"/>
  <c r="O349" i="17"/>
  <c r="E348" i="17"/>
  <c r="F300" i="17"/>
  <c r="F531" i="17"/>
  <c r="F530" i="17" s="1"/>
  <c r="F525" i="17" s="1"/>
  <c r="S12" i="17"/>
  <c r="M446" i="17"/>
  <c r="T446" i="17"/>
  <c r="T355" i="17"/>
  <c r="T348" i="17" s="1"/>
  <c r="L12" i="17"/>
  <c r="M102" i="17"/>
  <c r="T102" i="17"/>
  <c r="F102" i="17"/>
  <c r="G102" i="17"/>
  <c r="G101" i="17" s="1"/>
  <c r="G100" i="17" s="1"/>
  <c r="G612" i="17" s="1"/>
  <c r="G646" i="17" s="1"/>
  <c r="T309" i="17"/>
  <c r="T147" i="17"/>
  <c r="T126" i="17"/>
  <c r="S404" i="17"/>
  <c r="T334" i="17"/>
  <c r="M309" i="17"/>
  <c r="M276" i="17"/>
  <c r="M272" i="17" s="1"/>
  <c r="M251" i="17"/>
  <c r="M250" i="17" s="1"/>
  <c r="T483" i="17"/>
  <c r="E379" i="17"/>
  <c r="T499" i="17"/>
  <c r="T498" i="17" s="1"/>
  <c r="T497" i="17" s="1"/>
  <c r="F250" i="17"/>
  <c r="F283" i="17"/>
  <c r="T421" i="17"/>
  <c r="M13" i="17"/>
  <c r="T13" i="17"/>
  <c r="O13" i="17"/>
  <c r="T592" i="17"/>
  <c r="T46" i="17"/>
  <c r="M355" i="17"/>
  <c r="F355" i="17"/>
  <c r="S444" i="17"/>
  <c r="M592" i="17"/>
  <c r="L379" i="17"/>
  <c r="T316" i="17"/>
  <c r="M512" i="17"/>
  <c r="M511" i="17" s="1"/>
  <c r="M147" i="17"/>
  <c r="F46" i="17"/>
  <c r="M46" i="17"/>
  <c r="E645" i="17"/>
  <c r="M316" i="17"/>
  <c r="H369" i="17"/>
  <c r="H368" i="17" s="1"/>
  <c r="H367" i="17" s="1"/>
  <c r="F162" i="17"/>
  <c r="T283" i="17"/>
  <c r="T133" i="17"/>
  <c r="F327" i="17"/>
  <c r="M283" i="17"/>
  <c r="O389" i="17"/>
  <c r="T162" i="17"/>
  <c r="O162" i="17"/>
  <c r="M32" i="17"/>
  <c r="F148" i="17"/>
  <c r="F147" i="17" s="1"/>
  <c r="V32" i="17"/>
  <c r="T300" i="17"/>
  <c r="M126" i="17"/>
  <c r="M474" i="17"/>
  <c r="T327" i="17"/>
  <c r="M162" i="17"/>
  <c r="F32" i="17"/>
  <c r="F592" i="17"/>
  <c r="M133" i="17"/>
  <c r="M327" i="17"/>
  <c r="V592" i="17"/>
  <c r="M399" i="17"/>
  <c r="M121" i="17"/>
  <c r="T251" i="17"/>
  <c r="T250" i="17" s="1"/>
  <c r="L267" i="17"/>
  <c r="T389" i="17"/>
  <c r="F474" i="17"/>
  <c r="F389" i="17"/>
  <c r="M374" i="17"/>
  <c r="T380" i="17"/>
  <c r="M499" i="17"/>
  <c r="M498" i="17" s="1"/>
  <c r="S101" i="17"/>
  <c r="S100" i="17" s="1"/>
  <c r="H32" i="17"/>
  <c r="O483" i="17"/>
  <c r="V483" i="17"/>
  <c r="T32" i="17"/>
  <c r="E530" i="17"/>
  <c r="E525" i="17" s="1"/>
  <c r="T341" i="17"/>
  <c r="O134" i="17"/>
  <c r="O133" i="17" s="1"/>
  <c r="V389" i="17"/>
  <c r="V276" i="17"/>
  <c r="V272" i="17" s="1"/>
  <c r="M291" i="17"/>
  <c r="M290" i="17" s="1"/>
  <c r="M389" i="17"/>
  <c r="M349" i="17"/>
  <c r="F134" i="17"/>
  <c r="F133" i="17" s="1"/>
  <c r="T291" i="17"/>
  <c r="T290" i="17" s="1"/>
  <c r="M334" i="17"/>
  <c r="V474" i="17"/>
  <c r="E430" i="17"/>
  <c r="L55" i="17"/>
  <c r="E555" i="17"/>
  <c r="E549" i="17" s="1"/>
  <c r="S348" i="17"/>
  <c r="L299" i="17"/>
  <c r="S555" i="17"/>
  <c r="S549" i="17" s="1"/>
  <c r="F348" i="17"/>
  <c r="E299" i="17"/>
  <c r="S530" i="17"/>
  <c r="S525" i="17" s="1"/>
  <c r="E404" i="17"/>
  <c r="E497" i="17"/>
  <c r="L530" i="17"/>
  <c r="L525" i="17" s="1"/>
  <c r="L497" i="17"/>
  <c r="S55" i="17"/>
  <c r="E267" i="17"/>
  <c r="T556" i="17"/>
  <c r="L101" i="17"/>
  <c r="L100" i="17" s="1"/>
  <c r="E101" i="17"/>
  <c r="E100" i="17" s="1"/>
  <c r="S267" i="17"/>
  <c r="L555" i="17"/>
  <c r="L549" i="17" s="1"/>
  <c r="L445" i="17"/>
  <c r="L444" i="17" s="1"/>
  <c r="S497" i="17"/>
  <c r="E202" i="17"/>
  <c r="S299" i="17"/>
  <c r="L202" i="17"/>
  <c r="S202" i="17"/>
  <c r="E12" i="17"/>
  <c r="E11" i="17" s="1"/>
  <c r="E445" i="17"/>
  <c r="E444" i="17" s="1"/>
  <c r="V341" i="17" l="1"/>
  <c r="O300" i="17"/>
  <c r="V355" i="17"/>
  <c r="V348" i="17" s="1"/>
  <c r="V309" i="17"/>
  <c r="O374" i="17"/>
  <c r="V380" i="17"/>
  <c r="V116" i="17"/>
  <c r="V134" i="17"/>
  <c r="V133" i="17" s="1"/>
  <c r="O116" i="17"/>
  <c r="O148" i="17"/>
  <c r="Q148" i="17"/>
  <c r="J148" i="17"/>
  <c r="X148" i="17"/>
  <c r="X147" i="17" s="1"/>
  <c r="V148" i="17"/>
  <c r="V147" i="17" s="1"/>
  <c r="O147" i="17"/>
  <c r="F101" i="17"/>
  <c r="H126" i="17"/>
  <c r="V251" i="17"/>
  <c r="V250" i="17" s="1"/>
  <c r="V446" i="17"/>
  <c r="V445" i="17" s="1"/>
  <c r="O309" i="17"/>
  <c r="O334" i="17"/>
  <c r="O399" i="17"/>
  <c r="O341" i="17"/>
  <c r="O126" i="17"/>
  <c r="H251" i="17"/>
  <c r="H250" i="17" s="1"/>
  <c r="H334" i="17"/>
  <c r="Q540" i="17"/>
  <c r="Q530" i="17" s="1"/>
  <c r="Q525" i="17" s="1"/>
  <c r="X531" i="17"/>
  <c r="X116" i="17"/>
  <c r="H327" i="17"/>
  <c r="H530" i="17"/>
  <c r="V540" i="17"/>
  <c r="O540" i="17"/>
  <c r="H148" i="17"/>
  <c r="H147" i="17" s="1"/>
  <c r="O102" i="17"/>
  <c r="O121" i="17"/>
  <c r="V102" i="17"/>
  <c r="Q134" i="17"/>
  <c r="Q133" i="17" s="1"/>
  <c r="V13" i="17"/>
  <c r="V12" i="17" s="1"/>
  <c r="O283" i="17"/>
  <c r="O446" i="17"/>
  <c r="O474" i="17"/>
  <c r="O445" i="17" s="1"/>
  <c r="H474" i="17"/>
  <c r="O421" i="17"/>
  <c r="V300" i="17"/>
  <c r="Q355" i="17"/>
  <c r="Q348" i="17" s="1"/>
  <c r="V327" i="17"/>
  <c r="V316" i="17"/>
  <c r="O512" i="17"/>
  <c r="O511" i="17" s="1"/>
  <c r="V283" i="17"/>
  <c r="V267" i="17" s="1"/>
  <c r="J327" i="17"/>
  <c r="H341" i="17"/>
  <c r="X348" i="17"/>
  <c r="Q309" i="17"/>
  <c r="O348" i="17"/>
  <c r="J251" i="17"/>
  <c r="J250" i="17" s="1"/>
  <c r="Q512" i="17"/>
  <c r="Q511" i="17" s="1"/>
  <c r="X421" i="17"/>
  <c r="Q341" i="17"/>
  <c r="Q251" i="17"/>
  <c r="Q250" i="17" s="1"/>
  <c r="Q276" i="17"/>
  <c r="Q272" i="17" s="1"/>
  <c r="Q474" i="17"/>
  <c r="O327" i="17"/>
  <c r="X497" i="17"/>
  <c r="Q102" i="17"/>
  <c r="Q147" i="17"/>
  <c r="X126" i="17"/>
  <c r="Q121" i="17"/>
  <c r="X134" i="17"/>
  <c r="X133" i="17" s="1"/>
  <c r="J134" i="17"/>
  <c r="J133" i="17" s="1"/>
  <c r="H134" i="17"/>
  <c r="H133" i="17" s="1"/>
  <c r="H162" i="17"/>
  <c r="X102" i="17"/>
  <c r="X101" i="17" s="1"/>
  <c r="Q116" i="17"/>
  <c r="V126" i="17"/>
  <c r="X13" i="17"/>
  <c r="X12" i="17" s="1"/>
  <c r="Q13" i="17"/>
  <c r="J32" i="17"/>
  <c r="X46" i="17"/>
  <c r="Q46" i="17"/>
  <c r="O46" i="17"/>
  <c r="O12" i="17" s="1"/>
  <c r="H355" i="17"/>
  <c r="Q334" i="17"/>
  <c r="Q399" i="17"/>
  <c r="X316" i="17"/>
  <c r="Q421" i="17"/>
  <c r="Q300" i="17"/>
  <c r="X283" i="17"/>
  <c r="Q499" i="17"/>
  <c r="Q498" i="17" s="1"/>
  <c r="X251" i="17"/>
  <c r="X250" i="17" s="1"/>
  <c r="X474" i="17"/>
  <c r="Q446" i="17"/>
  <c r="H300" i="17"/>
  <c r="H349" i="17"/>
  <c r="X341" i="17"/>
  <c r="X446" i="17"/>
  <c r="X300" i="17"/>
  <c r="Q283" i="17"/>
  <c r="Q316" i="17"/>
  <c r="Q483" i="17"/>
  <c r="Q389" i="17"/>
  <c r="J355" i="17"/>
  <c r="X272" i="17"/>
  <c r="X483" i="17"/>
  <c r="X327" i="17"/>
  <c r="X380" i="17"/>
  <c r="X379" i="17" s="1"/>
  <c r="V531" i="17"/>
  <c r="V556" i="17"/>
  <c r="H525" i="17"/>
  <c r="X540" i="17"/>
  <c r="X530" i="17" s="1"/>
  <c r="X525" i="17" s="1"/>
  <c r="O497" i="17"/>
  <c r="J276" i="17"/>
  <c r="J272" i="17" s="1"/>
  <c r="J267" i="17" s="1"/>
  <c r="J349" i="17"/>
  <c r="H102" i="17"/>
  <c r="H101" i="17" s="1"/>
  <c r="J162" i="17"/>
  <c r="J102" i="17"/>
  <c r="J341" i="17"/>
  <c r="J147" i="17"/>
  <c r="T445" i="17"/>
  <c r="J531" i="17"/>
  <c r="J530" i="17" s="1"/>
  <c r="J525" i="17" s="1"/>
  <c r="J126" i="17"/>
  <c r="J300" i="17"/>
  <c r="M101" i="17"/>
  <c r="M12" i="17"/>
  <c r="T101" i="17"/>
  <c r="T12" i="17"/>
  <c r="L298" i="17"/>
  <c r="M497" i="17"/>
  <c r="O101" i="17"/>
  <c r="T379" i="17"/>
  <c r="F267" i="17"/>
  <c r="O379" i="17"/>
  <c r="V299" i="17"/>
  <c r="V497" i="17"/>
  <c r="T299" i="17"/>
  <c r="M379" i="17"/>
  <c r="M445" i="17"/>
  <c r="O530" i="17"/>
  <c r="O525" i="17" s="1"/>
  <c r="H348" i="17"/>
  <c r="L11" i="17"/>
  <c r="M299" i="17"/>
  <c r="T267" i="17"/>
  <c r="M267" i="17"/>
  <c r="M348" i="17"/>
  <c r="O267" i="17"/>
  <c r="V379" i="17"/>
  <c r="V530" i="17"/>
  <c r="V525" i="17" s="1"/>
  <c r="S298" i="17"/>
  <c r="E298" i="17"/>
  <c r="E612" i="17" s="1"/>
  <c r="E646" i="17" s="1"/>
  <c r="E650" i="17" s="1"/>
  <c r="S11" i="17"/>
  <c r="S612" i="17" s="1"/>
  <c r="S646" i="17" s="1"/>
  <c r="S650" i="17" s="1"/>
  <c r="K353" i="17"/>
  <c r="R353" i="17"/>
  <c r="D353" i="17"/>
  <c r="K356" i="17"/>
  <c r="K355" i="17" s="1"/>
  <c r="R356" i="17"/>
  <c r="R355" i="17" s="1"/>
  <c r="D356" i="17"/>
  <c r="K590" i="17"/>
  <c r="R590" i="17"/>
  <c r="D590" i="17"/>
  <c r="O299" i="17" l="1"/>
  <c r="V101" i="17"/>
  <c r="Q12" i="17"/>
  <c r="Q497" i="17"/>
  <c r="Q379" i="17"/>
  <c r="Q267" i="17"/>
  <c r="X299" i="17"/>
  <c r="X445" i="17"/>
  <c r="Q101" i="17"/>
  <c r="Q299" i="17"/>
  <c r="Q445" i="17"/>
  <c r="X267" i="17"/>
  <c r="J348" i="17"/>
  <c r="J101" i="17"/>
  <c r="L612" i="17"/>
  <c r="L646" i="17" s="1"/>
  <c r="L650" i="17" s="1"/>
  <c r="K630" i="17"/>
  <c r="R630" i="17"/>
  <c r="D630" i="17"/>
  <c r="D453" i="17"/>
  <c r="C18" i="19" l="1"/>
  <c r="D18" i="19" l="1"/>
  <c r="E18" i="19"/>
  <c r="R634" i="17" l="1"/>
  <c r="K396" i="17"/>
  <c r="R396" i="17"/>
  <c r="D396" i="17"/>
  <c r="D25" i="17" l="1"/>
  <c r="F25" i="17" s="1"/>
  <c r="F24" i="17" l="1"/>
  <c r="F13" i="17" s="1"/>
  <c r="F12" i="17" s="1"/>
  <c r="H25" i="17"/>
  <c r="D502" i="17"/>
  <c r="F502" i="17" s="1"/>
  <c r="D520" i="17"/>
  <c r="F520" i="17" s="1"/>
  <c r="D514" i="17"/>
  <c r="F514" i="17" s="1"/>
  <c r="D346" i="17"/>
  <c r="D344" i="17"/>
  <c r="H24" i="17" l="1"/>
  <c r="H13" i="17" s="1"/>
  <c r="H12" i="17" s="1"/>
  <c r="J25" i="17"/>
  <c r="J24" i="17" s="1"/>
  <c r="J13" i="17" s="1"/>
  <c r="J12" i="17" s="1"/>
  <c r="F500" i="17"/>
  <c r="F499" i="17" s="1"/>
  <c r="F498" i="17" s="1"/>
  <c r="H502" i="17"/>
  <c r="F513" i="17"/>
  <c r="F512" i="17" s="1"/>
  <c r="F511" i="17" s="1"/>
  <c r="H514" i="17"/>
  <c r="F519" i="17"/>
  <c r="F518" i="17" s="1"/>
  <c r="F517" i="17" s="1"/>
  <c r="H520" i="17"/>
  <c r="D140" i="17"/>
  <c r="H513" i="17" l="1"/>
  <c r="H512" i="17" s="1"/>
  <c r="H511" i="17" s="1"/>
  <c r="J514" i="17"/>
  <c r="J513" i="17" s="1"/>
  <c r="J512" i="17" s="1"/>
  <c r="J511" i="17" s="1"/>
  <c r="H519" i="17"/>
  <c r="H518" i="17" s="1"/>
  <c r="H517" i="17" s="1"/>
  <c r="J520" i="17"/>
  <c r="J519" i="17" s="1"/>
  <c r="J518" i="17" s="1"/>
  <c r="J517" i="17" s="1"/>
  <c r="H500" i="17"/>
  <c r="H499" i="17" s="1"/>
  <c r="H498" i="17" s="1"/>
  <c r="J502" i="17"/>
  <c r="J500" i="17" s="1"/>
  <c r="J499" i="17" s="1"/>
  <c r="J498" i="17" s="1"/>
  <c r="F497" i="17"/>
  <c r="H497" i="17" l="1"/>
  <c r="J497" i="17"/>
  <c r="R83" i="17"/>
  <c r="T83" i="17" s="1"/>
  <c r="V83" i="17" s="1"/>
  <c r="X83" i="17" s="1"/>
  <c r="R193" i="17" l="1"/>
  <c r="T193" i="17" s="1"/>
  <c r="K193" i="17"/>
  <c r="M193" i="17" s="1"/>
  <c r="D193" i="17"/>
  <c r="F193" i="17" s="1"/>
  <c r="R187" i="17"/>
  <c r="T187" i="17" s="1"/>
  <c r="K187" i="17"/>
  <c r="M187" i="17" s="1"/>
  <c r="D187" i="17"/>
  <c r="F187" i="17" s="1"/>
  <c r="D390" i="17"/>
  <c r="D382" i="17"/>
  <c r="F382" i="17" s="1"/>
  <c r="T192" i="17" l="1"/>
  <c r="V193" i="17"/>
  <c r="M192" i="17"/>
  <c r="O193" i="17"/>
  <c r="F381" i="17"/>
  <c r="H382" i="17"/>
  <c r="F186" i="17"/>
  <c r="H187" i="17"/>
  <c r="T186" i="17"/>
  <c r="V187" i="17"/>
  <c r="M186" i="17"/>
  <c r="O187" i="17"/>
  <c r="F192" i="17"/>
  <c r="H193" i="17"/>
  <c r="M179" i="17"/>
  <c r="M178" i="17" s="1"/>
  <c r="M100" i="17" s="1"/>
  <c r="D509" i="17"/>
  <c r="D507" i="17"/>
  <c r="T179" i="17" l="1"/>
  <c r="T178" i="17" s="1"/>
  <c r="T100" i="17" s="1"/>
  <c r="O192" i="17"/>
  <c r="Q193" i="17"/>
  <c r="Q192" i="17" s="1"/>
  <c r="F179" i="17"/>
  <c r="F178" i="17" s="1"/>
  <c r="F100" i="17" s="1"/>
  <c r="V192" i="17"/>
  <c r="X193" i="17"/>
  <c r="X192" i="17" s="1"/>
  <c r="O186" i="17"/>
  <c r="Q187" i="17"/>
  <c r="Q186" i="17" s="1"/>
  <c r="Q179" i="17" s="1"/>
  <c r="Q178" i="17" s="1"/>
  <c r="Q100" i="17" s="1"/>
  <c r="V186" i="17"/>
  <c r="V179" i="17" s="1"/>
  <c r="V178" i="17" s="1"/>
  <c r="V100" i="17" s="1"/>
  <c r="X187" i="17"/>
  <c r="X186" i="17" s="1"/>
  <c r="X179" i="17" s="1"/>
  <c r="X178" i="17" s="1"/>
  <c r="X100" i="17" s="1"/>
  <c r="H192" i="17"/>
  <c r="J193" i="17"/>
  <c r="J192" i="17" s="1"/>
  <c r="H186" i="17"/>
  <c r="H179" i="17" s="1"/>
  <c r="H178" i="17" s="1"/>
  <c r="H100" i="17" s="1"/>
  <c r="J187" i="17"/>
  <c r="J186" i="17" s="1"/>
  <c r="H381" i="17"/>
  <c r="H380" i="17" s="1"/>
  <c r="H379" i="17" s="1"/>
  <c r="J382" i="17"/>
  <c r="J381" i="17" s="1"/>
  <c r="J380" i="17" s="1"/>
  <c r="J379" i="17" s="1"/>
  <c r="F380" i="17"/>
  <c r="F379" i="17" s="1"/>
  <c r="K85" i="17"/>
  <c r="M85" i="17" s="1"/>
  <c r="O85" i="17" s="1"/>
  <c r="Q85" i="17" s="1"/>
  <c r="R626" i="17"/>
  <c r="T626" i="17" s="1"/>
  <c r="K626" i="17"/>
  <c r="M626" i="17" s="1"/>
  <c r="D626" i="17"/>
  <c r="F626" i="17" s="1"/>
  <c r="R557" i="17"/>
  <c r="D406" i="17"/>
  <c r="R437" i="17"/>
  <c r="T437" i="17" s="1"/>
  <c r="K437" i="17"/>
  <c r="M437" i="17" s="1"/>
  <c r="D437" i="17"/>
  <c r="F437" i="17" s="1"/>
  <c r="D361" i="17"/>
  <c r="R103" i="17"/>
  <c r="K103" i="17"/>
  <c r="D103" i="17"/>
  <c r="R66" i="17"/>
  <c r="K66" i="17"/>
  <c r="D66" i="17"/>
  <c r="D413" i="17"/>
  <c r="R602" i="17"/>
  <c r="T602" i="17" s="1"/>
  <c r="K602" i="17"/>
  <c r="M602" i="17" s="1"/>
  <c r="D602" i="17"/>
  <c r="F602" i="17" s="1"/>
  <c r="R554" i="17"/>
  <c r="T554" i="17" s="1"/>
  <c r="V554" i="17" s="1"/>
  <c r="X554" i="17" s="1"/>
  <c r="K554" i="17"/>
  <c r="M554" i="17" s="1"/>
  <c r="O554" i="17" s="1"/>
  <c r="Q554" i="17" s="1"/>
  <c r="D554" i="17"/>
  <c r="F554" i="17" s="1"/>
  <c r="H554" i="17" s="1"/>
  <c r="J554" i="17" s="1"/>
  <c r="R553" i="17"/>
  <c r="T553" i="17" s="1"/>
  <c r="V553" i="17" s="1"/>
  <c r="X553" i="17" s="1"/>
  <c r="K553" i="17"/>
  <c r="M553" i="17" s="1"/>
  <c r="O553" i="17" s="1"/>
  <c r="Q553" i="17" s="1"/>
  <c r="D553" i="17"/>
  <c r="F553" i="17" s="1"/>
  <c r="H553" i="17" s="1"/>
  <c r="J553" i="17" s="1"/>
  <c r="R84" i="17"/>
  <c r="T84" i="17" s="1"/>
  <c r="V84" i="17" s="1"/>
  <c r="X84" i="17" s="1"/>
  <c r="K84" i="17"/>
  <c r="M84" i="17" s="1"/>
  <c r="O84" i="17" s="1"/>
  <c r="Q84" i="17" s="1"/>
  <c r="D84" i="17"/>
  <c r="F84" i="17" s="1"/>
  <c r="H84" i="17" s="1"/>
  <c r="J84" i="17" s="1"/>
  <c r="K83" i="17"/>
  <c r="M83" i="17" s="1"/>
  <c r="O83" i="17" s="1"/>
  <c r="Q83" i="17" s="1"/>
  <c r="D83" i="17"/>
  <c r="F83" i="17" s="1"/>
  <c r="H83" i="17" s="1"/>
  <c r="J83" i="17" s="1"/>
  <c r="R90" i="17"/>
  <c r="R88" i="17" s="1"/>
  <c r="K90" i="17"/>
  <c r="K88" i="17" s="1"/>
  <c r="D90" i="17"/>
  <c r="R597" i="17"/>
  <c r="K597" i="17"/>
  <c r="D597" i="17"/>
  <c r="K490" i="17"/>
  <c r="R490" i="17"/>
  <c r="D490" i="17"/>
  <c r="R494" i="17"/>
  <c r="T494" i="17" s="1"/>
  <c r="K494" i="17"/>
  <c r="M494" i="17" s="1"/>
  <c r="D494" i="17"/>
  <c r="F494" i="17" s="1"/>
  <c r="D486" i="17"/>
  <c r="D484" i="17"/>
  <c r="D464" i="17"/>
  <c r="D459" i="17"/>
  <c r="D447" i="17"/>
  <c r="R227" i="17"/>
  <c r="T227" i="17" s="1"/>
  <c r="K227" i="17"/>
  <c r="M227" i="17" s="1"/>
  <c r="D227" i="17"/>
  <c r="F227" i="17" s="1"/>
  <c r="D481" i="17"/>
  <c r="R223" i="17"/>
  <c r="T223" i="17" s="1"/>
  <c r="K223" i="17"/>
  <c r="M223" i="17" s="1"/>
  <c r="D223" i="17"/>
  <c r="F223" i="17" s="1"/>
  <c r="R206" i="17"/>
  <c r="K206" i="17"/>
  <c r="D206" i="17"/>
  <c r="R107" i="17"/>
  <c r="K107" i="17"/>
  <c r="D107" i="17"/>
  <c r="R160" i="17"/>
  <c r="K160" i="17"/>
  <c r="D160" i="17"/>
  <c r="R158" i="17"/>
  <c r="R148" i="17" s="1"/>
  <c r="K158" i="17"/>
  <c r="D158" i="17"/>
  <c r="D156" i="17"/>
  <c r="K124" i="17"/>
  <c r="K122" i="17"/>
  <c r="K119" i="17"/>
  <c r="D119" i="17"/>
  <c r="D117" i="17"/>
  <c r="D129" i="17"/>
  <c r="D127" i="17"/>
  <c r="K105" i="17"/>
  <c r="R105" i="17"/>
  <c r="D105" i="17"/>
  <c r="D131" i="17"/>
  <c r="R142" i="17"/>
  <c r="K142" i="17"/>
  <c r="D142" i="17"/>
  <c r="R135" i="17"/>
  <c r="K135" i="17"/>
  <c r="D135" i="17"/>
  <c r="R85" i="17"/>
  <c r="T85" i="17" s="1"/>
  <c r="V85" i="17" s="1"/>
  <c r="X85" i="17" s="1"/>
  <c r="D85" i="17"/>
  <c r="F85" i="17" s="1"/>
  <c r="H85" i="17" s="1"/>
  <c r="J85" i="17" s="1"/>
  <c r="R86" i="17"/>
  <c r="T86" i="17" s="1"/>
  <c r="V86" i="17" s="1"/>
  <c r="X86" i="17" s="1"/>
  <c r="K86" i="17"/>
  <c r="M86" i="17" s="1"/>
  <c r="O86" i="17" s="1"/>
  <c r="Q86" i="17" s="1"/>
  <c r="D86" i="17"/>
  <c r="F86" i="17" s="1"/>
  <c r="H86" i="17" s="1"/>
  <c r="J86" i="17" s="1"/>
  <c r="R209" i="17"/>
  <c r="K209" i="17"/>
  <c r="D209" i="17"/>
  <c r="R77" i="17"/>
  <c r="K77" i="17"/>
  <c r="D77" i="17"/>
  <c r="R63" i="17"/>
  <c r="T63" i="17" s="1"/>
  <c r="K63" i="17"/>
  <c r="M63" i="17" s="1"/>
  <c r="D63" i="17"/>
  <c r="F63" i="17" s="1"/>
  <c r="R61" i="17"/>
  <c r="T61" i="17" s="1"/>
  <c r="K61" i="17"/>
  <c r="M61" i="17" s="1"/>
  <c r="D61" i="17"/>
  <c r="F61" i="17" s="1"/>
  <c r="R245" i="17"/>
  <c r="K245" i="17"/>
  <c r="D245" i="17"/>
  <c r="R98" i="17"/>
  <c r="R97" i="17" s="1"/>
  <c r="K98" i="17"/>
  <c r="K97" i="17" s="1"/>
  <c r="D98" i="17"/>
  <c r="D97" i="17" s="1"/>
  <c r="R72" i="17"/>
  <c r="T72" i="17" s="1"/>
  <c r="K72" i="17"/>
  <c r="M72" i="17" s="1"/>
  <c r="D72" i="17"/>
  <c r="F72" i="17" s="1"/>
  <c r="D24" i="17"/>
  <c r="R20" i="17"/>
  <c r="K20" i="17"/>
  <c r="D20" i="17"/>
  <c r="R242" i="17"/>
  <c r="K242" i="17"/>
  <c r="D242" i="17"/>
  <c r="R87" i="17"/>
  <c r="T87" i="17" s="1"/>
  <c r="V87" i="17" s="1"/>
  <c r="X87" i="17" s="1"/>
  <c r="K87" i="17"/>
  <c r="M87" i="17" s="1"/>
  <c r="O87" i="17" s="1"/>
  <c r="Q87" i="17" s="1"/>
  <c r="D87" i="17"/>
  <c r="F87" i="17" s="1"/>
  <c r="H87" i="17" s="1"/>
  <c r="J87" i="17" s="1"/>
  <c r="R18" i="17"/>
  <c r="K18" i="17"/>
  <c r="D18" i="17"/>
  <c r="D281" i="17"/>
  <c r="D465" i="17"/>
  <c r="K453" i="17"/>
  <c r="K452" i="17" s="1"/>
  <c r="D452" i="17"/>
  <c r="R441" i="17"/>
  <c r="T441" i="17" s="1"/>
  <c r="K441" i="17"/>
  <c r="M441" i="17" s="1"/>
  <c r="D441" i="17"/>
  <c r="F441" i="17" s="1"/>
  <c r="K442" i="17"/>
  <c r="D442" i="17"/>
  <c r="R605" i="17"/>
  <c r="T605" i="17" s="1"/>
  <c r="K605" i="17"/>
  <c r="M605" i="17" s="1"/>
  <c r="D605" i="17"/>
  <c r="F605" i="17" s="1"/>
  <c r="R176" i="17"/>
  <c r="R175" i="17" s="1"/>
  <c r="K176" i="17"/>
  <c r="K175" i="17" s="1"/>
  <c r="D176" i="17"/>
  <c r="D175" i="17" s="1"/>
  <c r="R607" i="17"/>
  <c r="T607" i="17" s="1"/>
  <c r="K607" i="17"/>
  <c r="M607" i="17" s="1"/>
  <c r="D607" i="17"/>
  <c r="F607" i="17" s="1"/>
  <c r="R265" i="17"/>
  <c r="T265" i="17" s="1"/>
  <c r="V265" i="17" s="1"/>
  <c r="X265" i="17" s="1"/>
  <c r="K265" i="17"/>
  <c r="M265" i="17" s="1"/>
  <c r="O265" i="17" s="1"/>
  <c r="Q265" i="17" s="1"/>
  <c r="D265" i="17"/>
  <c r="F265" i="17" s="1"/>
  <c r="H265" i="17" s="1"/>
  <c r="J265" i="17" s="1"/>
  <c r="D53" i="17"/>
  <c r="R51" i="17"/>
  <c r="K51" i="17"/>
  <c r="D51" i="17"/>
  <c r="D49" i="17"/>
  <c r="R47" i="17"/>
  <c r="K47" i="17"/>
  <c r="D47" i="17"/>
  <c r="D342" i="17"/>
  <c r="R411" i="17"/>
  <c r="T411" i="17" s="1"/>
  <c r="K411" i="17"/>
  <c r="M411" i="17" s="1"/>
  <c r="D411" i="17"/>
  <c r="F411" i="17" s="1"/>
  <c r="D339" i="17"/>
  <c r="D337" i="17"/>
  <c r="K335" i="17"/>
  <c r="D335" i="17"/>
  <c r="R332" i="17"/>
  <c r="K332" i="17"/>
  <c r="D332" i="17"/>
  <c r="R330" i="17"/>
  <c r="K330" i="17"/>
  <c r="D330" i="17"/>
  <c r="R328" i="17"/>
  <c r="K328" i="17"/>
  <c r="D328" i="17"/>
  <c r="K377" i="17"/>
  <c r="K375" i="17"/>
  <c r="K369" i="17"/>
  <c r="K368" i="17" s="1"/>
  <c r="K367" i="17" s="1"/>
  <c r="D369" i="17"/>
  <c r="D368" i="17" s="1"/>
  <c r="D367" i="17" s="1"/>
  <c r="D359" i="17"/>
  <c r="D363" i="17"/>
  <c r="D315" i="17"/>
  <c r="F315" i="17" s="1"/>
  <c r="R145" i="17"/>
  <c r="R144" i="17" s="1"/>
  <c r="K145" i="17"/>
  <c r="K144" i="17" s="1"/>
  <c r="D145" i="17"/>
  <c r="D144" i="17" s="1"/>
  <c r="K402" i="17"/>
  <c r="K399" i="17" s="1"/>
  <c r="K393" i="17"/>
  <c r="K389" i="17" s="1"/>
  <c r="R393" i="17"/>
  <c r="R389" i="17" s="1"/>
  <c r="D393" i="17"/>
  <c r="D389" i="17" s="1"/>
  <c r="R229" i="17"/>
  <c r="R228" i="17" s="1"/>
  <c r="K229" i="17"/>
  <c r="K228" i="17" s="1"/>
  <c r="D229" i="17"/>
  <c r="D228" i="17" s="1"/>
  <c r="R266" i="17"/>
  <c r="T266" i="17" s="1"/>
  <c r="V266" i="17" s="1"/>
  <c r="X266" i="17" s="1"/>
  <c r="K266" i="17"/>
  <c r="M266" i="17" s="1"/>
  <c r="O266" i="17" s="1"/>
  <c r="Q266" i="17" s="1"/>
  <c r="D266" i="17"/>
  <c r="F266" i="17" s="1"/>
  <c r="H266" i="17" s="1"/>
  <c r="J266" i="17" s="1"/>
  <c r="R264" i="17"/>
  <c r="T264" i="17" s="1"/>
  <c r="V264" i="17" s="1"/>
  <c r="X264" i="17" s="1"/>
  <c r="K264" i="17"/>
  <c r="M264" i="17" s="1"/>
  <c r="O264" i="17" s="1"/>
  <c r="Q264" i="17" s="1"/>
  <c r="D264" i="17"/>
  <c r="F264" i="17" s="1"/>
  <c r="H264" i="17" s="1"/>
  <c r="J264" i="17" s="1"/>
  <c r="K148" i="17" l="1"/>
  <c r="O179" i="17"/>
  <c r="O178" i="17" s="1"/>
  <c r="O100" i="17" s="1"/>
  <c r="J179" i="17"/>
  <c r="J178" i="17" s="1"/>
  <c r="J100" i="17" s="1"/>
  <c r="X263" i="17"/>
  <c r="X262" i="17" s="1"/>
  <c r="X261" i="17" s="1"/>
  <c r="X82" i="17"/>
  <c r="Q82" i="17"/>
  <c r="Q263" i="17"/>
  <c r="Q262" i="17" s="1"/>
  <c r="Q261" i="17" s="1"/>
  <c r="X552" i="17"/>
  <c r="X551" i="17" s="1"/>
  <c r="X550" i="17" s="1"/>
  <c r="Q552" i="17"/>
  <c r="Q551" i="17" s="1"/>
  <c r="Q550" i="17" s="1"/>
  <c r="J263" i="17"/>
  <c r="J262" i="17" s="1"/>
  <c r="J261" i="17" s="1"/>
  <c r="J552" i="17"/>
  <c r="J551" i="17" s="1"/>
  <c r="J550" i="17" s="1"/>
  <c r="J82" i="17"/>
  <c r="O263" i="17"/>
  <c r="O262" i="17" s="1"/>
  <c r="O261" i="17" s="1"/>
  <c r="H552" i="17"/>
  <c r="H551" i="17" s="1"/>
  <c r="H550" i="17" s="1"/>
  <c r="F604" i="17"/>
  <c r="H605" i="17"/>
  <c r="T600" i="17"/>
  <c r="V602" i="17"/>
  <c r="M436" i="17"/>
  <c r="M431" i="17" s="1"/>
  <c r="O437" i="17"/>
  <c r="V263" i="17"/>
  <c r="V262" i="17" s="1"/>
  <c r="V261" i="17" s="1"/>
  <c r="T410" i="17"/>
  <c r="T405" i="17" s="1"/>
  <c r="T404" i="17" s="1"/>
  <c r="V411" i="17"/>
  <c r="M604" i="17"/>
  <c r="O605" i="17"/>
  <c r="F439" i="17"/>
  <c r="F438" i="17" s="1"/>
  <c r="H441" i="17"/>
  <c r="F71" i="17"/>
  <c r="H72" i="17"/>
  <c r="F62" i="17"/>
  <c r="H63" i="17"/>
  <c r="F222" i="17"/>
  <c r="F221" i="17" s="1"/>
  <c r="H223" i="17"/>
  <c r="F226" i="17"/>
  <c r="F225" i="17" s="1"/>
  <c r="H227" i="17"/>
  <c r="T493" i="17"/>
  <c r="T489" i="17" s="1"/>
  <c r="T488" i="17" s="1"/>
  <c r="T444" i="17" s="1"/>
  <c r="V494" i="17"/>
  <c r="O552" i="17"/>
  <c r="O551" i="17" s="1"/>
  <c r="O550" i="17" s="1"/>
  <c r="T436" i="17"/>
  <c r="T431" i="17" s="1"/>
  <c r="V437" i="17"/>
  <c r="M493" i="17"/>
  <c r="M489" i="17" s="1"/>
  <c r="M488" i="17" s="1"/>
  <c r="M444" i="17" s="1"/>
  <c r="O494" i="17"/>
  <c r="T625" i="17"/>
  <c r="V626" i="17"/>
  <c r="F606" i="17"/>
  <c r="H607" i="17"/>
  <c r="T604" i="17"/>
  <c r="V605" i="17"/>
  <c r="M439" i="17"/>
  <c r="M438" i="17" s="1"/>
  <c r="M430" i="17" s="1"/>
  <c r="O441" i="17"/>
  <c r="M71" i="17"/>
  <c r="O72" i="17"/>
  <c r="F60" i="17"/>
  <c r="H61" i="17"/>
  <c r="M62" i="17"/>
  <c r="O63" i="17"/>
  <c r="M222" i="17"/>
  <c r="M221" i="17" s="1"/>
  <c r="O223" i="17"/>
  <c r="M226" i="17"/>
  <c r="M225" i="17" s="1"/>
  <c r="O227" i="17"/>
  <c r="V552" i="17"/>
  <c r="V551" i="17" s="1"/>
  <c r="V550" i="17" s="1"/>
  <c r="F600" i="17"/>
  <c r="H602" i="17"/>
  <c r="F625" i="17"/>
  <c r="H626" i="17"/>
  <c r="M410" i="17"/>
  <c r="M405" i="17" s="1"/>
  <c r="M404" i="17" s="1"/>
  <c r="O411" i="17"/>
  <c r="T606" i="17"/>
  <c r="V607" i="17"/>
  <c r="T60" i="17"/>
  <c r="V61" i="17"/>
  <c r="H263" i="17"/>
  <c r="H262" i="17" s="1"/>
  <c r="H261" i="17" s="1"/>
  <c r="F314" i="17"/>
  <c r="F309" i="17" s="1"/>
  <c r="F299" i="17" s="1"/>
  <c r="H315" i="17"/>
  <c r="F410" i="17"/>
  <c r="F405" i="17" s="1"/>
  <c r="F404" i="17" s="1"/>
  <c r="H411" i="17"/>
  <c r="M606" i="17"/>
  <c r="O607" i="17"/>
  <c r="T439" i="17"/>
  <c r="T438" i="17" s="1"/>
  <c r="T430" i="17" s="1"/>
  <c r="V441" i="17"/>
  <c r="T71" i="17"/>
  <c r="V72" i="17"/>
  <c r="M60" i="17"/>
  <c r="M56" i="17" s="1"/>
  <c r="O61" i="17"/>
  <c r="T62" i="17"/>
  <c r="V63" i="17"/>
  <c r="T222" i="17"/>
  <c r="T221" i="17" s="1"/>
  <c r="V223" i="17"/>
  <c r="T226" i="17"/>
  <c r="T225" i="17" s="1"/>
  <c r="V227" i="17"/>
  <c r="F493" i="17"/>
  <c r="F489" i="17" s="1"/>
  <c r="F488" i="17" s="1"/>
  <c r="H494" i="17"/>
  <c r="M600" i="17"/>
  <c r="O602" i="17"/>
  <c r="F436" i="17"/>
  <c r="F431" i="17" s="1"/>
  <c r="H437" i="17"/>
  <c r="M625" i="17"/>
  <c r="O626" i="17"/>
  <c r="H82" i="17"/>
  <c r="V82" i="17"/>
  <c r="O82" i="17"/>
  <c r="M552" i="17"/>
  <c r="M551" i="17" s="1"/>
  <c r="M550" i="17" s="1"/>
  <c r="F263" i="17"/>
  <c r="F262" i="17" s="1"/>
  <c r="F261" i="17" s="1"/>
  <c r="F552" i="17"/>
  <c r="F551" i="17" s="1"/>
  <c r="F550" i="17" s="1"/>
  <c r="M90" i="17"/>
  <c r="M263" i="17"/>
  <c r="M262" i="17" s="1"/>
  <c r="M261" i="17" s="1"/>
  <c r="D244" i="17"/>
  <c r="F245" i="17"/>
  <c r="D208" i="17"/>
  <c r="F209" i="17"/>
  <c r="K205" i="17"/>
  <c r="M206" i="17"/>
  <c r="T90" i="17"/>
  <c r="T552" i="17"/>
  <c r="T551" i="17" s="1"/>
  <c r="T550" i="17" s="1"/>
  <c r="D456" i="17"/>
  <c r="F457" i="17"/>
  <c r="K244" i="17"/>
  <c r="M245" i="17"/>
  <c r="K208" i="17"/>
  <c r="M209" i="17"/>
  <c r="R205" i="17"/>
  <c r="T206" i="17"/>
  <c r="D458" i="17"/>
  <c r="F459" i="17"/>
  <c r="F458" i="17" s="1"/>
  <c r="F82" i="17"/>
  <c r="T82" i="17"/>
  <c r="D205" i="17"/>
  <c r="F206" i="17"/>
  <c r="T263" i="17"/>
  <c r="T262" i="17" s="1"/>
  <c r="T261" i="17" s="1"/>
  <c r="R244" i="17"/>
  <c r="T245" i="17"/>
  <c r="R208" i="17"/>
  <c r="T209" i="17"/>
  <c r="D460" i="17"/>
  <c r="F464" i="17"/>
  <c r="F460" i="17" s="1"/>
  <c r="D88" i="17"/>
  <c r="F90" i="17"/>
  <c r="M82" i="17"/>
  <c r="D134" i="17"/>
  <c r="K134" i="17"/>
  <c r="D116" i="17"/>
  <c r="D483" i="17"/>
  <c r="R134" i="17"/>
  <c r="D148" i="17"/>
  <c r="D355" i="17"/>
  <c r="D126" i="17"/>
  <c r="D133" i="17"/>
  <c r="D46" i="17"/>
  <c r="K121" i="17"/>
  <c r="R46" i="17"/>
  <c r="D334" i="17"/>
  <c r="K46" i="17"/>
  <c r="D341" i="17"/>
  <c r="D327" i="17"/>
  <c r="K327" i="17"/>
  <c r="K374" i="17"/>
  <c r="R327" i="17"/>
  <c r="K334" i="17"/>
  <c r="O60" i="17" l="1"/>
  <c r="Q61" i="17"/>
  <c r="Q60" i="17" s="1"/>
  <c r="O62" i="17"/>
  <c r="Q63" i="17"/>
  <c r="Q62" i="17" s="1"/>
  <c r="O71" i="17"/>
  <c r="Q72" i="17"/>
  <c r="Q71" i="17" s="1"/>
  <c r="V60" i="17"/>
  <c r="X61" i="17"/>
  <c r="X60" i="17" s="1"/>
  <c r="V62" i="17"/>
  <c r="X63" i="17"/>
  <c r="X62" i="17" s="1"/>
  <c r="V71" i="17"/>
  <c r="X72" i="17"/>
  <c r="X71" i="17" s="1"/>
  <c r="T56" i="17"/>
  <c r="V226" i="17"/>
  <c r="V225" i="17" s="1"/>
  <c r="X227" i="17"/>
  <c r="X226" i="17" s="1"/>
  <c r="X225" i="17" s="1"/>
  <c r="O222" i="17"/>
  <c r="O221" i="17" s="1"/>
  <c r="Q223" i="17"/>
  <c r="Q222" i="17" s="1"/>
  <c r="Q221" i="17" s="1"/>
  <c r="O439" i="17"/>
  <c r="O438" i="17" s="1"/>
  <c r="Q441" i="17"/>
  <c r="Q439" i="17" s="1"/>
  <c r="Q438" i="17" s="1"/>
  <c r="O493" i="17"/>
  <c r="O489" i="17" s="1"/>
  <c r="O488" i="17" s="1"/>
  <c r="O444" i="17" s="1"/>
  <c r="Q494" i="17"/>
  <c r="Q493" i="17" s="1"/>
  <c r="Q489" i="17" s="1"/>
  <c r="Q488" i="17" s="1"/>
  <c r="Q444" i="17" s="1"/>
  <c r="V493" i="17"/>
  <c r="V489" i="17" s="1"/>
  <c r="V488" i="17" s="1"/>
  <c r="V444" i="17" s="1"/>
  <c r="X494" i="17"/>
  <c r="X493" i="17" s="1"/>
  <c r="X489" i="17" s="1"/>
  <c r="X488" i="17" s="1"/>
  <c r="X444" i="17" s="1"/>
  <c r="V222" i="17"/>
  <c r="V221" i="17" s="1"/>
  <c r="X223" i="17"/>
  <c r="X222" i="17" s="1"/>
  <c r="X221" i="17" s="1"/>
  <c r="V439" i="17"/>
  <c r="V438" i="17" s="1"/>
  <c r="X441" i="17"/>
  <c r="X439" i="17" s="1"/>
  <c r="X438" i="17" s="1"/>
  <c r="O226" i="17"/>
  <c r="O225" i="17" s="1"/>
  <c r="Q227" i="17"/>
  <c r="Q226" i="17" s="1"/>
  <c r="Q225" i="17" s="1"/>
  <c r="V436" i="17"/>
  <c r="V431" i="17" s="1"/>
  <c r="X437" i="17"/>
  <c r="X436" i="17" s="1"/>
  <c r="X431" i="17" s="1"/>
  <c r="X430" i="17" s="1"/>
  <c r="O436" i="17"/>
  <c r="O431" i="17" s="1"/>
  <c r="Q437" i="17"/>
  <c r="Q436" i="17" s="1"/>
  <c r="Q431" i="17" s="1"/>
  <c r="O410" i="17"/>
  <c r="O405" i="17" s="1"/>
  <c r="O404" i="17" s="1"/>
  <c r="Q411" i="17"/>
  <c r="Q410" i="17" s="1"/>
  <c r="Q405" i="17" s="1"/>
  <c r="Q404" i="17" s="1"/>
  <c r="V410" i="17"/>
  <c r="V405" i="17" s="1"/>
  <c r="V404" i="17" s="1"/>
  <c r="X411" i="17"/>
  <c r="X410" i="17" s="1"/>
  <c r="X405" i="17" s="1"/>
  <c r="X404" i="17" s="1"/>
  <c r="O625" i="17"/>
  <c r="Q626" i="17"/>
  <c r="Q625" i="17" s="1"/>
  <c r="V625" i="17"/>
  <c r="X626" i="17"/>
  <c r="X625" i="17" s="1"/>
  <c r="V604" i="17"/>
  <c r="X605" i="17"/>
  <c r="X604" i="17" s="1"/>
  <c r="O600" i="17"/>
  <c r="Q602" i="17"/>
  <c r="Q600" i="17" s="1"/>
  <c r="O606" i="17"/>
  <c r="Q607" i="17"/>
  <c r="Q606" i="17" s="1"/>
  <c r="V600" i="17"/>
  <c r="X602" i="17"/>
  <c r="X600" i="17" s="1"/>
  <c r="V606" i="17"/>
  <c r="X607" i="17"/>
  <c r="X606" i="17" s="1"/>
  <c r="O604" i="17"/>
  <c r="Q605" i="17"/>
  <c r="Q604" i="17" s="1"/>
  <c r="H314" i="17"/>
  <c r="H309" i="17" s="1"/>
  <c r="H299" i="17" s="1"/>
  <c r="J315" i="17"/>
  <c r="J314" i="17" s="1"/>
  <c r="J309" i="17" s="1"/>
  <c r="J299" i="17" s="1"/>
  <c r="H60" i="17"/>
  <c r="J61" i="17"/>
  <c r="J60" i="17" s="1"/>
  <c r="H606" i="17"/>
  <c r="J607" i="17"/>
  <c r="J606" i="17" s="1"/>
  <c r="H625" i="17"/>
  <c r="J626" i="17"/>
  <c r="J625" i="17" s="1"/>
  <c r="H71" i="17"/>
  <c r="J72" i="17"/>
  <c r="J71" i="17" s="1"/>
  <c r="H436" i="17"/>
  <c r="H431" i="17" s="1"/>
  <c r="J437" i="17"/>
  <c r="J436" i="17" s="1"/>
  <c r="J431" i="17" s="1"/>
  <c r="H493" i="17"/>
  <c r="H489" i="17" s="1"/>
  <c r="H488" i="17" s="1"/>
  <c r="J494" i="17"/>
  <c r="J493" i="17" s="1"/>
  <c r="J489" i="17" s="1"/>
  <c r="J488" i="17" s="1"/>
  <c r="H410" i="17"/>
  <c r="H405" i="17" s="1"/>
  <c r="H404" i="17" s="1"/>
  <c r="J411" i="17"/>
  <c r="J410" i="17" s="1"/>
  <c r="J405" i="17" s="1"/>
  <c r="J404" i="17" s="1"/>
  <c r="H604" i="17"/>
  <c r="J605" i="17"/>
  <c r="J604" i="17" s="1"/>
  <c r="H222" i="17"/>
  <c r="H221" i="17" s="1"/>
  <c r="J223" i="17"/>
  <c r="J222" i="17" s="1"/>
  <c r="J221" i="17" s="1"/>
  <c r="T298" i="17"/>
  <c r="H600" i="17"/>
  <c r="J602" i="17"/>
  <c r="J600" i="17" s="1"/>
  <c r="H226" i="17"/>
  <c r="H225" i="17" s="1"/>
  <c r="J227" i="17"/>
  <c r="J226" i="17" s="1"/>
  <c r="J225" i="17" s="1"/>
  <c r="H62" i="17"/>
  <c r="J63" i="17"/>
  <c r="J62" i="17" s="1"/>
  <c r="H439" i="17"/>
  <c r="H438" i="17" s="1"/>
  <c r="J441" i="17"/>
  <c r="J439" i="17" s="1"/>
  <c r="J438" i="17" s="1"/>
  <c r="M298" i="17"/>
  <c r="T599" i="17"/>
  <c r="T555" i="17" s="1"/>
  <c r="T549" i="17" s="1"/>
  <c r="F430" i="17"/>
  <c r="F298" i="17" s="1"/>
  <c r="M244" i="17"/>
  <c r="M238" i="17" s="1"/>
  <c r="M234" i="17" s="1"/>
  <c r="O245" i="17"/>
  <c r="F456" i="17"/>
  <c r="F446" i="17" s="1"/>
  <c r="H457" i="17"/>
  <c r="T88" i="17"/>
  <c r="T68" i="17" s="1"/>
  <c r="V90" i="17"/>
  <c r="M599" i="17"/>
  <c r="F56" i="17"/>
  <c r="F599" i="17"/>
  <c r="H464" i="17"/>
  <c r="T208" i="17"/>
  <c r="V209" i="17"/>
  <c r="M88" i="17"/>
  <c r="M68" i="17" s="1"/>
  <c r="M55" i="17" s="1"/>
  <c r="M11" i="17" s="1"/>
  <c r="O90" i="17"/>
  <c r="O430" i="17"/>
  <c r="O298" i="17" s="1"/>
  <c r="T244" i="17"/>
  <c r="T238" i="17" s="1"/>
  <c r="T234" i="17" s="1"/>
  <c r="V245" i="17"/>
  <c r="F208" i="17"/>
  <c r="H209" i="17"/>
  <c r="F88" i="17"/>
  <c r="F68" i="17" s="1"/>
  <c r="H90" i="17"/>
  <c r="H459" i="17"/>
  <c r="M208" i="17"/>
  <c r="O209" i="17"/>
  <c r="F244" i="17"/>
  <c r="F238" i="17" s="1"/>
  <c r="F234" i="17" s="1"/>
  <c r="H245" i="17"/>
  <c r="V56" i="17"/>
  <c r="T205" i="17"/>
  <c r="V206" i="17"/>
  <c r="M205" i="17"/>
  <c r="O206" i="17"/>
  <c r="F205" i="17"/>
  <c r="H206" i="17"/>
  <c r="R643" i="17"/>
  <c r="D643" i="17"/>
  <c r="K558" i="17"/>
  <c r="D558" i="17"/>
  <c r="K622" i="17"/>
  <c r="R622" i="17"/>
  <c r="D622" i="17"/>
  <c r="R621" i="17"/>
  <c r="T621" i="17" s="1"/>
  <c r="V621" i="17" s="1"/>
  <c r="X621" i="17" s="1"/>
  <c r="K621" i="17"/>
  <c r="M621" i="17" s="1"/>
  <c r="O621" i="17" s="1"/>
  <c r="Q621" i="17" s="1"/>
  <c r="D621" i="17"/>
  <c r="F621" i="17" s="1"/>
  <c r="H621" i="17" s="1"/>
  <c r="J621" i="17" s="1"/>
  <c r="R629" i="17"/>
  <c r="T629" i="17" s="1"/>
  <c r="K629" i="17"/>
  <c r="M629" i="17" s="1"/>
  <c r="D629" i="17"/>
  <c r="F629" i="17" s="1"/>
  <c r="T55" i="17" l="1"/>
  <c r="T11" i="17" s="1"/>
  <c r="M204" i="17"/>
  <c r="M203" i="17" s="1"/>
  <c r="M202" i="17" s="1"/>
  <c r="J430" i="17"/>
  <c r="J298" i="17" s="1"/>
  <c r="X298" i="17"/>
  <c r="Q430" i="17"/>
  <c r="Q298" i="17" s="1"/>
  <c r="H56" i="17"/>
  <c r="O88" i="17"/>
  <c r="O68" i="17" s="1"/>
  <c r="Q90" i="17"/>
  <c r="Q88" i="17" s="1"/>
  <c r="V88" i="17"/>
  <c r="V68" i="17" s="1"/>
  <c r="V55" i="17" s="1"/>
  <c r="V11" i="17" s="1"/>
  <c r="X90" i="17"/>
  <c r="X88" i="17" s="1"/>
  <c r="X68" i="17" s="1"/>
  <c r="X56" i="17"/>
  <c r="Q68" i="17"/>
  <c r="Q56" i="17"/>
  <c r="J56" i="17"/>
  <c r="O56" i="17"/>
  <c r="O55" i="17" s="1"/>
  <c r="O11" i="17" s="1"/>
  <c r="V208" i="17"/>
  <c r="X209" i="17"/>
  <c r="X208" i="17" s="1"/>
  <c r="O205" i="17"/>
  <c r="Q206" i="17"/>
  <c r="Q205" i="17" s="1"/>
  <c r="O208" i="17"/>
  <c r="Q209" i="17"/>
  <c r="Q208" i="17" s="1"/>
  <c r="H430" i="17"/>
  <c r="H298" i="17" s="1"/>
  <c r="O244" i="17"/>
  <c r="O238" i="17" s="1"/>
  <c r="O234" i="17" s="1"/>
  <c r="Q245" i="17"/>
  <c r="Q244" i="17" s="1"/>
  <c r="Q238" i="17" s="1"/>
  <c r="Q234" i="17" s="1"/>
  <c r="V205" i="17"/>
  <c r="V204" i="17" s="1"/>
  <c r="V203" i="17" s="1"/>
  <c r="X206" i="17"/>
  <c r="X205" i="17" s="1"/>
  <c r="V244" i="17"/>
  <c r="V238" i="17" s="1"/>
  <c r="V234" i="17" s="1"/>
  <c r="X245" i="17"/>
  <c r="X244" i="17" s="1"/>
  <c r="X238" i="17" s="1"/>
  <c r="X234" i="17" s="1"/>
  <c r="V430" i="17"/>
  <c r="V298" i="17" s="1"/>
  <c r="X599" i="17"/>
  <c r="X555" i="17" s="1"/>
  <c r="X549" i="17" s="1"/>
  <c r="H599" i="17"/>
  <c r="V599" i="17"/>
  <c r="V555" i="17" s="1"/>
  <c r="V549" i="17" s="1"/>
  <c r="O599" i="17"/>
  <c r="Q599" i="17"/>
  <c r="J599" i="17"/>
  <c r="H205" i="17"/>
  <c r="J206" i="17"/>
  <c r="J205" i="17" s="1"/>
  <c r="H244" i="17"/>
  <c r="H238" i="17" s="1"/>
  <c r="H234" i="17" s="1"/>
  <c r="J245" i="17"/>
  <c r="J244" i="17" s="1"/>
  <c r="J238" i="17" s="1"/>
  <c r="J234" i="17" s="1"/>
  <c r="H458" i="17"/>
  <c r="J459" i="17"/>
  <c r="J458" i="17" s="1"/>
  <c r="H460" i="17"/>
  <c r="J464" i="17"/>
  <c r="J460" i="17" s="1"/>
  <c r="H88" i="17"/>
  <c r="H68" i="17" s="1"/>
  <c r="H55" i="17" s="1"/>
  <c r="H11" i="17" s="1"/>
  <c r="J90" i="17"/>
  <c r="J88" i="17" s="1"/>
  <c r="J68" i="17" s="1"/>
  <c r="H208" i="17"/>
  <c r="J209" i="17"/>
  <c r="J208" i="17" s="1"/>
  <c r="H456" i="17"/>
  <c r="J457" i="17"/>
  <c r="J456" i="17" s="1"/>
  <c r="F55" i="17"/>
  <c r="F11" i="17" s="1"/>
  <c r="F204" i="17"/>
  <c r="F203" i="17" s="1"/>
  <c r="F202" i="17" s="1"/>
  <c r="F445" i="17"/>
  <c r="F444" i="17" s="1"/>
  <c r="F628" i="17"/>
  <c r="F627" i="17" s="1"/>
  <c r="H629" i="17"/>
  <c r="M628" i="17"/>
  <c r="M627" i="17" s="1"/>
  <c r="O629" i="17"/>
  <c r="T628" i="17"/>
  <c r="T627" i="17" s="1"/>
  <c r="V629" i="17"/>
  <c r="T204" i="17"/>
  <c r="T203" i="17" s="1"/>
  <c r="T202" i="17" s="1"/>
  <c r="T612" i="17" s="1"/>
  <c r="D557" i="17"/>
  <c r="F558" i="17"/>
  <c r="K557" i="17"/>
  <c r="M558" i="17"/>
  <c r="R620" i="17"/>
  <c r="K620" i="17"/>
  <c r="D620" i="17"/>
  <c r="O204" i="17" l="1"/>
  <c r="O203" i="17" s="1"/>
  <c r="O202" i="17" s="1"/>
  <c r="V202" i="17"/>
  <c r="H446" i="17"/>
  <c r="H445" i="17" s="1"/>
  <c r="H444" i="17" s="1"/>
  <c r="H204" i="17"/>
  <c r="H203" i="17" s="1"/>
  <c r="H202" i="17" s="1"/>
  <c r="X204" i="17"/>
  <c r="X203" i="17" s="1"/>
  <c r="X202" i="17" s="1"/>
  <c r="Q55" i="17"/>
  <c r="Q11" i="17" s="1"/>
  <c r="J55" i="17"/>
  <c r="J11" i="17" s="1"/>
  <c r="Q204" i="17"/>
  <c r="Q203" i="17" s="1"/>
  <c r="Q202" i="17" s="1"/>
  <c r="X55" i="17"/>
  <c r="X11" i="17" s="1"/>
  <c r="J204" i="17"/>
  <c r="J203" i="17" s="1"/>
  <c r="J202" i="17" s="1"/>
  <c r="V628" i="17"/>
  <c r="V627" i="17" s="1"/>
  <c r="X629" i="17"/>
  <c r="X628" i="17" s="1"/>
  <c r="X627" i="17" s="1"/>
  <c r="O628" i="17"/>
  <c r="O627" i="17" s="1"/>
  <c r="Q629" i="17"/>
  <c r="Q628" i="17" s="1"/>
  <c r="Q627" i="17" s="1"/>
  <c r="H628" i="17"/>
  <c r="H627" i="17" s="1"/>
  <c r="J629" i="17"/>
  <c r="J628" i="17" s="1"/>
  <c r="J627" i="17" s="1"/>
  <c r="J446" i="17"/>
  <c r="J445" i="17" s="1"/>
  <c r="J444" i="17" s="1"/>
  <c r="V612" i="17"/>
  <c r="F557" i="17"/>
  <c r="F556" i="17" s="1"/>
  <c r="F555" i="17" s="1"/>
  <c r="F549" i="17" s="1"/>
  <c r="F612" i="17" s="1"/>
  <c r="H558" i="17"/>
  <c r="M557" i="17"/>
  <c r="M556" i="17" s="1"/>
  <c r="M555" i="17" s="1"/>
  <c r="M549" i="17" s="1"/>
  <c r="M612" i="17" s="1"/>
  <c r="O558" i="17"/>
  <c r="K619" i="17"/>
  <c r="M620" i="17"/>
  <c r="D619" i="17"/>
  <c r="F620" i="17"/>
  <c r="R619" i="17"/>
  <c r="T620" i="17"/>
  <c r="X612" i="17" l="1"/>
  <c r="O557" i="17"/>
  <c r="O556" i="17" s="1"/>
  <c r="O555" i="17" s="1"/>
  <c r="O549" i="17" s="1"/>
  <c r="O612" i="17" s="1"/>
  <c r="Q558" i="17"/>
  <c r="Q557" i="17" s="1"/>
  <c r="Q556" i="17" s="1"/>
  <c r="Q555" i="17" s="1"/>
  <c r="Q549" i="17" s="1"/>
  <c r="Q612" i="17" s="1"/>
  <c r="H557" i="17"/>
  <c r="H556" i="17" s="1"/>
  <c r="H555" i="17" s="1"/>
  <c r="H549" i="17" s="1"/>
  <c r="H612" i="17" s="1"/>
  <c r="J558" i="17"/>
  <c r="J557" i="17" s="1"/>
  <c r="J556" i="17" s="1"/>
  <c r="J555" i="17" s="1"/>
  <c r="J549" i="17" s="1"/>
  <c r="J612" i="17" s="1"/>
  <c r="F619" i="17"/>
  <c r="F614" i="17" s="1"/>
  <c r="F645" i="17" s="1"/>
  <c r="F646" i="17" s="1"/>
  <c r="H620" i="17"/>
  <c r="T619" i="17"/>
  <c r="T614" i="17" s="1"/>
  <c r="T645" i="17" s="1"/>
  <c r="T646" i="17" s="1"/>
  <c r="V620" i="17"/>
  <c r="M619" i="17"/>
  <c r="M614" i="17" s="1"/>
  <c r="M645" i="17" s="1"/>
  <c r="M646" i="17" s="1"/>
  <c r="O620" i="17"/>
  <c r="V619" i="17" l="1"/>
  <c r="V614" i="17" s="1"/>
  <c r="V645" i="17" s="1"/>
  <c r="V646" i="17" s="1"/>
  <c r="X620" i="17"/>
  <c r="X619" i="17" s="1"/>
  <c r="X614" i="17" s="1"/>
  <c r="X645" i="17" s="1"/>
  <c r="X646" i="17" s="1"/>
  <c r="O619" i="17"/>
  <c r="O614" i="17" s="1"/>
  <c r="O645" i="17" s="1"/>
  <c r="O646" i="17" s="1"/>
  <c r="Q620" i="17"/>
  <c r="Q619" i="17" s="1"/>
  <c r="Q614" i="17" s="1"/>
  <c r="Q645" i="17" s="1"/>
  <c r="Q646" i="17" s="1"/>
  <c r="H619" i="17"/>
  <c r="H614" i="17" s="1"/>
  <c r="H645" i="17" s="1"/>
  <c r="H646" i="17" s="1"/>
  <c r="J620" i="17"/>
  <c r="J619" i="17" s="1"/>
  <c r="J614" i="17" s="1"/>
  <c r="J645" i="17" s="1"/>
  <c r="J646" i="17" s="1"/>
  <c r="K439" i="17" l="1"/>
  <c r="K438" i="17" s="1"/>
  <c r="R439" i="17"/>
  <c r="R438" i="17" s="1"/>
  <c r="K200" i="17" l="1"/>
  <c r="R117" i="17"/>
  <c r="R116" i="17" s="1"/>
  <c r="K117" i="17"/>
  <c r="K116" i="17" s="1"/>
  <c r="R321" i="17" l="1"/>
  <c r="K321" i="17"/>
  <c r="R319" i="17"/>
  <c r="K319" i="17"/>
  <c r="R316" i="17" l="1"/>
  <c r="K316" i="17"/>
  <c r="R350" i="17"/>
  <c r="K350" i="17"/>
  <c r="D350" i="17"/>
  <c r="D349" i="17" s="1"/>
  <c r="D348" i="17" s="1"/>
  <c r="D419" i="17" l="1"/>
  <c r="E23" i="19" l="1"/>
  <c r="D23" i="19"/>
  <c r="C23" i="19"/>
  <c r="K449" i="17" l="1"/>
  <c r="K446" i="17" s="1"/>
  <c r="R449" i="17"/>
  <c r="R446" i="17" s="1"/>
  <c r="D449" i="17"/>
  <c r="D446" i="17" s="1"/>
  <c r="K37" i="17"/>
  <c r="R37" i="17"/>
  <c r="D37" i="17"/>
  <c r="K39" i="17"/>
  <c r="R39" i="17"/>
  <c r="D39" i="17"/>
  <c r="K246" i="17"/>
  <c r="R246" i="17"/>
  <c r="D246" i="17"/>
  <c r="K292" i="17"/>
  <c r="R292" i="17"/>
  <c r="D292" i="17"/>
  <c r="R270" i="17"/>
  <c r="R269" i="17" s="1"/>
  <c r="R268" i="17" s="1"/>
  <c r="K270" i="17"/>
  <c r="K269" i="17" s="1"/>
  <c r="K268" i="17" s="1"/>
  <c r="D270" i="17"/>
  <c r="D269" i="17" s="1"/>
  <c r="D268" i="17" s="1"/>
  <c r="R303" i="17" l="1"/>
  <c r="K303" i="17"/>
  <c r="D303" i="17"/>
  <c r="R301" i="17"/>
  <c r="K301" i="17"/>
  <c r="D301" i="17"/>
  <c r="D112" i="17"/>
  <c r="D222" i="17" l="1"/>
  <c r="K222" i="17"/>
  <c r="R222" i="17"/>
  <c r="R349" i="17"/>
  <c r="K349" i="17"/>
  <c r="K432" i="17"/>
  <c r="R432" i="17"/>
  <c r="D505" i="17" l="1"/>
  <c r="D503" i="17"/>
  <c r="R436" i="17"/>
  <c r="R431" i="17" s="1"/>
  <c r="D321" i="17"/>
  <c r="D319" i="17"/>
  <c r="D417" i="17"/>
  <c r="R219" i="17"/>
  <c r="K219" i="17"/>
  <c r="D219" i="17"/>
  <c r="R217" i="17"/>
  <c r="K217" i="17"/>
  <c r="D217" i="17"/>
  <c r="R636" i="17"/>
  <c r="D500" i="17"/>
  <c r="R507" i="17"/>
  <c r="K507" i="17"/>
  <c r="R586" i="17"/>
  <c r="K586" i="17"/>
  <c r="D586" i="17"/>
  <c r="R14" i="17"/>
  <c r="R16" i="17"/>
  <c r="R33" i="17"/>
  <c r="R57" i="17"/>
  <c r="R60" i="17"/>
  <c r="R62" i="17"/>
  <c r="R64" i="17"/>
  <c r="R71" i="17"/>
  <c r="R73" i="17"/>
  <c r="R75" i="17"/>
  <c r="R82" i="17"/>
  <c r="R91" i="17"/>
  <c r="R93" i="17"/>
  <c r="R95" i="17"/>
  <c r="R110" i="17"/>
  <c r="R166" i="17"/>
  <c r="R163" i="17" s="1"/>
  <c r="R180" i="17"/>
  <c r="R184" i="17"/>
  <c r="R186" i="17"/>
  <c r="R188" i="17"/>
  <c r="R190" i="17"/>
  <c r="R192" i="17"/>
  <c r="R194" i="17"/>
  <c r="R196" i="17"/>
  <c r="R198" i="17"/>
  <c r="R211" i="17"/>
  <c r="R213" i="17"/>
  <c r="R215" i="17"/>
  <c r="R221" i="17"/>
  <c r="R226" i="17"/>
  <c r="R225" i="17" s="1"/>
  <c r="R232" i="17"/>
  <c r="R231" i="17" s="1"/>
  <c r="R236" i="17"/>
  <c r="R235" i="17" s="1"/>
  <c r="R239" i="17"/>
  <c r="R248" i="17"/>
  <c r="R252" i="17"/>
  <c r="R254" i="17"/>
  <c r="R256" i="17"/>
  <c r="R259" i="17"/>
  <c r="R258" i="17" s="1"/>
  <c r="R274" i="17"/>
  <c r="R273" i="17" s="1"/>
  <c r="R277" i="17"/>
  <c r="R285" i="17"/>
  <c r="R284" i="17" s="1"/>
  <c r="R288" i="17"/>
  <c r="R287" i="17" s="1"/>
  <c r="R296" i="17"/>
  <c r="R310" i="17"/>
  <c r="R312" i="17"/>
  <c r="R314" i="17"/>
  <c r="R381" i="17"/>
  <c r="R383" i="17"/>
  <c r="R410" i="17"/>
  <c r="R428" i="17"/>
  <c r="R427" i="17" s="1"/>
  <c r="R426" i="17" s="1"/>
  <c r="R479" i="17"/>
  <c r="R474" i="17" s="1"/>
  <c r="R493" i="17"/>
  <c r="R495" i="17"/>
  <c r="R500" i="17"/>
  <c r="R513" i="17"/>
  <c r="R515" i="17"/>
  <c r="R519" i="17"/>
  <c r="R518" i="17" s="1"/>
  <c r="R517" i="17" s="1"/>
  <c r="R523" i="17"/>
  <c r="R522" i="17" s="1"/>
  <c r="R521" i="17" s="1"/>
  <c r="R528" i="17"/>
  <c r="R527" i="17" s="1"/>
  <c r="R532" i="17"/>
  <c r="R534" i="17"/>
  <c r="R536" i="17"/>
  <c r="R541" i="17"/>
  <c r="R543" i="17"/>
  <c r="R547" i="17"/>
  <c r="R546" i="17" s="1"/>
  <c r="R545" i="17" s="1"/>
  <c r="R552" i="17"/>
  <c r="R551" i="17" s="1"/>
  <c r="R550" i="17" s="1"/>
  <c r="R562" i="17"/>
  <c r="R564" i="17"/>
  <c r="R566" i="17"/>
  <c r="R568" i="17"/>
  <c r="R570" i="17"/>
  <c r="R572" i="17"/>
  <c r="R574" i="17"/>
  <c r="R576" i="17"/>
  <c r="R578" i="17"/>
  <c r="R581" i="17"/>
  <c r="R584" i="17"/>
  <c r="R588" i="17"/>
  <c r="R593" i="17"/>
  <c r="R600" i="17"/>
  <c r="R604" i="17"/>
  <c r="R606" i="17"/>
  <c r="R610" i="17"/>
  <c r="R608" i="17"/>
  <c r="R615" i="17"/>
  <c r="R617" i="17"/>
  <c r="R632" i="17"/>
  <c r="K634" i="17"/>
  <c r="K632" i="17"/>
  <c r="D632" i="17"/>
  <c r="K617" i="17"/>
  <c r="D617" i="17"/>
  <c r="K615" i="17"/>
  <c r="D615" i="17"/>
  <c r="K608" i="17"/>
  <c r="D608" i="17"/>
  <c r="K610" i="17"/>
  <c r="D610" i="17"/>
  <c r="K606" i="17"/>
  <c r="K604" i="17"/>
  <c r="D600" i="17"/>
  <c r="K593" i="17"/>
  <c r="D593" i="17"/>
  <c r="K588" i="17"/>
  <c r="D588" i="17"/>
  <c r="K584" i="17"/>
  <c r="D584" i="17"/>
  <c r="K581" i="17"/>
  <c r="D581" i="17"/>
  <c r="K578" i="17"/>
  <c r="D578" i="17"/>
  <c r="K576" i="17"/>
  <c r="D576" i="17"/>
  <c r="K574" i="17"/>
  <c r="D574" i="17"/>
  <c r="K572" i="17"/>
  <c r="D572" i="17"/>
  <c r="K570" i="17"/>
  <c r="D570" i="17"/>
  <c r="K568" i="17"/>
  <c r="D568" i="17"/>
  <c r="K566" i="17"/>
  <c r="D566" i="17"/>
  <c r="K564" i="17"/>
  <c r="D564" i="17"/>
  <c r="K562" i="17"/>
  <c r="D562" i="17"/>
  <c r="K552" i="17"/>
  <c r="K551" i="17" s="1"/>
  <c r="K550" i="17" s="1"/>
  <c r="D552" i="17"/>
  <c r="D551" i="17" s="1"/>
  <c r="D550" i="17" s="1"/>
  <c r="K547" i="17"/>
  <c r="K546" i="17" s="1"/>
  <c r="K545" i="17" s="1"/>
  <c r="D547" i="17"/>
  <c r="D546" i="17" s="1"/>
  <c r="D545" i="17" s="1"/>
  <c r="K543" i="17"/>
  <c r="D543" i="17"/>
  <c r="K541" i="17"/>
  <c r="D541" i="17"/>
  <c r="K536" i="17"/>
  <c r="D536" i="17"/>
  <c r="K534" i="17"/>
  <c r="D534" i="17"/>
  <c r="K532" i="17"/>
  <c r="K531" i="17" s="1"/>
  <c r="D532" i="17"/>
  <c r="K528" i="17"/>
  <c r="K527" i="17" s="1"/>
  <c r="D528" i="17"/>
  <c r="D527" i="17" s="1"/>
  <c r="K523" i="17"/>
  <c r="K522" i="17" s="1"/>
  <c r="K521" i="17" s="1"/>
  <c r="D523" i="17"/>
  <c r="D522" i="17" s="1"/>
  <c r="D521" i="17" s="1"/>
  <c r="K519" i="17"/>
  <c r="K518" i="17" s="1"/>
  <c r="K517" i="17" s="1"/>
  <c r="D519" i="17"/>
  <c r="D518" i="17" s="1"/>
  <c r="D517" i="17" s="1"/>
  <c r="K515" i="17"/>
  <c r="D515" i="17"/>
  <c r="K513" i="17"/>
  <c r="D513" i="17"/>
  <c r="K500" i="17"/>
  <c r="K495" i="17"/>
  <c r="D495" i="17"/>
  <c r="K493" i="17"/>
  <c r="D493" i="17"/>
  <c r="K479" i="17"/>
  <c r="K474" i="17" s="1"/>
  <c r="D479" i="17"/>
  <c r="D439" i="17"/>
  <c r="D438" i="17" s="1"/>
  <c r="K436" i="17"/>
  <c r="K431" i="17" s="1"/>
  <c r="D432" i="17"/>
  <c r="K428" i="17"/>
  <c r="K427" i="17" s="1"/>
  <c r="K426" i="17" s="1"/>
  <c r="D428" i="17"/>
  <c r="D427" i="17" s="1"/>
  <c r="D426" i="17" s="1"/>
  <c r="D424" i="17"/>
  <c r="D422" i="17"/>
  <c r="K383" i="17"/>
  <c r="D383" i="17"/>
  <c r="K381" i="17"/>
  <c r="D381" i="17"/>
  <c r="K314" i="17"/>
  <c r="D314" i="17"/>
  <c r="K312" i="17"/>
  <c r="D312" i="17"/>
  <c r="K310" i="17"/>
  <c r="D310" i="17"/>
  <c r="K296" i="17"/>
  <c r="D296" i="17"/>
  <c r="K288" i="17"/>
  <c r="K287" i="17" s="1"/>
  <c r="D288" i="17"/>
  <c r="D287" i="17" s="1"/>
  <c r="K285" i="17"/>
  <c r="K284" i="17" s="1"/>
  <c r="D285" i="17"/>
  <c r="D284" i="17" s="1"/>
  <c r="D279" i="17"/>
  <c r="K277" i="17"/>
  <c r="D277" i="17"/>
  <c r="K274" i="17"/>
  <c r="K273" i="17" s="1"/>
  <c r="D274" i="17"/>
  <c r="D273" i="17" s="1"/>
  <c r="K259" i="17"/>
  <c r="K258" i="17" s="1"/>
  <c r="D259" i="17"/>
  <c r="D258" i="17" s="1"/>
  <c r="K256" i="17"/>
  <c r="D256" i="17"/>
  <c r="K254" i="17"/>
  <c r="D254" i="17"/>
  <c r="K252" i="17"/>
  <c r="D252" i="17"/>
  <c r="K248" i="17"/>
  <c r="D248" i="17"/>
  <c r="K239" i="17"/>
  <c r="D239" i="17"/>
  <c r="K236" i="17"/>
  <c r="K235" i="17" s="1"/>
  <c r="D236" i="17"/>
  <c r="D235" i="17" s="1"/>
  <c r="K232" i="17"/>
  <c r="K231" i="17" s="1"/>
  <c r="D232" i="17"/>
  <c r="D231" i="17" s="1"/>
  <c r="K226" i="17"/>
  <c r="K225" i="17" s="1"/>
  <c r="D226" i="17"/>
  <c r="D225" i="17" s="1"/>
  <c r="K221" i="17"/>
  <c r="D221" i="17"/>
  <c r="K215" i="17"/>
  <c r="D215" i="17"/>
  <c r="K213" i="17"/>
  <c r="D213" i="17"/>
  <c r="K211" i="17"/>
  <c r="D211" i="17"/>
  <c r="K198" i="17"/>
  <c r="D198" i="17"/>
  <c r="K196" i="17"/>
  <c r="D196" i="17"/>
  <c r="K194" i="17"/>
  <c r="D194" i="17"/>
  <c r="K192" i="17"/>
  <c r="D192" i="17"/>
  <c r="K190" i="17"/>
  <c r="D190" i="17"/>
  <c r="K188" i="17"/>
  <c r="D188" i="17"/>
  <c r="K186" i="17"/>
  <c r="D186" i="17"/>
  <c r="K184" i="17"/>
  <c r="D184" i="17"/>
  <c r="K180" i="17"/>
  <c r="D180" i="17"/>
  <c r="K166" i="17"/>
  <c r="K163" i="17" s="1"/>
  <c r="D166" i="17"/>
  <c r="D163" i="17" s="1"/>
  <c r="D162" i="17" s="1"/>
  <c r="K110" i="17"/>
  <c r="D110" i="17"/>
  <c r="K95" i="17"/>
  <c r="D95" i="17"/>
  <c r="K93" i="17"/>
  <c r="D93" i="17"/>
  <c r="K91" i="17"/>
  <c r="D91" i="17"/>
  <c r="K82" i="17"/>
  <c r="D82" i="17"/>
  <c r="K75" i="17"/>
  <c r="D75" i="17"/>
  <c r="K73" i="17"/>
  <c r="D73" i="17"/>
  <c r="K71" i="17"/>
  <c r="D71" i="17"/>
  <c r="K64" i="17"/>
  <c r="D64" i="17"/>
  <c r="K62" i="17"/>
  <c r="D62" i="17"/>
  <c r="K60" i="17"/>
  <c r="D60" i="17"/>
  <c r="K57" i="17"/>
  <c r="D57" i="17"/>
  <c r="K33" i="17"/>
  <c r="D33" i="17"/>
  <c r="D26" i="17"/>
  <c r="K16" i="17"/>
  <c r="D16" i="17"/>
  <c r="K14" i="17"/>
  <c r="D14" i="17"/>
  <c r="K380" i="17" l="1"/>
  <c r="R531" i="17"/>
  <c r="K68" i="17"/>
  <c r="R68" i="17"/>
  <c r="K102" i="17"/>
  <c r="K101" i="17" s="1"/>
  <c r="R102" i="17"/>
  <c r="R101" i="17" s="1"/>
  <c r="K13" i="17"/>
  <c r="R13" i="17"/>
  <c r="R162" i="17"/>
  <c r="K162" i="17"/>
  <c r="R380" i="17"/>
  <c r="R379" i="17" s="1"/>
  <c r="D13" i="17"/>
  <c r="D316" i="17"/>
  <c r="D251" i="17"/>
  <c r="D250" i="17" s="1"/>
  <c r="D179" i="17"/>
  <c r="D178" i="17" s="1"/>
  <c r="D102" i="17"/>
  <c r="D101" i="17" s="1"/>
  <c r="R179" i="17"/>
  <c r="R178" i="17" s="1"/>
  <c r="K179" i="17"/>
  <c r="K178" i="17" s="1"/>
  <c r="D56" i="17"/>
  <c r="R56" i="17"/>
  <c r="K56" i="17"/>
  <c r="D204" i="17"/>
  <c r="D203" i="17" s="1"/>
  <c r="D68" i="17"/>
  <c r="K379" i="17"/>
  <c r="R405" i="17"/>
  <c r="R540" i="17"/>
  <c r="D531" i="17"/>
  <c r="D540" i="17"/>
  <c r="K540" i="17"/>
  <c r="D474" i="17"/>
  <c r="D445" i="17" s="1"/>
  <c r="K238" i="17"/>
  <c r="K234" i="17" s="1"/>
  <c r="D276" i="17"/>
  <c r="D272" i="17" s="1"/>
  <c r="R238" i="17"/>
  <c r="R234" i="17" s="1"/>
  <c r="K276" i="17"/>
  <c r="K272" i="17" s="1"/>
  <c r="D238" i="17"/>
  <c r="D234" i="17" s="1"/>
  <c r="R276" i="17"/>
  <c r="R272" i="17" s="1"/>
  <c r="K499" i="17"/>
  <c r="K498" i="17" s="1"/>
  <c r="K348" i="17"/>
  <c r="R348" i="17"/>
  <c r="R499" i="17"/>
  <c r="R498" i="17" s="1"/>
  <c r="D628" i="17"/>
  <c r="D627" i="17" s="1"/>
  <c r="K628" i="17"/>
  <c r="K627" i="17" s="1"/>
  <c r="D499" i="17"/>
  <c r="D498" i="17" s="1"/>
  <c r="K625" i="17"/>
  <c r="R628" i="17"/>
  <c r="R627" i="17" s="1"/>
  <c r="R625" i="17"/>
  <c r="K489" i="17"/>
  <c r="K488" i="17" s="1"/>
  <c r="R489" i="17"/>
  <c r="R488" i="17" s="1"/>
  <c r="D489" i="17"/>
  <c r="D488" i="17" s="1"/>
  <c r="D380" i="17"/>
  <c r="R204" i="17"/>
  <c r="R203" i="17" s="1"/>
  <c r="K204" i="17"/>
  <c r="K203" i="17" s="1"/>
  <c r="D263" i="17"/>
  <c r="D262" i="17" s="1"/>
  <c r="D261" i="17" s="1"/>
  <c r="D300" i="17"/>
  <c r="D309" i="17"/>
  <c r="K300" i="17"/>
  <c r="R300" i="17"/>
  <c r="D421" i="17"/>
  <c r="R309" i="17"/>
  <c r="K309" i="17"/>
  <c r="D512" i="17"/>
  <c r="D511" i="17" s="1"/>
  <c r="D526" i="17"/>
  <c r="K556" i="17"/>
  <c r="R556" i="17"/>
  <c r="D556" i="17"/>
  <c r="D592" i="17"/>
  <c r="R133" i="17"/>
  <c r="K263" i="17"/>
  <c r="K262" i="17" s="1"/>
  <c r="K261" i="17" s="1"/>
  <c r="R263" i="17"/>
  <c r="R262" i="17" s="1"/>
  <c r="R261" i="17" s="1"/>
  <c r="R592" i="17"/>
  <c r="R512" i="17"/>
  <c r="R511" i="17" s="1"/>
  <c r="K512" i="17"/>
  <c r="K511" i="17" s="1"/>
  <c r="R599" i="17"/>
  <c r="D147" i="17"/>
  <c r="K410" i="17"/>
  <c r="K405" i="17" s="1"/>
  <c r="R526" i="17"/>
  <c r="R283" i="17"/>
  <c r="R32" i="17"/>
  <c r="R251" i="17"/>
  <c r="R250" i="17" s="1"/>
  <c r="K133" i="17"/>
  <c r="K251" i="17"/>
  <c r="K250" i="17" s="1"/>
  <c r="D604" i="17"/>
  <c r="D32" i="17"/>
  <c r="R291" i="17"/>
  <c r="R290" i="17" s="1"/>
  <c r="R147" i="17"/>
  <c r="K32" i="17"/>
  <c r="D291" i="17"/>
  <c r="D290" i="17" s="1"/>
  <c r="K291" i="17"/>
  <c r="K290" i="17" s="1"/>
  <c r="K592" i="17"/>
  <c r="K147" i="17"/>
  <c r="D283" i="17"/>
  <c r="K283" i="17"/>
  <c r="D410" i="17"/>
  <c r="D405" i="17" s="1"/>
  <c r="D436" i="17"/>
  <c r="D431" i="17" s="1"/>
  <c r="D430" i="17" s="1"/>
  <c r="K526" i="17"/>
  <c r="K600" i="17"/>
  <c r="K599" i="17" s="1"/>
  <c r="D606" i="17"/>
  <c r="D625" i="17"/>
  <c r="R12" i="17" l="1"/>
  <c r="K12" i="17"/>
  <c r="D404" i="17"/>
  <c r="K299" i="17"/>
  <c r="D100" i="17"/>
  <c r="R100" i="17"/>
  <c r="K100" i="17"/>
  <c r="D299" i="17"/>
  <c r="R299" i="17"/>
  <c r="K614" i="17"/>
  <c r="K645" i="17" s="1"/>
  <c r="R614" i="17"/>
  <c r="R645" i="17" s="1"/>
  <c r="D614" i="17"/>
  <c r="D645" i="17" s="1"/>
  <c r="K55" i="17"/>
  <c r="D55" i="17"/>
  <c r="R55" i="17"/>
  <c r="D12" i="17"/>
  <c r="D379" i="17"/>
  <c r="R404" i="17"/>
  <c r="K267" i="17"/>
  <c r="D267" i="17"/>
  <c r="R267" i="17"/>
  <c r="K404" i="17"/>
  <c r="D530" i="17"/>
  <c r="D525" i="17" s="1"/>
  <c r="D444" i="17"/>
  <c r="K530" i="17"/>
  <c r="K525" i="17" s="1"/>
  <c r="R530" i="17"/>
  <c r="R525" i="17" s="1"/>
  <c r="R497" i="17"/>
  <c r="K497" i="17"/>
  <c r="D497" i="17"/>
  <c r="K555" i="17"/>
  <c r="K549" i="17" s="1"/>
  <c r="D599" i="17"/>
  <c r="D555" i="17" s="1"/>
  <c r="D549" i="17" s="1"/>
  <c r="R555" i="17"/>
  <c r="R549" i="17" s="1"/>
  <c r="R430" i="17"/>
  <c r="K445" i="17"/>
  <c r="K444" i="17" s="1"/>
  <c r="D202" i="17"/>
  <c r="R445" i="17"/>
  <c r="R444" i="17" s="1"/>
  <c r="K430" i="17"/>
  <c r="R202" i="17"/>
  <c r="K202" i="17"/>
  <c r="D11" i="17" l="1"/>
  <c r="R11" i="17"/>
  <c r="K11" i="17"/>
  <c r="D298" i="17"/>
  <c r="K298" i="17"/>
  <c r="R298" i="17"/>
  <c r="R612" i="17" l="1"/>
  <c r="R646" i="17" s="1"/>
  <c r="K612" i="17"/>
  <c r="K646" i="17" s="1"/>
  <c r="D612" i="17"/>
  <c r="D646" i="17" s="1"/>
</calcChain>
</file>

<file path=xl/sharedStrings.xml><?xml version="1.0" encoding="utf-8"?>
<sst xmlns="http://schemas.openxmlformats.org/spreadsheetml/2006/main" count="6800" uniqueCount="974">
  <si>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</si>
  <si>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</si>
  <si>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</si>
  <si>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</si>
  <si>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</si>
  <si>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</si>
  <si>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</si>
  <si>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</si>
  <si>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</si>
  <si>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</si>
  <si>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</si>
  <si>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</si>
  <si>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</si>
  <si>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</si>
  <si>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</si>
  <si>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</si>
  <si>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</si>
  <si>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</si>
  <si>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</si>
  <si>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</si>
  <si>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</si>
  <si>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</si>
  <si>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</si>
  <si>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</si>
  <si>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</si>
  <si>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</si>
  <si>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</si>
  <si>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</si>
  <si>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</si>
  <si>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</si>
  <si>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</si>
  <si>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</si>
  <si>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</si>
  <si>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</si>
  <si>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</si>
  <si>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</si>
  <si>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</si>
  <si>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</si>
  <si>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</si>
  <si>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</si>
  <si>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</si>
  <si>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</si>
  <si>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</si>
  <si>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</si>
  <si>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</si>
  <si>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</si>
  <si>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</si>
  <si>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</si>
  <si>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</si>
  <si>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</si>
  <si>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</si>
  <si>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</si>
  <si>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</si>
  <si>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</si>
  <si>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</si>
  <si>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</si>
  <si>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</si>
  <si>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</si>
  <si>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</si>
  <si>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</si>
  <si>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</si>
  <si>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</si>
  <si>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</si>
  <si>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</si>
  <si>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</si>
  <si>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</si>
  <si>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</si>
  <si>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</si>
  <si>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</si>
  <si>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</si>
  <si>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</si>
  <si>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</si>
  <si>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</si>
  <si>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</si>
  <si>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</si>
  <si>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</si>
  <si>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</si>
  <si>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</si>
  <si>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</si>
  <si>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</si>
  <si>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</si>
  <si>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</si>
  <si>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</si>
  <si>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</si>
  <si>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</si>
  <si>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</si>
  <si>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</si>
  <si>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</si>
  <si>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</si>
  <si>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</si>
  <si>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</si>
  <si>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</si>
  <si>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</si>
  <si>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</si>
  <si>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</si>
  <si>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</si>
  <si>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</si>
  <si>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</si>
  <si>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</si>
  <si>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</si>
  <si>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</si>
  <si>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</si>
  <si>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</si>
  <si>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</si>
  <si>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</si>
  <si>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</si>
  <si>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</si>
  <si>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</si>
  <si>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</si>
  <si>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</si>
  <si>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</si>
  <si>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</si>
  <si>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</si>
  <si>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</si>
  <si>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</si>
  <si>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</si>
  <si>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</si>
  <si>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</si>
  <si>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</si>
  <si>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</si>
  <si>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</si>
  <si>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</si>
  <si>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</si>
  <si>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</si>
  <si>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</si>
  <si>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</si>
  <si>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</si>
  <si>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</si>
  <si>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</si>
  <si>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</si>
  <si>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</si>
  <si>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</si>
  <si>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</si>
  <si>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</si>
  <si>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</si>
  <si>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</si>
  <si>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</si>
  <si>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</si>
  <si>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</si>
  <si>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</si>
  <si>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</si>
  <si>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</si>
  <si>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</si>
  <si>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</si>
  <si>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</si>
  <si>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</si>
  <si>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</si>
  <si>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</si>
  <si>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</si>
  <si>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</si>
  <si>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</si>
  <si>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</si>
  <si>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</si>
  <si>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</si>
  <si>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</si>
  <si>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</si>
  <si>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</si>
  <si>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</si>
  <si>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</si>
  <si>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</si>
  <si>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</si>
  <si>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</si>
  <si>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</si>
  <si>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</si>
  <si>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</si>
  <si>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Развитие торговли и потребительского рынка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</si>
  <si>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</si>
  <si>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</si>
  <si>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</si>
  <si>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</si>
  <si>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</si>
  <si>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</si>
  <si>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</si>
  <si>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</si>
  <si>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</si>
  <si>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</si>
  <si>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</si>
  <si>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</si>
  <si>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</si>
  <si>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</si>
  <si>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</si>
  <si>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</si>
  <si>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</si>
  <si>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</si>
  <si>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</si>
  <si>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</si>
  <si>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</si>
  <si>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</si>
  <si>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</si>
  <si>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</si>
  <si>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</si>
  <si>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</si>
  <si>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</si>
  <si>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</si>
  <si>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</si>
  <si>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</si>
  <si>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</si>
  <si>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</si>
  <si>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</si>
  <si>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</si>
  <si>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</si>
  <si>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</si>
  <si>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</si>
  <si>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</si>
  <si>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</si>
  <si>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</si>
  <si>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</si>
  <si>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</si>
  <si>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</si>
  <si>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</si>
  <si>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</si>
  <si>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</si>
  <si>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</si>
  <si>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</si>
  <si>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</si>
  <si>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</si>
  <si>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</si>
  <si>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</si>
  <si>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</si>
  <si>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</si>
  <si>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</si>
  <si>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</si>
  <si>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</si>
  <si>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</si>
  <si>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</si>
  <si>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</si>
  <si>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</si>
  <si>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</si>
  <si>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</si>
  <si>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</si>
  <si>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</si>
  <si>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</si>
  <si>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</si>
  <si>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</si>
  <si>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</si>
  <si>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1090120020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</si>
  <si>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</si>
  <si>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</si>
  <si>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</si>
  <si>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</si>
  <si>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</si>
  <si>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</si>
  <si>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</si>
  <si>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</si>
  <si>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</si>
  <si>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</si>
  <si>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</si>
  <si>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</si>
  <si>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</si>
  <si>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</si>
  <si>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</si>
  <si>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</si>
  <si>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</si>
  <si>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</si>
  <si>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</si>
  <si>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</si>
  <si>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</si>
  <si>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</si>
  <si>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</si>
  <si>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</si>
  <si>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</si>
  <si>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</si>
  <si>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</si>
  <si>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</si>
  <si>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</si>
  <si>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</si>
  <si>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</si>
  <si>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</si>
  <si>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</si>
  <si>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</si>
  <si>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</si>
  <si>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</si>
  <si>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</si>
  <si>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</si>
  <si>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</si>
  <si>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</si>
  <si>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</si>
  <si>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</si>
  <si>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</si>
  <si>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</si>
  <si>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</si>
  <si>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</si>
  <si>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</si>
  <si>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</si>
  <si>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</si>
  <si>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</si>
  <si>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</si>
  <si>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</si>
  <si>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</si>
  <si>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</si>
  <si>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</si>
  <si>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0110102040</t>
  </si>
  <si>
    <t>Развитие вариативных форм дошкольного образования</t>
  </si>
  <si>
    <t>011012Н420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</si>
  <si>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</si>
  <si>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</si>
  <si>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</si>
  <si>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</si>
  <si>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</si>
  <si>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</si>
  <si>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</si>
  <si>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</si>
  <si>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</si>
  <si>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</si>
  <si>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</si>
  <si>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</si>
  <si>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</si>
  <si>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</si>
  <si>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</si>
  <si>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</si>
  <si>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</si>
  <si>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</si>
  <si>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</si>
  <si>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</si>
  <si>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</si>
  <si>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</si>
  <si>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</si>
  <si>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</si>
  <si>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019022С140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</si>
  <si>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</si>
  <si>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</si>
  <si>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</si>
  <si>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</si>
  <si>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</si>
  <si>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</si>
  <si>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</si>
  <si>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</si>
  <si>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</si>
  <si>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</si>
  <si>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</si>
  <si>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</si>
  <si>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</si>
  <si>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</si>
  <si>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</si>
  <si>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</si>
  <si>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</si>
  <si>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</si>
  <si>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</si>
  <si>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</si>
  <si>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</si>
  <si>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</si>
  <si>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</si>
  <si>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</si>
  <si>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</si>
  <si>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</si>
  <si>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</si>
  <si>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</si>
  <si>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</si>
  <si>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</si>
  <si>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</si>
  <si>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</si>
  <si>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</si>
  <si>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</si>
  <si>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</si>
  <si>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</si>
  <si>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</si>
  <si>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</si>
  <si>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</si>
  <si>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</si>
  <si>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</si>
  <si>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</si>
  <si>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</si>
  <si>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</si>
  <si>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</si>
  <si>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</si>
  <si>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</si>
  <si>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</si>
  <si>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</si>
  <si>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</si>
  <si>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</si>
  <si>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</si>
  <si>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</si>
  <si>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</si>
  <si>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</si>
  <si>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</si>
  <si>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</si>
  <si>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</si>
  <si>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</si>
  <si>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</si>
  <si>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</si>
  <si>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</si>
  <si>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</si>
  <si>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</si>
  <si>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</si>
  <si>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</si>
  <si>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</si>
  <si>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</si>
  <si>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</si>
  <si>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</si>
  <si>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</si>
  <si>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</si>
  <si>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</si>
  <si>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061P550810</t>
  </si>
  <si>
    <t>0690100040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</si>
  <si>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</si>
  <si>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</si>
  <si>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</si>
  <si>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</si>
  <si>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</si>
  <si>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</si>
  <si>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</si>
  <si>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</si>
  <si>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</si>
  <si>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</si>
  <si>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</si>
  <si>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</si>
  <si>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</si>
  <si>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</si>
  <si>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</si>
  <si>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</si>
  <si>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</si>
  <si>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</si>
  <si>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Глава городского округа - глава администрации Соликамского городского округа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</si>
  <si>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</si>
  <si>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</si>
  <si>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</si>
  <si>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</si>
  <si>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</si>
  <si>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</si>
  <si>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</si>
  <si>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</si>
  <si>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</si>
  <si>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</si>
  <si>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</si>
  <si>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</si>
  <si>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</si>
  <si>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</si>
  <si>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</si>
  <si>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</si>
  <si>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</si>
  <si>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</si>
  <si>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</si>
  <si>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</si>
  <si>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</si>
  <si>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</si>
  <si>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</si>
  <si>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</si>
  <si>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</si>
  <si>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</si>
  <si>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</si>
  <si>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</si>
  <si>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</si>
  <si>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</si>
  <si>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</si>
  <si>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</si>
  <si>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</si>
  <si>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</si>
  <si>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</si>
  <si>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Софинансирование проектов инициативного бюджетирования (долевое участие юридических и физических лиц)</t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</si>
  <si>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</si>
  <si>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</si>
  <si>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</si>
  <si>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</si>
  <si>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</si>
  <si>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>92000SP310</t>
  </si>
  <si>
    <t>к решению Думы</t>
  </si>
  <si>
    <t>Соликамского городского округа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</si>
  <si>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</si>
  <si>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05401SЖ720</t>
  </si>
  <si>
    <t>08101SP060</t>
  </si>
  <si>
    <t xml:space="preserve">Резервный фонд администрации Соликамского городского округа 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</si>
  <si>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</si>
  <si>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</si>
  <si>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</si>
  <si>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</si>
  <si>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</si>
  <si>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Муниципальное казенное учреждение "Контрольно-счетная палата Соликамского городского округа"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</si>
  <si>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</si>
  <si>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</si>
  <si>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</si>
  <si>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</si>
  <si>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</si>
  <si>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</si>
  <si>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</si>
  <si>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</si>
  <si>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</si>
  <si>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</si>
  <si>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</si>
  <si>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</si>
  <si>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</si>
  <si>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</si>
  <si>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</si>
  <si>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</si>
  <si>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</si>
  <si>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</si>
  <si>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</si>
  <si>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</si>
  <si>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</si>
  <si>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0105</t>
  </si>
  <si>
    <t>Судебная система</t>
  </si>
  <si>
    <t>0111</t>
  </si>
  <si>
    <t>Резервные фонды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</si>
  <si>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</si>
  <si>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</si>
  <si>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</si>
  <si>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</si>
  <si>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</si>
  <si>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</si>
  <si>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</si>
  <si>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</si>
  <si>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</si>
  <si>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</si>
  <si>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</si>
  <si>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</si>
  <si>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</si>
  <si>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Подпрограмма "Благоустройство Соликамского городского округа"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</si>
  <si>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</si>
  <si>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</si>
  <si>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</si>
  <si>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</si>
  <si>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</si>
  <si>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</si>
  <si>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</si>
  <si>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</si>
  <si>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</si>
  <si>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</si>
  <si>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</si>
  <si>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</si>
  <si>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</si>
  <si>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</si>
  <si>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</si>
  <si>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</si>
  <si>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</si>
  <si>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</si>
  <si>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</si>
  <si>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</si>
  <si>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</si>
  <si>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</si>
  <si>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</si>
  <si>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</si>
  <si>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</si>
  <si>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</si>
  <si>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</si>
  <si>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</si>
  <si>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</si>
  <si>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</si>
  <si>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</si>
  <si>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</si>
  <si>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</si>
  <si>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</si>
  <si>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</si>
  <si>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</si>
  <si>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</si>
  <si>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</si>
  <si>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</si>
  <si>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</si>
  <si>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</si>
  <si>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</si>
  <si>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</si>
  <si>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</si>
  <si>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Комитет по архитектуре и градостроительству администрации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</si>
  <si>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</si>
  <si>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</si>
  <si>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</si>
  <si>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</si>
  <si>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</si>
  <si>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</si>
  <si>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</si>
  <si>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</si>
  <si>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</si>
  <si>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</si>
  <si>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Управление культуры администрации Соликамского городского округа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</si>
  <si>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</si>
  <si>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</si>
  <si>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</si>
  <si>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</si>
  <si>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Комитет по физической культуре и спорту администрации Соликамского городского округа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</si>
  <si>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</si>
  <si>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</si>
  <si>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</si>
  <si>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</si>
  <si>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</si>
  <si>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Финансовое управление администрации Соликамского городского округа</t>
  </si>
  <si>
    <t>Оснащение муниципальных образовательных организаций оборудованием, средствами обучения и воспитания</t>
  </si>
  <si>
    <t>109012У110</t>
  </si>
  <si>
    <t>Капитальный ремонт общего имущества в многоквартирных домах на территории Пермского края  (долевое участие местного бюджета)</t>
  </si>
  <si>
    <t>5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</si>
  <si>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</si>
  <si>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</si>
  <si>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</si>
  <si>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Софинансирование проектов инициативного бюджетирования (долевое участие местного бюджета)</t>
  </si>
  <si>
    <t>Обеспечение жильем молодых семей в Соликамском городском округе (долевое участие местного бюджета)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</si>
  <si>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</si>
  <si>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</si>
  <si>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</si>
  <si>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тыс. руб.</t>
  </si>
  <si>
    <t>код группы, подгруппы, статьи и вида источников</t>
  </si>
  <si>
    <t xml:space="preserve">наименование  </t>
  </si>
  <si>
    <t>2024 год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</si>
  <si>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</si>
  <si>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</si>
  <si>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</si>
  <si>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</si>
  <si>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</si>
  <si>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</si>
  <si>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</si>
  <si>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</si>
  <si>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2025 год</t>
  </si>
  <si>
    <t>Приложение 4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</si>
  <si>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</si>
  <si>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</si>
  <si>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</si>
  <si>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>Реализация мероприятия "Умею плавать" (долевое участие местного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</si>
  <si>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</si>
  <si>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</si>
  <si>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 xml:space="preserve">Общее образование 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</si>
  <si>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федерального бюджета)</t>
  </si>
  <si>
    <t>0610140220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</si>
  <si>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</si>
  <si>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</si>
  <si>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</si>
  <si>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0210600000</t>
  </si>
  <si>
    <t>0210608320</t>
  </si>
  <si>
    <t xml:space="preserve">Приведение в нормативное состояние учреждений, подведомственных Управлению культуры </t>
  </si>
  <si>
    <t>051G100000</t>
  </si>
  <si>
    <t>051G152420</t>
  </si>
  <si>
    <t>0210108320</t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</si>
  <si>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</si>
  <si>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</si>
  <si>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</si>
  <si>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>Основное мероприятие "Региональный проект "Спорт - норма жизни"</t>
  </si>
  <si>
    <t>Основное мероприятие "Региональный проект "Чистая страна"</t>
  </si>
  <si>
    <t>0605</t>
  </si>
  <si>
    <t>Другие вопросы в области охраны окружающей среды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</si>
  <si>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местного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</si>
  <si>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краевого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</si>
  <si>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федерального бюджета)    </t>
  </si>
  <si>
    <t>019EВ00000</t>
  </si>
  <si>
    <t>019EВ51790</t>
  </si>
  <si>
    <t>Основное мероприятие "Региональный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</si>
  <si>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</si>
  <si>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</si>
  <si>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02901L5190</t>
  </si>
  <si>
    <t>Поддержка отрасли культуры - пополнение книжного фонда (долевое участие местного бюджета)</t>
  </si>
  <si>
    <t>0610109300</t>
  </si>
  <si>
    <t>Приведение в нормативное состояние учреждений спортивной направленности</t>
  </si>
  <si>
    <t>0310403330</t>
  </si>
  <si>
    <t>Муниципальная программа "Развитие  комплексной безопасности на территории Соликамского городского округа, развитие АПК "Безопасный город""</t>
  </si>
  <si>
    <t>Совершенствование системы АПС в образовательных учреждениях</t>
  </si>
  <si>
    <t>0320203370</t>
  </si>
  <si>
    <t>0320203340</t>
  </si>
  <si>
    <t>Ремонт эвакуационных лестниц в образовательных учреждениях</t>
  </si>
  <si>
    <t>Основное мероприятие "Профилактика терроризма"</t>
  </si>
  <si>
    <t>0310400000</t>
  </si>
  <si>
    <t>024EГ51160</t>
  </si>
  <si>
    <t>024EГ00000</t>
  </si>
  <si>
    <t>Реализация программы комплексного развития молодежной политики в регионах Российской Федерации "Регион для молодых"</t>
  </si>
  <si>
    <t>Основное мероприятие "Региональный проект "Развитие системы поддержки молодежи ("Молодежь России")"</t>
  </si>
  <si>
    <t>022J100000</t>
  </si>
  <si>
    <t>Основное мероприятие "Региональный проект "Развитие туристической инфраструктуры"</t>
  </si>
  <si>
    <t>Обеспечение мероприятий по модернизации систем коммунальной инфраструктуры (долевое участие местного бюджета)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</si>
  <si>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</si>
  <si>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Государственная поддержка организаций, входящих в систему спортивной подготовки  (долевое участие  краевого бюджета)</t>
  </si>
  <si>
    <t>Государственная поддержка организаций, входящих в систему спортивной подготовки  (долевое участие федерального бюджета)</t>
  </si>
  <si>
    <t>Приложение 2</t>
  </si>
  <si>
    <t>Источники внутреннего финансирования дефицита бюджета на 2024 год и плановый период 2025 и 2026 годов</t>
  </si>
  <si>
    <t>2026 год</t>
  </si>
  <si>
    <t>Ведомственная структура расходов на 2024 год и плановый период 2025 и 2026 годов</t>
  </si>
  <si>
    <t>тыс.руб.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</si>
  <si>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2024 год и плановый период 2025 и 2026 годов</t>
  </si>
  <si>
    <t>Обеспечение отдыха и оздоровления детей</t>
  </si>
  <si>
    <t>Разработка проектов межевания территории и проведение комплексных кадастровых работ (долевое участие краевого бюджета)</t>
  </si>
  <si>
    <t>Обеспечение мероприятий по модернизации систем коммунальной инфраструктуры (долевое участие краевого бюджета)</t>
  </si>
  <si>
    <t>Основное мероприятие "Реализация федерального проекта "Культурная среда""</t>
  </si>
  <si>
    <t>0107</t>
  </si>
  <si>
    <t xml:space="preserve">
Обеспечение проведения выборов и референдумов</t>
  </si>
  <si>
    <t>92000000960</t>
  </si>
  <si>
    <t>0530700000</t>
  </si>
  <si>
    <t>Реализация мероприятий по направлению "Наша улица" (долевое участие местного бюджета)</t>
  </si>
  <si>
    <t>05307SP430</t>
  </si>
  <si>
    <t>Основное мероприятие "Реализация Комплексного плана развития Соликамского городского округа"</t>
  </si>
  <si>
    <t>Реализация мероприятий, направленных на комплексное развитие сельских территорий (Современный облик сельских территорий)  (долевое участие местного бюджета)</t>
  </si>
  <si>
    <t>05206L5767</t>
  </si>
  <si>
    <t>Строительство канализационного коллектора в с.Половодово от ул.Пушкина до КНС в с.Половодово; 618513, Пермский край, Соликамский городской округ, с. Половодово</t>
  </si>
  <si>
    <t>Строительство водопровода по ул.Солнечная в с.Городище; 618510, Пермский край, Соликамский городской округ, с. Городище</t>
  </si>
  <si>
    <t>Строительство водопровода от ул.Набережная до детского сада в п.Черное; 618511, Пермский край, Соликамский городской округ, п. Черное</t>
  </si>
  <si>
    <t>0520700000</t>
  </si>
  <si>
    <t>Реализация мероприятий по направлению "Качественное водоснабжение"(долевое участие местного бюджета)</t>
  </si>
  <si>
    <t>05207SP410</t>
  </si>
  <si>
    <t>Реализация мероприятий по направлению "Качественное водоснабжение"(долевое участие краевого бюджета)</t>
  </si>
  <si>
    <t>Реализация мероприятий по направлению "Наша улица" (долевое участие краевого бюджета)</t>
  </si>
  <si>
    <t>05101SP310</t>
  </si>
  <si>
    <t>Обустройство и восстановление воинских захоронений, находящихся в государственной собственности (долевое участие местного бюджета)</t>
  </si>
  <si>
    <t>0110700000</t>
  </si>
  <si>
    <t>01107SP350</t>
  </si>
  <si>
    <t>01107SP400</t>
  </si>
  <si>
    <t xml:space="preserve">Реализация программы комплексного развития молодежной политики в регионах Российской Федерации "Регион для молодых" (долевое участие местного бюджета)    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</si>
  <si>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</si>
  <si>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0110107350</t>
  </si>
  <si>
    <t>109012В230</t>
  </si>
  <si>
    <t>109012С150</t>
  </si>
  <si>
    <t>109022Я490</t>
  </si>
  <si>
    <t>031012У150</t>
  </si>
  <si>
    <t>Поддержка муниципальных программ формирования современной городской среды (долевое участие местного бюджета, без софинансирования из федерального бюджета)</t>
  </si>
  <si>
    <t>Поддержка муниципальных программ формирования современной городской среды  (долевое участие краевого бюджета, без софинансирования из федерального бюджета)</t>
  </si>
  <si>
    <t>Реализация программ формирования современной городской среды (долевое участие местного бюджета)</t>
  </si>
  <si>
    <t>Реализация программ формирования современной городской среды (долевое участие федерального бюджета)</t>
  </si>
  <si>
    <t>Реализация программ формирования современной городской среды (долевое участие краевого бюджета)</t>
  </si>
  <si>
    <t>0520209605</t>
  </si>
  <si>
    <t>0520209505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</si>
  <si>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    </t>
  </si>
  <si>
    <t>Строительство (реконструкция) стадионов, межшкольных стадионов, спортивных площадок и иных спортивных объектов (долевое участие краевого бюджета)</t>
  </si>
  <si>
    <t>0210700000</t>
  </si>
  <si>
    <t>Реализация мероприятий по направлению "Культурная реновация"(долевое участие краевого бюджета)</t>
  </si>
  <si>
    <t>02107SP420</t>
  </si>
  <si>
    <t>Обустройство и восстановление воинских захоронений, находящихся в государственной собственности (долевое участие краевого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</si>
  <si>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</si>
  <si>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</si>
  <si>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</si>
  <si>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</si>
  <si>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</si>
  <si>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</si>
  <si>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</si>
  <si>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02201SЦ200</t>
  </si>
  <si>
    <t>Мероприятия по созданию объектов туристской инфраструктуры</t>
  </si>
  <si>
    <t>02401SН220</t>
  </si>
  <si>
    <t>Реализация мероприятий в сфере молодежной политики (долевое участие местного бюджета)</t>
  </si>
  <si>
    <t>Закупка товаров, работ и услуг для государственных (муниципальных) нужд</t>
  </si>
  <si>
    <t>02301L2990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</si>
  <si>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(долевое участие местного бюджета)</t>
  </si>
  <si>
    <t>Реализация мероприятий по направлению "Культурная реновация"(долевое участие местного бюджета)</t>
  </si>
  <si>
    <t>02106L5767</t>
  </si>
  <si>
    <t>1101</t>
  </si>
  <si>
    <t>Реализация мероприятий с участием средств самообложения граждан (долевое участие юридических и физических лиц)</t>
  </si>
  <si>
    <t xml:space="preserve">Реализация мероприятий с участием средств самообложения граждан (долевое участие краевого бюджета)    </t>
  </si>
  <si>
    <t>0530204520</t>
  </si>
  <si>
    <t>Капитальный ремонт, ремонт автомобильных дорог и искусственных сооружений на них в Соликамском городском округе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</si>
  <si>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</si>
  <si>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</si>
  <si>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Реализация мероприятий по модернизации школьных систем образования (долевое участие местного бюджета)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</si>
  <si>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</si>
  <si>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Физическая культура</t>
  </si>
  <si>
    <t>05103SP310</t>
  </si>
  <si>
    <t>Реализация мероприятий по направлению "Качественное водоснабжение" (долевое участие краевого бюджета)</t>
  </si>
  <si>
    <t>Реализация мероприятий по направлению "Качественное водоснабжение" (долевое участие местного бюджета)</t>
  </si>
  <si>
    <t>Реализация мероприятий по направлению "Школьный двор" (долевое участие местного бюджета)</t>
  </si>
  <si>
    <t>Реализация мероприятий по направлению "Школьный двор" (долевое участие краевого бюджета)</t>
  </si>
  <si>
    <t>Реализация мероприятий по направлению "Школьная остановка" (долевое участие местного бюджета)</t>
  </si>
  <si>
    <t>Реализация мероприятий по направлению "Школьная остановка" (долевое участие краевого бюджета)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</si>
  <si>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 (долевое участие местного бюджета)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</si>
  <si>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  (долевое участие местного бюджета)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</si>
  <si>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(долевое участие федерального и краевого бюджетов)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</si>
  <si>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 (долевое участие федерального и краевого бюджетов)</t>
  </si>
  <si>
    <t>Реализация мероприятий по направлению "Культурная реновация" (долевое участие местного бюджета)</t>
  </si>
  <si>
    <t>Реализация мероприятий по направлению "Культурная реновация" (долевое участие краевого бюджета)</t>
  </si>
  <si>
    <t>7</t>
  </si>
  <si>
    <t>8</t>
  </si>
  <si>
    <t>МБТ</t>
  </si>
  <si>
    <t>МБ</t>
  </si>
  <si>
    <t>Дфц</t>
  </si>
  <si>
    <t>Установка, обслуживание и совершенствование систем видеонаблюдения на территории городского округа</t>
  </si>
  <si>
    <r>
      <t xml:space="preserve">Реализация мероприятий с участием средств самообложения граждан (долевое участие краевого бюджета) </t>
    </r>
    <r>
      <rPr>
        <b/>
        <i/>
        <sz val="12"/>
        <rFont val="Times New Roman"/>
        <family val="1"/>
        <charset val="204"/>
      </rPr>
      <t xml:space="preserve">   </t>
    </r>
  </si>
  <si>
    <t>Формирование имиджа и бренда Соликамского городского округа</t>
  </si>
  <si>
    <t>Обеспечение жильем молодых семей (долевое участие местного бюджета)</t>
  </si>
  <si>
    <t>изменения</t>
  </si>
  <si>
    <t>054012С080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</si>
  <si>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</si>
  <si>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Строительство спортивно-оздоровительного комплекса, расположенного в г. Соликамске Пермского края (в том числе разработка ПСД)</t>
  </si>
  <si>
    <t>019022С170</t>
  </si>
  <si>
    <t xml:space="preserve">01101SH540 </t>
  </si>
  <si>
    <t>Содержание детского технопарка "Кванториум" и мобильного технопарка "Кванториум" (долевое участие местного бюджета)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</si>
  <si>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 </t>
  </si>
  <si>
    <t xml:space="preserve">2024 год                         (1 чтение)                         </t>
  </si>
  <si>
    <t xml:space="preserve">2025 год                         (1 чтение)                         </t>
  </si>
  <si>
    <t xml:space="preserve">2026 год                       (1 чтение)                      </t>
  </si>
  <si>
    <t>в т.ч. - изменения за счет МЕСТНОГО (РАСХОДЫ по КВСР)</t>
  </si>
  <si>
    <t>проверка =  изм. ВСЕГО РАСХОДЫ - изм. Дх по МБТ</t>
  </si>
  <si>
    <t xml:space="preserve">2026 год                       (1 чтение)                    </t>
  </si>
  <si>
    <t xml:space="preserve">2025 год                            (1 чтение)                    </t>
  </si>
  <si>
    <t xml:space="preserve">2024 год                        (1 чтение)                          </t>
  </si>
  <si>
    <t>021A100000</t>
  </si>
  <si>
    <t>021A155131</t>
  </si>
  <si>
    <t>021A155194</t>
  </si>
  <si>
    <t>Разработка схем, проектирование и сооружение объектов инженерной инфраструктуры</t>
  </si>
  <si>
    <t>4 а</t>
  </si>
  <si>
    <t>4 б</t>
  </si>
  <si>
    <t>5 а</t>
  </si>
  <si>
    <t>5 б</t>
  </si>
  <si>
    <t xml:space="preserve">2024 год                                      </t>
  </si>
  <si>
    <t xml:space="preserve">2025 год                                              </t>
  </si>
  <si>
    <t xml:space="preserve">2026 год                                            </t>
  </si>
  <si>
    <t>6 а</t>
  </si>
  <si>
    <t>6 б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</si>
  <si>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</si>
  <si>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2024 год                                           </t>
  </si>
  <si>
    <t>7 а</t>
  </si>
  <si>
    <t>7 б</t>
  </si>
  <si>
    <t>8 а</t>
  </si>
  <si>
    <t>8 б</t>
  </si>
  <si>
    <t xml:space="preserve">2025 год                                           </t>
  </si>
  <si>
    <t xml:space="preserve">2026 год                                           </t>
  </si>
  <si>
    <t>Субвенции, Субсидии, иные МБТ</t>
  </si>
  <si>
    <t>Изменения</t>
  </si>
  <si>
    <t xml:space="preserve">2024 год (реш.ДСГО 08.12.23 № 391)                                                          </t>
  </si>
  <si>
    <t xml:space="preserve">2025 год (реш.ДСГО 08.12.23 № 391)                                               </t>
  </si>
  <si>
    <t xml:space="preserve">2026 год (реш.ДСГО 08.12.23 № 391)                                               </t>
  </si>
  <si>
    <t>9200000950</t>
  </si>
  <si>
    <t>Расходы на исполнение решений судов, вступивших в законную силу</t>
  </si>
  <si>
    <t>05301SP310</t>
  </si>
  <si>
    <t>Софинансирование проектов инициативного бюджетирования (долевое участие краевого бюджета)</t>
  </si>
  <si>
    <t>022J155580</t>
  </si>
  <si>
    <t>Единая субсидия на достижение показателей государственной программы Российской Федерации "Развитие туризма" (долевое участие местного бюджета)</t>
  </si>
  <si>
    <t>0510305310</t>
  </si>
  <si>
    <t>Реализация муниципальной адресной программы Соликамского городского округа "Формирование современной городской среды" (кроме долевого участия)</t>
  </si>
  <si>
    <t>01101SP310</t>
  </si>
  <si>
    <t>02401SP310</t>
  </si>
  <si>
    <t>Основное мероприятие "Развитие взаимодействия органов местного самоуправления с гражданским обществом"</t>
  </si>
  <si>
    <t>06101SP310</t>
  </si>
  <si>
    <t>Универсальная спортивная площадка с искусственным покрытием межшкольного стадиона с. Городище</t>
  </si>
  <si>
    <t xml:space="preserve">Софинансирование проектов инициативного бюджетирования (долевое участие краевого бюджета)    </t>
  </si>
  <si>
    <t>02101SР040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</si>
  <si>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</si>
  <si>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остатки ПК и ФБ на счетах АУ. БУ</t>
  </si>
  <si>
    <t>0240101160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</si>
  <si>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</si>
  <si>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</si>
  <si>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</si>
  <si>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05202SЖ200</t>
  </si>
  <si>
    <t>Обеспечение мероприятий по модернизации систем коммунальной инфраструктуры (без финансовой поддержки за счет средств публично-правовой компании «Фонд развития территорий»)</t>
  </si>
  <si>
    <t>0110600000</t>
  </si>
  <si>
    <t>0110607350</t>
  </si>
  <si>
    <t>Реализация государственной программы "Комплексное развитие сельских территорий"</t>
  </si>
  <si>
    <t>0110607360</t>
  </si>
  <si>
    <t>Приведение в нормативное состояние муниципальных общеобразовательных учреждений (в том числе разработка ПСД)</t>
  </si>
  <si>
    <t>Проезд учащихся (доп. ЭК 5…..)</t>
  </si>
  <si>
    <t>0190200720</t>
  </si>
  <si>
    <t>4а</t>
  </si>
  <si>
    <t>5а</t>
  </si>
  <si>
    <t>6а</t>
  </si>
  <si>
    <t xml:space="preserve">2026 год                                              </t>
  </si>
  <si>
    <t>9200000960</t>
  </si>
  <si>
    <t>Прочие изменения в роспись (РГ, ЭС)</t>
  </si>
  <si>
    <t>ЭС от 11.04.2024</t>
  </si>
  <si>
    <t>резервный фонд Админ</t>
  </si>
  <si>
    <t>Масленица (доп ЭК 5…..)</t>
  </si>
  <si>
    <t>Выплаты врачам (доп. Эк 5…).</t>
  </si>
  <si>
    <t>остатки МБ</t>
  </si>
  <si>
    <t>переходящие МК (с МАУ, МБУ)</t>
  </si>
  <si>
    <t>малокомплектные школы (Единая субвенция)</t>
  </si>
  <si>
    <t>Приложение 3</t>
  </si>
  <si>
    <t>обязательства (контракты, соглашения, договоры) со сроком завершения в 2024 г.</t>
  </si>
  <si>
    <t>Регион для молодых (переходящие)</t>
  </si>
  <si>
    <t>Полигон ТБО (переходящие)</t>
  </si>
  <si>
    <t>Приложение 1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</si>
  <si>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2024 год и плановый период 2025 и 2026 годов</t>
  </si>
  <si>
    <t>(отдельные изменения)</t>
  </si>
  <si>
    <t xml:space="preserve"> Наименование групп, подгрупп, статей, подстатей и элементов классификации доходов 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</si>
  <si>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</si>
  <si>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</si>
  <si>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</si>
  <si>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</si>
  <si>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2 03 00000 00 0000 150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</si>
  <si>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</si>
  <si>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</si>
  <si>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</si>
  <si>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2 07 00000 00 0000 150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</si>
  <si>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</si>
  <si>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</si>
  <si>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</si>
  <si>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</si>
  <si>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</si>
  <si>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</si>
  <si>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</si>
  <si>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</si>
  <si>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</si>
  <si>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ИТОГО ДОХОДОВ</t>
  </si>
  <si>
    <t>Единая субвенция в малокомплектные образовательные учреждения (остатки 2023 г.)</t>
  </si>
  <si>
    <t xml:space="preserve">Реализация программы комплексного развития молодежной политики в регионах Российской Федерации "Регион для молодых" (остатки 2023 года)    </t>
  </si>
  <si>
    <t>Мероприятия по улучшению санитарного и экологического состояния территории (в том числе остатки 2023 года)</t>
  </si>
  <si>
    <r>
      <t xml:space="preserve">Софинансирование проектов инициативного бюджетирования (долевое участие краевого бюджета) </t>
    </r>
    <r>
      <rPr>
        <b/>
        <i/>
        <sz val="12"/>
        <rFont val="Times New Roman"/>
        <family val="1"/>
        <charset val="204"/>
      </rPr>
      <t xml:space="preserve">   </t>
    </r>
  </si>
  <si>
    <t>Мероприятия по созданию объектов туристской инфраструктуры (долевое участие местного бюджета)</t>
  </si>
  <si>
    <t>остатки ПК и ФБ и МБ на счетах АУ. БУ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</si>
  <si>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</si>
  <si>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</si>
  <si>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</si>
  <si>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</si>
  <si>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Налог на доходы физических лиц</t>
  </si>
  <si>
    <t xml:space="preserve">2026 год      (реш.ДСГО от 29.05.2024 № 466)                                     </t>
  </si>
  <si>
    <t xml:space="preserve">2025 год    (реш.ДСГО от 29.05.2024 № 466)                                         </t>
  </si>
  <si>
    <t xml:space="preserve">2024 год    (реш.ДСГО от 29.05.2024 № 466)                                         </t>
  </si>
  <si>
    <t>от ........2024 № ….</t>
  </si>
  <si>
    <t xml:space="preserve">2025 год                                      </t>
  </si>
  <si>
    <t xml:space="preserve">2026 год                                      </t>
  </si>
  <si>
    <t>от …...2024 № ...</t>
  </si>
  <si>
    <t xml:space="preserve"> Коды поступлений                            в бюджет</t>
  </si>
  <si>
    <t>3 а</t>
  </si>
  <si>
    <t xml:space="preserve"> 1 01 02000 01 0000 110</t>
  </si>
  <si>
    <t>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</si>
  <si>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</si>
  <si>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</si>
  <si>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</si>
  <si>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</si>
  <si>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</si>
  <si>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 1 05 01011 01 0000 110</t>
  </si>
  <si>
    <t>Налог, взимаемый в связи с применением упрощенной системы налогообложения</t>
  </si>
  <si>
    <t xml:space="preserve"> 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</si>
  <si>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</si>
  <si>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</si>
  <si>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</si>
  <si>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</si>
  <si>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</si>
  <si>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</si>
  <si>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</si>
  <si>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</si>
  <si>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</si>
  <si>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>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</si>
  <si>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</si>
  <si>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</si>
  <si>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</si>
  <si>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</si>
  <si>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</si>
  <si>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</si>
  <si>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</si>
  <si>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</si>
  <si>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</si>
  <si>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</si>
  <si>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</si>
  <si>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</si>
  <si>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</si>
  <si>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</si>
  <si>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 за исключением земельных участков)</t>
  </si>
  <si>
    <t xml:space="preserve">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</si>
  <si>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</si>
  <si>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</si>
  <si>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</si>
  <si>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</si>
  <si>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</si>
  <si>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</si>
  <si>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</si>
  <si>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</si>
  <si>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</si>
  <si>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</si>
  <si>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</si>
  <si>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</si>
  <si>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</si>
  <si>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 xml:space="preserve"> 1 13 01994 04 0000 130</t>
  </si>
  <si>
    <t xml:space="preserve">Прочие доходы от оказания платных услуг (работ) получателями средств бюджетов городских округов </t>
  </si>
  <si>
    <t xml:space="preserve"> 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</si>
  <si>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</si>
  <si>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</si>
  <si>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</si>
  <si>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</si>
  <si>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</si>
  <si>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</si>
  <si>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</si>
  <si>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 xml:space="preserve"> 1 14 06024 04 0000 430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</si>
  <si>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 </t>
  </si>
  <si>
    <t xml:space="preserve"> 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</si>
  <si>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</si>
  <si>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</si>
  <si>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</si>
  <si>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</si>
  <si>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</si>
  <si>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 xml:space="preserve"> 1 17 05040 04 0000 180</t>
  </si>
  <si>
    <t>Прочие неналоговые доходы бюджетов городских округов</t>
  </si>
  <si>
    <t xml:space="preserve"> 1 17 14020 04 0000 150</t>
  </si>
  <si>
    <t>Средства самообложения граждан, зачисляемые в бюджеты городских округов</t>
  </si>
  <si>
    <t xml:space="preserve"> 1 17 15020 04 0000 150</t>
  </si>
  <si>
    <t>Инициативные платежи, зачисляемые в бюджеты городских округов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</si>
  <si>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</si>
  <si>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</si>
  <si>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</si>
  <si>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</si>
  <si>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</si>
  <si>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</si>
  <si>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 xml:space="preserve"> 2 02 40000 00 0000 150</t>
  </si>
  <si>
    <t>Иные межбюджетные трансферты</t>
  </si>
  <si>
    <t xml:space="preserve">3 </t>
  </si>
  <si>
    <t>увеличение Дх на 2024 г</t>
  </si>
  <si>
    <r>
      <t xml:space="preserve">увеличение Расходов на 2024 </t>
    </r>
    <r>
      <rPr>
        <sz val="10"/>
        <color rgb="FFC00000"/>
        <rFont val="Arial"/>
        <family val="2"/>
        <charset val="204"/>
      </rPr>
      <t>(начальный вар.)</t>
    </r>
  </si>
  <si>
    <r>
      <t xml:space="preserve">РАЗНИЦА = на увеличение РЕЗЕРВА на ФОТ и иные цели 2024г </t>
    </r>
    <r>
      <rPr>
        <b/>
        <i/>
        <sz val="10"/>
        <rFont val="Arial"/>
        <family val="2"/>
        <charset val="204"/>
      </rPr>
      <t>(дополнительно к целевым "зеленым" БА)</t>
    </r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</si>
  <si>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</si>
  <si>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</si>
  <si>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Приобретение объекта недвижимого имущества "Земская больница, 1892 г." в муниципальную собственность Соликамского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</si>
</sst>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?"/>
    <numFmt numFmtId="166" formatCode="#,##0.0"/>
    <numFmt numFmtId="167" formatCode="#,##0.000"/>
    <numFmt numFmtId="168" formatCode="#,##0.00000"/>
    <numFmt numFmtId="169" formatCode="dd/mm/yyyy\ hh:mm"/>
    <numFmt numFmtId="170" formatCode="0.0"/>
    <numFmt numFmtId="171" formatCode="#,##0.0000"/>
    <numFmt numFmtId="172" formatCode="_-* #,##0.00000_р_._-;\-* #,##0.00000_р_._-;_-* &quot;-&quot;??_р_._-;_-@_-"/>
  </numFmts>
  <fonts count="3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0"/>
      <color rgb="FFC00000"/>
      <name val="Times New Roman"/>
      <family val="1"/>
      <charset val="204"/>
    </font>
    <font>
      <i/>
      <sz val="10"/>
      <color rgb="FFC00000"/>
      <name val="Arial Cyr"/>
      <charset val="204"/>
    </font>
    <font>
      <sz val="10"/>
      <color rgb="FFC00000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i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0" fontId="7" fillId="0" borderId="0"/>
    <xf numFmtId="0" fontId="8" fillId="0" borderId="0"/>
    <xf numFmtId="164" fontId="7" fillId="0" borderId="0" applyFont="0" applyFill="0" applyBorder="0" applyAlignment="0" applyProtection="0"/>
    <xf numFmtId="0" fontId="4" fillId="0" borderId="0"/>
    <xf numFmtId="164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44" fontId="28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259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/>
    </xf>
    <xf numFmtId="0" fontId="3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/>
    </xf>
    <xf numFmtId="169" fontId="2" fillId="0" borderId="0" xfId="0" applyNumberFormat="1" applyFont="1" applyFill="1" applyAlignment="1">
      <alignment horizontal="justify" vertical="center"/>
    </xf>
    <xf numFmtId="0" fontId="13" fillId="0" borderId="7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49" fontId="5" fillId="0" borderId="2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166" fontId="2" fillId="0" borderId="1" xfId="1" applyNumberFormat="1" applyFont="1" applyFill="1" applyBorder="1" applyAlignment="1">
      <alignment horizontal="right" vertical="center" wrapText="1"/>
    </xf>
    <xf numFmtId="166" fontId="3" fillId="0" borderId="1" xfId="1" applyNumberFormat="1" applyFont="1" applyFill="1" applyBorder="1" applyAlignment="1">
      <alignment horizontal="righ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justify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66" fontId="2" fillId="0" borderId="5" xfId="1" applyNumberFormat="1" applyFont="1" applyFill="1" applyBorder="1" applyAlignment="1">
      <alignment horizontal="right" vertical="center" wrapText="1"/>
    </xf>
    <xf numFmtId="166" fontId="3" fillId="0" borderId="5" xfId="1" applyNumberFormat="1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6" fontId="2" fillId="0" borderId="5" xfId="0" applyNumberFormat="1" applyFont="1" applyFill="1" applyBorder="1" applyAlignment="1">
      <alignment horizontal="right" vertical="center" wrapText="1"/>
    </xf>
    <xf numFmtId="49" fontId="2" fillId="0" borderId="16" xfId="0" applyNumberFormat="1" applyFont="1" applyFill="1" applyBorder="1" applyAlignment="1">
      <alignment horizontal="left" vertical="center" wrapText="1"/>
    </xf>
    <xf numFmtId="167" fontId="3" fillId="0" borderId="1" xfId="1" applyNumberFormat="1" applyFont="1" applyFill="1" applyBorder="1" applyAlignment="1">
      <alignment horizontal="right" vertical="center" wrapText="1"/>
    </xf>
    <xf numFmtId="0" fontId="26" fillId="0" borderId="1" xfId="1" applyFont="1" applyFill="1" applyBorder="1" applyAlignment="1">
      <alignment horizontal="justify" vertical="center" wrapText="1"/>
    </xf>
    <xf numFmtId="168" fontId="3" fillId="0" borderId="1" xfId="1" applyNumberFormat="1" applyFont="1" applyFill="1" applyBorder="1" applyAlignment="1">
      <alignment horizontal="right" vertical="center" wrapText="1"/>
    </xf>
    <xf numFmtId="49" fontId="26" fillId="0" borderId="1" xfId="1" applyNumberFormat="1" applyFont="1" applyFill="1" applyBorder="1" applyAlignment="1">
      <alignment horizontal="justify" vertical="center" wrapText="1"/>
    </xf>
    <xf numFmtId="168" fontId="3" fillId="0" borderId="1" xfId="0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justify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1" xfId="1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justify" vertical="center"/>
    </xf>
    <xf numFmtId="166" fontId="4" fillId="0" borderId="0" xfId="0" applyNumberFormat="1" applyFont="1" applyFill="1" applyAlignment="1">
      <alignment vertical="center"/>
    </xf>
    <xf numFmtId="168" fontId="4" fillId="0" borderId="0" xfId="0" applyNumberFormat="1" applyFont="1" applyFill="1" applyAlignment="1">
      <alignment vertical="center"/>
    </xf>
    <xf numFmtId="0" fontId="3" fillId="0" borderId="0" xfId="1" applyFont="1" applyFill="1" applyAlignment="1">
      <alignment horizontal="justify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2" fillId="0" borderId="1" xfId="2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justify" vertical="top" wrapText="1"/>
    </xf>
    <xf numFmtId="0" fontId="11" fillId="0" borderId="0" xfId="1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49" fontId="2" fillId="0" borderId="1" xfId="2" applyNumberFormat="1" applyFont="1" applyFill="1" applyBorder="1" applyAlignment="1">
      <alignment horizontal="justify" vertical="center" wrapText="1"/>
    </xf>
    <xf numFmtId="166" fontId="2" fillId="0" borderId="1" xfId="1" applyNumberFormat="1" applyFont="1" applyFill="1" applyBorder="1" applyAlignment="1">
      <alignment horizontal="right" vertical="center"/>
    </xf>
    <xf numFmtId="0" fontId="7" fillId="0" borderId="0" xfId="11" applyFill="1" applyAlignment="1">
      <alignment vertical="center"/>
    </xf>
    <xf numFmtId="0" fontId="17" fillId="0" borderId="0" xfId="11" applyFont="1" applyFill="1" applyAlignment="1">
      <alignment vertical="center"/>
    </xf>
    <xf numFmtId="0" fontId="18" fillId="0" borderId="0" xfId="0" applyFont="1" applyFill="1" applyAlignment="1">
      <alignment horizontal="right" vertical="center"/>
    </xf>
    <xf numFmtId="0" fontId="20" fillId="0" borderId="0" xfId="11" applyFont="1" applyFill="1" applyAlignment="1">
      <alignment vertical="center"/>
    </xf>
    <xf numFmtId="0" fontId="15" fillId="0" borderId="0" xfId="11" applyFont="1" applyFill="1" applyAlignment="1">
      <alignment vertical="center"/>
    </xf>
    <xf numFmtId="0" fontId="25" fillId="0" borderId="0" xfId="1" applyFont="1" applyFill="1" applyAlignment="1">
      <alignment vertical="center" wrapText="1"/>
    </xf>
    <xf numFmtId="0" fontId="21" fillId="0" borderId="7" xfId="0" applyFont="1" applyFill="1" applyBorder="1" applyAlignment="1">
      <alignment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/>
    </xf>
    <xf numFmtId="49" fontId="15" fillId="0" borderId="8" xfId="11" applyNumberFormat="1" applyFont="1" applyFill="1" applyBorder="1" applyAlignment="1">
      <alignment horizontal="center" vertical="center"/>
    </xf>
    <xf numFmtId="0" fontId="15" fillId="0" borderId="9" xfId="11" applyFont="1" applyFill="1" applyBorder="1" applyAlignment="1">
      <alignment horizontal="left" vertical="center"/>
    </xf>
    <xf numFmtId="166" fontId="15" fillId="0" borderId="9" xfId="11" applyNumberFormat="1" applyFont="1" applyFill="1" applyBorder="1" applyAlignment="1">
      <alignment vertical="center"/>
    </xf>
    <xf numFmtId="0" fontId="3" fillId="0" borderId="9" xfId="11" applyFont="1" applyFill="1" applyBorder="1" applyAlignment="1">
      <alignment vertical="center" wrapText="1"/>
    </xf>
    <xf numFmtId="0" fontId="3" fillId="0" borderId="9" xfId="11" applyFont="1" applyFill="1" applyBorder="1" applyAlignment="1">
      <alignment horizontal="justify" wrapText="1"/>
    </xf>
    <xf numFmtId="166" fontId="3" fillId="0" borderId="9" xfId="11" applyNumberFormat="1" applyFont="1" applyFill="1" applyBorder="1" applyAlignment="1">
      <alignment horizontal="center" wrapText="1"/>
    </xf>
    <xf numFmtId="0" fontId="3" fillId="0" borderId="10" xfId="11" applyFont="1" applyFill="1" applyBorder="1" applyAlignment="1">
      <alignment vertical="center" wrapText="1"/>
    </xf>
    <xf numFmtId="0" fontId="3" fillId="0" borderId="2" xfId="11" applyFont="1" applyFill="1" applyBorder="1" applyAlignment="1">
      <alignment horizontal="justify" wrapText="1"/>
    </xf>
    <xf numFmtId="166" fontId="3" fillId="0" borderId="11" xfId="11" applyNumberFormat="1" applyFont="1" applyFill="1" applyBorder="1" applyAlignment="1">
      <alignment horizontal="center" wrapText="1"/>
    </xf>
    <xf numFmtId="166" fontId="3" fillId="0" borderId="2" xfId="11" applyNumberFormat="1" applyFont="1" applyFill="1" applyBorder="1" applyAlignment="1">
      <alignment horizontal="center" wrapText="1"/>
    </xf>
    <xf numFmtId="166" fontId="3" fillId="0" borderId="12" xfId="11" applyNumberFormat="1" applyFont="1" applyFill="1" applyBorder="1" applyAlignment="1">
      <alignment horizont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justify" wrapText="1"/>
    </xf>
    <xf numFmtId="166" fontId="3" fillId="0" borderId="0" xfId="11" applyNumberFormat="1" applyFont="1" applyFill="1" applyAlignment="1">
      <alignment horizontal="center" wrapText="1"/>
    </xf>
    <xf numFmtId="166" fontId="3" fillId="0" borderId="13" xfId="11" applyNumberFormat="1" applyFont="1" applyFill="1" applyBorder="1" applyAlignment="1">
      <alignment horizontal="center" wrapText="1"/>
    </xf>
    <xf numFmtId="0" fontId="3" fillId="0" borderId="14" xfId="0" applyFont="1" applyFill="1" applyBorder="1" applyAlignment="1">
      <alignment wrapText="1"/>
    </xf>
    <xf numFmtId="0" fontId="3" fillId="0" borderId="6" xfId="0" applyFont="1" applyFill="1" applyBorder="1" applyAlignment="1">
      <alignment horizontal="justify" wrapText="1"/>
    </xf>
    <xf numFmtId="166" fontId="3" fillId="0" borderId="7" xfId="11" applyNumberFormat="1" applyFont="1" applyFill="1" applyBorder="1" applyAlignment="1">
      <alignment horizontal="center" wrapText="1"/>
    </xf>
    <xf numFmtId="166" fontId="3" fillId="0" borderId="6" xfId="11" applyNumberFormat="1" applyFont="1" applyFill="1" applyBorder="1" applyAlignment="1">
      <alignment horizontal="center" wrapText="1"/>
    </xf>
    <xf numFmtId="166" fontId="3" fillId="0" borderId="15" xfId="11" applyNumberFormat="1" applyFont="1" applyFill="1" applyBorder="1" applyAlignment="1">
      <alignment horizontal="center" wrapText="1"/>
    </xf>
    <xf numFmtId="0" fontId="21" fillId="0" borderId="0" xfId="11" applyFont="1" applyFill="1" applyAlignment="1">
      <alignment horizontal="right" vertical="center"/>
    </xf>
    <xf numFmtId="166" fontId="0" fillId="0" borderId="0" xfId="0" applyNumberFormat="1" applyFill="1"/>
    <xf numFmtId="166" fontId="7" fillId="0" borderId="0" xfId="11" applyNumberFormat="1" applyFill="1" applyAlignment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justify" wrapText="1"/>
    </xf>
    <xf numFmtId="49" fontId="3" fillId="0" borderId="1" xfId="1" applyNumberFormat="1" applyFont="1" applyFill="1" applyBorder="1" applyAlignment="1" applyProtection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2" fillId="0" borderId="1" xfId="1" applyNumberFormat="1" applyFont="1" applyFill="1" applyBorder="1" applyAlignment="1">
      <alignment horizontal="justify" wrapText="1"/>
    </xf>
    <xf numFmtId="0" fontId="2" fillId="0" borderId="1" xfId="1" applyNumberFormat="1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171" fontId="3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justify" wrapText="1"/>
    </xf>
    <xf numFmtId="166" fontId="2" fillId="0" borderId="1" xfId="2" applyNumberFormat="1" applyFont="1" applyFill="1" applyBorder="1" applyAlignment="1">
      <alignment horizontal="center" wrapText="1"/>
    </xf>
    <xf numFmtId="166" fontId="3" fillId="0" borderId="1" xfId="2" applyNumberFormat="1" applyFont="1" applyFill="1" applyBorder="1" applyAlignment="1">
      <alignment horizontal="center" wrapText="1"/>
    </xf>
    <xf numFmtId="0" fontId="27" fillId="0" borderId="0" xfId="0" applyFont="1" applyFill="1" applyAlignment="1">
      <alignment horizontal="justify" vertical="center"/>
    </xf>
    <xf numFmtId="4" fontId="2" fillId="0" borderId="1" xfId="1" applyNumberFormat="1" applyFont="1" applyFill="1" applyBorder="1" applyAlignment="1">
      <alignment horizontal="right" vertical="center" wrapText="1"/>
    </xf>
    <xf numFmtId="0" fontId="9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166" fontId="4" fillId="0" borderId="0" xfId="1" applyNumberFormat="1" applyFont="1" applyFill="1" applyAlignment="1">
      <alignment vertical="center"/>
    </xf>
    <xf numFmtId="168" fontId="2" fillId="0" borderId="1" xfId="1" applyNumberFormat="1" applyFont="1" applyFill="1" applyBorder="1" applyAlignment="1">
      <alignment horizontal="right" vertical="center" wrapText="1"/>
    </xf>
    <xf numFmtId="166" fontId="4" fillId="0" borderId="1" xfId="1" applyNumberFormat="1" applyFont="1" applyFill="1" applyBorder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justify" vertical="center"/>
    </xf>
    <xf numFmtId="4" fontId="4" fillId="0" borderId="0" xfId="1" applyNumberFormat="1" applyFont="1" applyFill="1" applyAlignment="1">
      <alignment vertical="center"/>
    </xf>
    <xf numFmtId="170" fontId="4" fillId="0" borderId="0" xfId="1" applyNumberFormat="1" applyFont="1" applyFill="1" applyAlignment="1">
      <alignment vertical="center"/>
    </xf>
    <xf numFmtId="166" fontId="4" fillId="0" borderId="0" xfId="1" applyNumberFormat="1" applyFont="1" applyFill="1" applyAlignment="1">
      <alignment horizontal="right" vertical="center"/>
    </xf>
    <xf numFmtId="0" fontId="3" fillId="2" borderId="0" xfId="1" applyFont="1" applyFill="1" applyAlignment="1">
      <alignment vertical="center"/>
    </xf>
    <xf numFmtId="49" fontId="5" fillId="2" borderId="1" xfId="1" applyNumberFormat="1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right" vertical="center" wrapText="1"/>
    </xf>
    <xf numFmtId="166" fontId="3" fillId="2" borderId="1" xfId="1" applyNumberFormat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168" fontId="3" fillId="2" borderId="1" xfId="1" applyNumberFormat="1" applyFont="1" applyFill="1" applyBorder="1" applyAlignment="1">
      <alignment horizontal="right" vertical="center" wrapText="1"/>
    </xf>
    <xf numFmtId="166" fontId="2" fillId="2" borderId="5" xfId="1" applyNumberFormat="1" applyFont="1" applyFill="1" applyBorder="1" applyAlignment="1">
      <alignment horizontal="righ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1" xfId="1" applyNumberFormat="1" applyFont="1" applyFill="1" applyBorder="1" applyAlignment="1">
      <alignment horizontal="right" vertical="center"/>
    </xf>
    <xf numFmtId="0" fontId="4" fillId="2" borderId="0" xfId="1" applyFont="1" applyFill="1" applyAlignment="1">
      <alignment vertical="center"/>
    </xf>
    <xf numFmtId="166" fontId="3" fillId="3" borderId="1" xfId="1" applyNumberFormat="1" applyFont="1" applyFill="1" applyBorder="1" applyAlignment="1">
      <alignment horizontal="right" vertical="center" wrapText="1"/>
    </xf>
    <xf numFmtId="44" fontId="2" fillId="0" borderId="1" xfId="13" applyFont="1" applyFill="1" applyBorder="1" applyAlignment="1">
      <alignment horizontal="center" vertical="center" wrapText="1"/>
    </xf>
    <xf numFmtId="44" fontId="3" fillId="0" borderId="1" xfId="13" applyFont="1" applyFill="1" applyBorder="1" applyAlignment="1">
      <alignment horizontal="center" vertical="center" wrapText="1"/>
    </xf>
    <xf numFmtId="44" fontId="2" fillId="0" borderId="1" xfId="13" applyFont="1" applyFill="1" applyBorder="1" applyAlignment="1">
      <alignment horizontal="justify" vertical="center" wrapText="1"/>
    </xf>
    <xf numFmtId="44" fontId="2" fillId="0" borderId="1" xfId="13" applyFont="1" applyFill="1" applyBorder="1" applyAlignment="1">
      <alignment horizontal="right" vertical="center" wrapText="1"/>
    </xf>
    <xf numFmtId="44" fontId="2" fillId="2" borderId="1" xfId="13" applyFont="1" applyFill="1" applyBorder="1" applyAlignment="1">
      <alignment horizontal="right" vertical="center" wrapText="1"/>
    </xf>
    <xf numFmtId="44" fontId="4" fillId="0" borderId="0" xfId="13" applyFont="1" applyFill="1" applyAlignment="1">
      <alignment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/>
    <xf numFmtId="0" fontId="2" fillId="0" borderId="0" xfId="0" applyFont="1" applyFill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49" fontId="24" fillId="0" borderId="1" xfId="2" applyNumberFormat="1" applyFont="1" applyBorder="1" applyAlignment="1">
      <alignment horizontal="center" vertical="center" wrapText="1"/>
    </xf>
    <xf numFmtId="49" fontId="24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166" fontId="2" fillId="0" borderId="1" xfId="0" applyNumberFormat="1" applyFont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wrapText="1"/>
    </xf>
    <xf numFmtId="166" fontId="3" fillId="0" borderId="1" xfId="0" applyNumberFormat="1" applyFont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justify"/>
    </xf>
    <xf numFmtId="49" fontId="3" fillId="0" borderId="1" xfId="0" applyNumberFormat="1" applyFont="1" applyBorder="1" applyAlignment="1">
      <alignment horizontal="justify" wrapText="1"/>
    </xf>
    <xf numFmtId="0" fontId="3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justify" wrapText="1"/>
    </xf>
    <xf numFmtId="166" fontId="31" fillId="0" borderId="1" xfId="0" applyNumberFormat="1" applyFont="1" applyFill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17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7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70" fontId="3" fillId="0" borderId="1" xfId="0" applyNumberFormat="1" applyFont="1" applyFill="1" applyBorder="1" applyAlignment="1">
      <alignment horizontal="center"/>
    </xf>
    <xf numFmtId="164" fontId="32" fillId="0" borderId="0" xfId="14" applyFont="1" applyFill="1" applyAlignment="1">
      <alignment vertical="center"/>
    </xf>
    <xf numFmtId="164" fontId="32" fillId="0" borderId="0" xfId="0" applyNumberFormat="1" applyFont="1" applyFill="1" applyAlignment="1">
      <alignment vertical="center"/>
    </xf>
    <xf numFmtId="168" fontId="32" fillId="0" borderId="0" xfId="0" applyNumberFormat="1" applyFont="1" applyFill="1"/>
    <xf numFmtId="0" fontId="33" fillId="0" borderId="0" xfId="11" applyFont="1" applyFill="1" applyAlignment="1">
      <alignment vertical="center"/>
    </xf>
    <xf numFmtId="166" fontId="33" fillId="0" borderId="0" xfId="11" applyNumberFormat="1" applyFont="1" applyFill="1" applyAlignment="1">
      <alignment vertical="center"/>
    </xf>
    <xf numFmtId="164" fontId="33" fillId="0" borderId="0" xfId="14" applyFont="1" applyFill="1" applyAlignment="1">
      <alignment vertical="center"/>
    </xf>
    <xf numFmtId="164" fontId="33" fillId="0" borderId="0" xfId="11" applyNumberFormat="1" applyFont="1" applyFill="1" applyAlignment="1">
      <alignment vertical="center"/>
    </xf>
    <xf numFmtId="172" fontId="4" fillId="0" borderId="0" xfId="14" applyNumberFormat="1" applyFont="1" applyFill="1" applyAlignment="1">
      <alignment vertical="center"/>
    </xf>
    <xf numFmtId="0" fontId="35" fillId="0" borderId="0" xfId="1" applyFont="1" applyFill="1" applyAlignment="1">
      <alignment horizontal="right" vertical="center"/>
    </xf>
    <xf numFmtId="0" fontId="35" fillId="0" borderId="0" xfId="1" applyFont="1" applyFill="1" applyAlignment="1">
      <alignment vertical="center"/>
    </xf>
    <xf numFmtId="172" fontId="35" fillId="0" borderId="0" xfId="14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68" fontId="2" fillId="0" borderId="1" xfId="0" applyNumberFormat="1" applyFont="1" applyFill="1" applyBorder="1" applyAlignment="1">
      <alignment horizontal="right" vertical="center" wrapText="1"/>
    </xf>
    <xf numFmtId="49" fontId="37" fillId="0" borderId="1" xfId="1" applyNumberFormat="1" applyFont="1" applyFill="1" applyBorder="1" applyAlignment="1">
      <alignment horizontal="center" vertical="center" wrapText="1"/>
    </xf>
    <xf numFmtId="49" fontId="37" fillId="0" borderId="1" xfId="1" applyNumberFormat="1" applyFont="1" applyFill="1" applyBorder="1" applyAlignment="1">
      <alignment horizontal="justify" vertical="center" wrapText="1"/>
    </xf>
    <xf numFmtId="49" fontId="38" fillId="0" borderId="1" xfId="1" applyNumberFormat="1" applyFont="1" applyFill="1" applyBorder="1" applyAlignment="1">
      <alignment horizontal="justify" vertical="center" wrapText="1"/>
    </xf>
    <xf numFmtId="49" fontId="37" fillId="0" borderId="1" xfId="1" applyNumberFormat="1" applyFont="1" applyFill="1" applyBorder="1" applyAlignment="1" applyProtection="1">
      <alignment horizontal="center" vertical="center" wrapText="1"/>
    </xf>
    <xf numFmtId="170" fontId="4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right" vertical="center"/>
    </xf>
    <xf numFmtId="0" fontId="23" fillId="0" borderId="0" xfId="1" applyFont="1" applyFill="1" applyAlignment="1">
      <alignment vertical="center"/>
    </xf>
    <xf numFmtId="49" fontId="3" fillId="3" borderId="1" xfId="1" applyNumberFormat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center" vertical="center" wrapText="1"/>
    </xf>
    <xf numFmtId="168" fontId="4" fillId="0" borderId="0" xfId="1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3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left" vertical="center"/>
    </xf>
    <xf numFmtId="49" fontId="2" fillId="0" borderId="4" xfId="1" applyNumberFormat="1" applyFont="1" applyFill="1" applyBorder="1" applyAlignment="1">
      <alignment horizontal="left" vertical="center"/>
    </xf>
    <xf numFmtId="49" fontId="2" fillId="0" borderId="5" xfId="1" applyNumberFormat="1" applyFont="1" applyFill="1" applyBorder="1" applyAlignment="1">
      <alignment horizontal="left"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 vertical="center"/>
    </xf>
    <xf numFmtId="0" fontId="2" fillId="0" borderId="0" xfId="11" applyFont="1" applyFill="1" applyAlignment="1">
      <alignment horizontal="center" vertical="center" wrapText="1"/>
    </xf>
    <xf numFmtId="0" fontId="19" fillId="0" borderId="0" xfId="11" applyFont="1" applyFill="1" applyAlignment="1">
      <alignment horizontal="center" vertical="center"/>
    </xf>
    <xf numFmtId="0" fontId="9" fillId="0" borderId="2" xfId="11" applyFont="1" applyFill="1" applyBorder="1" applyAlignment="1">
      <alignment horizontal="center" wrapText="1"/>
    </xf>
    <xf numFmtId="0" fontId="9" fillId="0" borderId="6" xfId="11" applyFont="1" applyFill="1" applyBorder="1" applyAlignment="1">
      <alignment horizontal="center" wrapText="1"/>
    </xf>
    <xf numFmtId="0" fontId="2" fillId="0" borderId="1" xfId="11" applyFont="1" applyFill="1" applyBorder="1" applyAlignment="1">
      <alignment horizontal="justify" wrapText="1"/>
    </xf>
    <xf numFmtId="166" fontId="2" fillId="0" borderId="2" xfId="11" applyNumberFormat="1" applyFont="1" applyFill="1" applyBorder="1" applyAlignment="1">
      <alignment horizontal="center" wrapText="1"/>
    </xf>
    <xf numFmtId="166" fontId="2" fillId="0" borderId="6" xfId="11" applyNumberFormat="1" applyFont="1" applyFill="1" applyBorder="1" applyAlignment="1">
      <alignment horizontal="center" wrapText="1"/>
    </xf>
  </cellXfs>
  <cellStyles count="15">
    <cellStyle name="Денежный" xfId="13" builtinId="4"/>
    <cellStyle name="Обычный" xfId="0" builtinId="0"/>
    <cellStyle name="Обычный 12" xfId="3"/>
    <cellStyle name="Обычный 13 10" xfId="1"/>
    <cellStyle name="Обычный 13 4 3 2" xfId="12"/>
    <cellStyle name="Обычный 20" xfId="5"/>
    <cellStyle name="Обычный_к думе 2009-2011 г. 2" xfId="2"/>
    <cellStyle name="Обычный_прил.3,5,7  к реш.  Расходы 2009-2011" xfId="11"/>
    <cellStyle name="Обычный_прил.4,6,8-11 к реш.  Расходы 2009-2011" xfId="10"/>
    <cellStyle name="Процентный 2" xfId="7"/>
    <cellStyle name="Финансовый" xfId="14" builtinId="3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FFCC"/>
      <color rgb="FF0000FF"/>
      <color rgb="FFFFCC99"/>
      <color rgb="FFFFCCFF"/>
      <color rgb="FFFF99FF"/>
      <color rgb="FF66FF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.%20&#1087;&#1088;&#1080;&#1083;&#1086;&#1078;&#1077;&#1085;&#1080;&#1103;%20&#1082;%20&#1087;&#1086;&#1103;&#1089;&#1085;&#1080;&#1090;&#1077;&#1083;&#1100;&#1085;&#1086;&#1081;%20(&#1089;&#1077;&#1085;&#1090;&#1103;&#1073;&#1088;&#1100;),%2009.09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х "/>
      <sheetName val="вед. "/>
    </sheetNames>
    <sheetDataSet>
      <sheetData sheetId="0"/>
      <sheetData sheetId="1">
        <row r="1211">
          <cell r="F1211" t="e">
            <v>#REF!</v>
          </cell>
          <cell r="O1211">
            <v>3584485.0336240544</v>
          </cell>
          <cell r="V1211">
            <v>3537167.1593348645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64"/>
  <sheetViews>
    <sheetView topLeftCell="A37" workbookViewId="0">
      <selection activeCell="F13" sqref="F13"/>
    </sheetView>
  </sheetViews>
  <sheetFormatPr defaultRowHeight="15.75" x14ac:dyDescent="0.25"/>
  <cols>
    <col min="1" max="1" width="24.28515625" style="156" customWidth="1"/>
    <col min="2" max="2" width="90" style="156" customWidth="1"/>
    <col min="3" max="3" width="18.5703125" style="156" hidden="1" customWidth="1"/>
    <col min="4" max="4" width="16.85546875" style="156" hidden="1" customWidth="1"/>
    <col min="5" max="5" width="18.42578125" style="156" customWidth="1"/>
    <col min="6" max="6" width="19.7109375" style="156" customWidth="1"/>
    <col min="7" max="16384" width="9.140625" style="156"/>
  </cols>
  <sheetData>
    <row r="1" spans="1:6" x14ac:dyDescent="0.25">
      <c r="A1" s="155"/>
      <c r="B1" s="155"/>
      <c r="C1" s="155"/>
      <c r="E1" s="8" t="s">
        <v>843</v>
      </c>
    </row>
    <row r="2" spans="1:6" x14ac:dyDescent="0.25">
      <c r="A2" s="155"/>
      <c r="B2" s="155"/>
      <c r="C2" s="155"/>
      <c r="E2" s="203" t="s">
        <v>455</v>
      </c>
    </row>
    <row r="3" spans="1:6" x14ac:dyDescent="0.25">
      <c r="A3" s="155"/>
      <c r="B3" s="155"/>
      <c r="C3" s="155"/>
      <c r="E3" s="1" t="s">
        <v>456</v>
      </c>
    </row>
    <row r="4" spans="1:6" x14ac:dyDescent="0.25">
      <c r="A4" s="155"/>
      <c r="B4" s="155"/>
      <c r="C4" s="155"/>
      <c r="E4" s="64" t="s">
        <v>883</v>
      </c>
    </row>
    <row r="5" spans="1:6" x14ac:dyDescent="0.25">
      <c r="A5" s="155"/>
      <c r="B5" s="155"/>
      <c r="C5" s="155"/>
      <c r="D5" s="155"/>
      <c r="E5" s="155"/>
    </row>
    <row r="6" spans="1:6" ht="38.25" customHeight="1" x14ac:dyDescent="0.25">
      <c r="A6" s="225" t="s">
        <v>844</v>
      </c>
      <c r="B6" s="225"/>
      <c r="C6" s="225"/>
      <c r="D6" s="225"/>
      <c r="E6" s="225"/>
      <c r="F6" s="157"/>
    </row>
    <row r="7" spans="1:6" x14ac:dyDescent="0.25">
      <c r="A7" s="226" t="s">
        <v>845</v>
      </c>
      <c r="B7" s="227"/>
      <c r="C7" s="227"/>
      <c r="D7" s="227"/>
      <c r="E7" s="227"/>
    </row>
    <row r="8" spans="1:6" x14ac:dyDescent="0.25">
      <c r="A8" s="158"/>
      <c r="B8" s="159"/>
      <c r="C8" s="159"/>
      <c r="D8" s="159"/>
      <c r="E8" s="159"/>
    </row>
    <row r="9" spans="1:6" x14ac:dyDescent="0.25">
      <c r="A9" s="160"/>
      <c r="B9" s="159"/>
      <c r="C9" s="159"/>
      <c r="D9" s="159"/>
      <c r="E9" s="161" t="s">
        <v>585</v>
      </c>
    </row>
    <row r="10" spans="1:6" ht="44.25" customHeight="1" x14ac:dyDescent="0.25">
      <c r="A10" s="162" t="s">
        <v>884</v>
      </c>
      <c r="B10" s="162" t="s">
        <v>846</v>
      </c>
      <c r="C10" s="154" t="s">
        <v>879</v>
      </c>
      <c r="D10" s="163" t="s">
        <v>754</v>
      </c>
      <c r="E10" s="164" t="s">
        <v>588</v>
      </c>
      <c r="F10" s="164" t="s">
        <v>597</v>
      </c>
    </row>
    <row r="11" spans="1:6" x14ac:dyDescent="0.25">
      <c r="A11" s="165" t="s">
        <v>403</v>
      </c>
      <c r="B11" s="165" t="s">
        <v>404</v>
      </c>
      <c r="C11" s="166" t="s">
        <v>967</v>
      </c>
      <c r="D11" s="167" t="s">
        <v>885</v>
      </c>
      <c r="E11" s="165" t="s">
        <v>464</v>
      </c>
      <c r="F11" s="165" t="s">
        <v>405</v>
      </c>
    </row>
    <row r="12" spans="1:6" x14ac:dyDescent="0.25">
      <c r="A12" s="168" t="s">
        <v>872</v>
      </c>
      <c r="B12" s="169" t="s">
        <v>873</v>
      </c>
      <c r="C12" s="170">
        <f>C13+C15+C17+C21+C24+C27+C36+C38+C41+C46+C47</f>
        <v>1723839.3</v>
      </c>
      <c r="D12" s="171">
        <f>D13+D15+D17+D21+D24+D27+D36+D38+D41+D46+D47+D51+D60</f>
        <v>54625.040630000003</v>
      </c>
      <c r="E12" s="171">
        <f>C12+D12</f>
        <v>1778464.34063</v>
      </c>
      <c r="F12" s="171">
        <v>1841524.1</v>
      </c>
    </row>
    <row r="13" spans="1:6" x14ac:dyDescent="0.25">
      <c r="A13" s="168" t="s">
        <v>874</v>
      </c>
      <c r="B13" s="169" t="s">
        <v>875</v>
      </c>
      <c r="C13" s="170">
        <f>C14</f>
        <v>1114392</v>
      </c>
      <c r="D13" s="171">
        <f>D14</f>
        <v>0</v>
      </c>
      <c r="E13" s="171">
        <f t="shared" ref="E13:F64" si="0">C13+D13</f>
        <v>1114392</v>
      </c>
      <c r="F13" s="171">
        <f>F14</f>
        <v>1179414</v>
      </c>
    </row>
    <row r="14" spans="1:6" x14ac:dyDescent="0.25">
      <c r="A14" s="172" t="s">
        <v>886</v>
      </c>
      <c r="B14" s="173" t="s">
        <v>876</v>
      </c>
      <c r="C14" s="174">
        <v>1114392</v>
      </c>
      <c r="D14" s="175"/>
      <c r="E14" s="175">
        <f t="shared" si="0"/>
        <v>1114392</v>
      </c>
      <c r="F14" s="175">
        <v>1179414</v>
      </c>
    </row>
    <row r="15" spans="1:6" ht="31.5" x14ac:dyDescent="0.25">
      <c r="A15" s="168" t="s">
        <v>887</v>
      </c>
      <c r="B15" s="169" t="s">
        <v>888</v>
      </c>
      <c r="C15" s="170">
        <v>21962.799999999999</v>
      </c>
      <c r="D15" s="171">
        <f>D16</f>
        <v>587.20000000000005</v>
      </c>
      <c r="E15" s="171">
        <f t="shared" si="0"/>
        <v>22550</v>
      </c>
      <c r="F15" s="171">
        <f>F16</f>
        <v>21962.799999999999</v>
      </c>
    </row>
    <row r="16" spans="1:6" ht="30" customHeight="1" x14ac:dyDescent="0.25">
      <c r="A16" s="172" t="s">
        <v>889</v>
      </c>
      <c r="B16" s="173" t="s">
        <v>890</v>
      </c>
      <c r="C16" s="174">
        <v>21962.799999999999</v>
      </c>
      <c r="D16" s="175">
        <v>587.20000000000005</v>
      </c>
      <c r="E16" s="175">
        <f t="shared" si="0"/>
        <v>22550</v>
      </c>
      <c r="F16" s="175">
        <v>21962.799999999999</v>
      </c>
    </row>
    <row r="17" spans="1:6" x14ac:dyDescent="0.25">
      <c r="A17" s="168" t="s">
        <v>891</v>
      </c>
      <c r="B17" s="169" t="s">
        <v>892</v>
      </c>
      <c r="C17" s="170">
        <f>C18+C19+C20</f>
        <v>174253</v>
      </c>
      <c r="D17" s="171">
        <f>D18+D19+D20</f>
        <v>26300</v>
      </c>
      <c r="E17" s="171">
        <f t="shared" si="0"/>
        <v>200553</v>
      </c>
      <c r="F17" s="171">
        <f>F18+F19+F20</f>
        <v>219257</v>
      </c>
    </row>
    <row r="18" spans="1:6" ht="17.25" customHeight="1" x14ac:dyDescent="0.25">
      <c r="A18" s="172" t="s">
        <v>893</v>
      </c>
      <c r="B18" s="176" t="s">
        <v>894</v>
      </c>
      <c r="C18" s="174">
        <v>155200</v>
      </c>
      <c r="D18" s="175">
        <v>19800</v>
      </c>
      <c r="E18" s="175">
        <f t="shared" si="0"/>
        <v>175000</v>
      </c>
      <c r="F18" s="175">
        <v>190204</v>
      </c>
    </row>
    <row r="19" spans="1:6" x14ac:dyDescent="0.25">
      <c r="A19" s="172" t="s">
        <v>895</v>
      </c>
      <c r="B19" s="173" t="s">
        <v>896</v>
      </c>
      <c r="C19" s="174">
        <v>153</v>
      </c>
      <c r="D19" s="175"/>
      <c r="E19" s="175">
        <f t="shared" si="0"/>
        <v>153</v>
      </c>
      <c r="F19" s="175">
        <f t="shared" si="0"/>
        <v>153</v>
      </c>
    </row>
    <row r="20" spans="1:6" ht="21" customHeight="1" x14ac:dyDescent="0.25">
      <c r="A20" s="172" t="s">
        <v>897</v>
      </c>
      <c r="B20" s="173" t="s">
        <v>898</v>
      </c>
      <c r="C20" s="174">
        <v>18900</v>
      </c>
      <c r="D20" s="175">
        <v>6500</v>
      </c>
      <c r="E20" s="175">
        <f t="shared" si="0"/>
        <v>25400</v>
      </c>
      <c r="F20" s="175">
        <v>28900</v>
      </c>
    </row>
    <row r="21" spans="1:6" x14ac:dyDescent="0.25">
      <c r="A21" s="168" t="s">
        <v>899</v>
      </c>
      <c r="B21" s="169" t="s">
        <v>900</v>
      </c>
      <c r="C21" s="170">
        <f>C22+C23</f>
        <v>179322</v>
      </c>
      <c r="D21" s="171">
        <f>D22+D23</f>
        <v>-15625</v>
      </c>
      <c r="E21" s="171">
        <f t="shared" si="0"/>
        <v>163697</v>
      </c>
      <c r="F21" s="171">
        <f>F22+F23</f>
        <v>171222</v>
      </c>
    </row>
    <row r="22" spans="1:6" x14ac:dyDescent="0.25">
      <c r="A22" s="172" t="s">
        <v>901</v>
      </c>
      <c r="B22" s="173" t="s">
        <v>902</v>
      </c>
      <c r="C22" s="174">
        <v>75980</v>
      </c>
      <c r="D22" s="175">
        <v>-5980</v>
      </c>
      <c r="E22" s="175">
        <f t="shared" si="0"/>
        <v>70000</v>
      </c>
      <c r="F22" s="175">
        <v>67880</v>
      </c>
    </row>
    <row r="23" spans="1:6" x14ac:dyDescent="0.25">
      <c r="A23" s="172" t="s">
        <v>903</v>
      </c>
      <c r="B23" s="173" t="s">
        <v>904</v>
      </c>
      <c r="C23" s="174">
        <v>103342</v>
      </c>
      <c r="D23" s="175">
        <v>-9645</v>
      </c>
      <c r="E23" s="175">
        <f t="shared" si="0"/>
        <v>93697</v>
      </c>
      <c r="F23" s="175">
        <v>103342</v>
      </c>
    </row>
    <row r="24" spans="1:6" x14ac:dyDescent="0.25">
      <c r="A24" s="168" t="s">
        <v>905</v>
      </c>
      <c r="B24" s="169" t="s">
        <v>906</v>
      </c>
      <c r="C24" s="170">
        <f>C25+C26</f>
        <v>17010</v>
      </c>
      <c r="D24" s="171">
        <f>D25+D26</f>
        <v>10</v>
      </c>
      <c r="E24" s="171">
        <f t="shared" si="0"/>
        <v>17020</v>
      </c>
      <c r="F24" s="171">
        <f>F25+F26</f>
        <v>19010</v>
      </c>
    </row>
    <row r="25" spans="1:6" ht="31.5" x14ac:dyDescent="0.25">
      <c r="A25" s="172" t="s">
        <v>907</v>
      </c>
      <c r="B25" s="173" t="s">
        <v>908</v>
      </c>
      <c r="C25" s="174">
        <v>17000</v>
      </c>
      <c r="D25" s="175">
        <v>0</v>
      </c>
      <c r="E25" s="175">
        <f t="shared" si="0"/>
        <v>17000</v>
      </c>
      <c r="F25" s="175">
        <v>19000</v>
      </c>
    </row>
    <row r="26" spans="1:6" ht="18.75" customHeight="1" x14ac:dyDescent="0.25">
      <c r="A26" s="172" t="s">
        <v>909</v>
      </c>
      <c r="B26" s="173" t="s">
        <v>910</v>
      </c>
      <c r="C26" s="174">
        <v>10</v>
      </c>
      <c r="D26" s="175">
        <v>10</v>
      </c>
      <c r="E26" s="175">
        <f t="shared" si="0"/>
        <v>20</v>
      </c>
      <c r="F26" s="175">
        <v>10</v>
      </c>
    </row>
    <row r="27" spans="1:6" ht="31.5" x14ac:dyDescent="0.25">
      <c r="A27" s="168" t="s">
        <v>911</v>
      </c>
      <c r="B27" s="169" t="s">
        <v>912</v>
      </c>
      <c r="C27" s="170">
        <f>SUM(C28:C35)</f>
        <v>170599.6</v>
      </c>
      <c r="D27" s="171">
        <f>D28+D29+D30+D31+D32+D33+D34+D35</f>
        <v>16062.599999999999</v>
      </c>
      <c r="E27" s="171">
        <f t="shared" si="0"/>
        <v>186662.2</v>
      </c>
      <c r="F27" s="171">
        <f>F28+F29+F30+F31+F32+F33+F34+F35</f>
        <v>184093.3</v>
      </c>
    </row>
    <row r="28" spans="1:6" ht="47.25" x14ac:dyDescent="0.25">
      <c r="A28" s="172" t="s">
        <v>913</v>
      </c>
      <c r="B28" s="177" t="s">
        <v>914</v>
      </c>
      <c r="C28" s="174">
        <v>1128.3</v>
      </c>
      <c r="D28" s="171"/>
      <c r="E28" s="175">
        <f t="shared" si="0"/>
        <v>1128.3</v>
      </c>
      <c r="F28" s="175">
        <v>264</v>
      </c>
    </row>
    <row r="29" spans="1:6" ht="63" x14ac:dyDescent="0.25">
      <c r="A29" s="172" t="s">
        <v>915</v>
      </c>
      <c r="B29" s="173" t="s">
        <v>916</v>
      </c>
      <c r="C29" s="174">
        <v>121000</v>
      </c>
      <c r="D29" s="175">
        <v>7827.8</v>
      </c>
      <c r="E29" s="175">
        <f t="shared" si="0"/>
        <v>128827.8</v>
      </c>
      <c r="F29" s="175">
        <v>127000</v>
      </c>
    </row>
    <row r="30" spans="1:6" ht="63" x14ac:dyDescent="0.25">
      <c r="A30" s="172" t="s">
        <v>917</v>
      </c>
      <c r="B30" s="173" t="s">
        <v>918</v>
      </c>
      <c r="C30" s="174">
        <v>10750</v>
      </c>
      <c r="D30" s="175">
        <v>2250</v>
      </c>
      <c r="E30" s="175">
        <f t="shared" si="0"/>
        <v>13000</v>
      </c>
      <c r="F30" s="175">
        <v>13500</v>
      </c>
    </row>
    <row r="31" spans="1:6" ht="31.5" x14ac:dyDescent="0.25">
      <c r="A31" s="172" t="s">
        <v>919</v>
      </c>
      <c r="B31" s="173" t="s">
        <v>920</v>
      </c>
      <c r="C31" s="174">
        <v>8000</v>
      </c>
      <c r="D31" s="175">
        <v>2000</v>
      </c>
      <c r="E31" s="175">
        <f t="shared" si="0"/>
        <v>10000</v>
      </c>
      <c r="F31" s="175">
        <v>8500</v>
      </c>
    </row>
    <row r="32" spans="1:6" ht="78.75" customHeight="1" x14ac:dyDescent="0.25">
      <c r="A32" s="172" t="s">
        <v>921</v>
      </c>
      <c r="B32" s="173" t="s">
        <v>922</v>
      </c>
      <c r="C32" s="174">
        <v>10500</v>
      </c>
      <c r="D32" s="175">
        <v>4000</v>
      </c>
      <c r="E32" s="175">
        <f t="shared" si="0"/>
        <v>14500</v>
      </c>
      <c r="F32" s="175">
        <v>14450</v>
      </c>
    </row>
    <row r="33" spans="1:6" ht="47.25" x14ac:dyDescent="0.25">
      <c r="A33" s="172" t="s">
        <v>923</v>
      </c>
      <c r="B33" s="173" t="s">
        <v>924</v>
      </c>
      <c r="C33" s="174">
        <v>3541.2</v>
      </c>
      <c r="D33" s="175">
        <v>-3541.2</v>
      </c>
      <c r="E33" s="175">
        <f t="shared" si="0"/>
        <v>0</v>
      </c>
      <c r="F33" s="175">
        <v>600</v>
      </c>
    </row>
    <row r="34" spans="1:6" ht="63" x14ac:dyDescent="0.25">
      <c r="A34" s="172" t="s">
        <v>925</v>
      </c>
      <c r="B34" s="173" t="s">
        <v>926</v>
      </c>
      <c r="C34" s="174">
        <v>13200</v>
      </c>
      <c r="D34" s="175">
        <v>3526</v>
      </c>
      <c r="E34" s="175">
        <f t="shared" si="0"/>
        <v>16726</v>
      </c>
      <c r="F34" s="175">
        <v>17400</v>
      </c>
    </row>
    <row r="35" spans="1:6" ht="78.75" x14ac:dyDescent="0.25">
      <c r="A35" s="178" t="s">
        <v>927</v>
      </c>
      <c r="B35" s="179" t="s">
        <v>928</v>
      </c>
      <c r="C35" s="174">
        <v>2480.1</v>
      </c>
      <c r="D35" s="175"/>
      <c r="E35" s="175">
        <f t="shared" si="0"/>
        <v>2480.1</v>
      </c>
      <c r="F35" s="175">
        <v>2379.3000000000002</v>
      </c>
    </row>
    <row r="36" spans="1:6" x14ac:dyDescent="0.25">
      <c r="A36" s="168" t="s">
        <v>929</v>
      </c>
      <c r="B36" s="169" t="s">
        <v>930</v>
      </c>
      <c r="C36" s="170">
        <f>C37</f>
        <v>6855</v>
      </c>
      <c r="D36" s="171">
        <f>D37</f>
        <v>4800</v>
      </c>
      <c r="E36" s="171">
        <f t="shared" si="0"/>
        <v>11655</v>
      </c>
      <c r="F36" s="171">
        <f>F37</f>
        <v>10855</v>
      </c>
    </row>
    <row r="37" spans="1:6" x14ac:dyDescent="0.25">
      <c r="A37" s="172" t="s">
        <v>931</v>
      </c>
      <c r="B37" s="173" t="s">
        <v>932</v>
      </c>
      <c r="C37" s="174">
        <v>6855</v>
      </c>
      <c r="D37" s="175">
        <v>4800</v>
      </c>
      <c r="E37" s="175">
        <f t="shared" si="0"/>
        <v>11655</v>
      </c>
      <c r="F37" s="175">
        <v>10855</v>
      </c>
    </row>
    <row r="38" spans="1:6" ht="31.5" x14ac:dyDescent="0.25">
      <c r="A38" s="168" t="s">
        <v>933</v>
      </c>
      <c r="B38" s="169" t="s">
        <v>934</v>
      </c>
      <c r="C38" s="170">
        <f>C39+C40</f>
        <v>3140</v>
      </c>
      <c r="D38" s="171">
        <f>D39+D40</f>
        <v>6080.3</v>
      </c>
      <c r="E38" s="171">
        <f t="shared" si="0"/>
        <v>9220.2999999999993</v>
      </c>
      <c r="F38" s="171">
        <f>F39+F40</f>
        <v>3140</v>
      </c>
    </row>
    <row r="39" spans="1:6" ht="31.5" x14ac:dyDescent="0.25">
      <c r="A39" s="172" t="s">
        <v>935</v>
      </c>
      <c r="B39" s="173" t="s">
        <v>936</v>
      </c>
      <c r="C39" s="174">
        <v>40</v>
      </c>
      <c r="D39" s="175"/>
      <c r="E39" s="175">
        <f t="shared" si="0"/>
        <v>40</v>
      </c>
      <c r="F39" s="175">
        <f t="shared" si="0"/>
        <v>40</v>
      </c>
    </row>
    <row r="40" spans="1:6" x14ac:dyDescent="0.25">
      <c r="A40" s="172" t="s">
        <v>937</v>
      </c>
      <c r="B40" s="173" t="s">
        <v>938</v>
      </c>
      <c r="C40" s="174">
        <v>3100</v>
      </c>
      <c r="D40" s="175">
        <v>6080.3</v>
      </c>
      <c r="E40" s="175">
        <f t="shared" si="0"/>
        <v>9180.2999999999993</v>
      </c>
      <c r="F40" s="175">
        <v>3100</v>
      </c>
    </row>
    <row r="41" spans="1:6" ht="22.5" customHeight="1" x14ac:dyDescent="0.25">
      <c r="A41" s="168" t="s">
        <v>939</v>
      </c>
      <c r="B41" s="169" t="s">
        <v>940</v>
      </c>
      <c r="C41" s="170">
        <f>C42+C43+C44+C45</f>
        <v>17049.7</v>
      </c>
      <c r="D41" s="171">
        <f>D42+D43+D44+D45</f>
        <v>2800</v>
      </c>
      <c r="E41" s="171">
        <f t="shared" si="0"/>
        <v>19849.7</v>
      </c>
      <c r="F41" s="171">
        <f>F42+F43+F44+F45</f>
        <v>14539</v>
      </c>
    </row>
    <row r="42" spans="1:6" ht="62.25" customHeight="1" x14ac:dyDescent="0.25">
      <c r="A42" s="172" t="s">
        <v>941</v>
      </c>
      <c r="B42" s="173" t="s">
        <v>942</v>
      </c>
      <c r="C42" s="174">
        <v>4040</v>
      </c>
      <c r="D42" s="180"/>
      <c r="E42" s="175">
        <f t="shared" si="0"/>
        <v>4040</v>
      </c>
      <c r="F42" s="175">
        <v>350</v>
      </c>
    </row>
    <row r="43" spans="1:6" ht="33" customHeight="1" x14ac:dyDescent="0.25">
      <c r="A43" s="172" t="s">
        <v>943</v>
      </c>
      <c r="B43" s="173" t="s">
        <v>944</v>
      </c>
      <c r="C43" s="174">
        <v>10000</v>
      </c>
      <c r="D43" s="175"/>
      <c r="E43" s="175">
        <f t="shared" si="0"/>
        <v>10000</v>
      </c>
      <c r="F43" s="175">
        <v>10000</v>
      </c>
    </row>
    <row r="44" spans="1:6" ht="47.25" x14ac:dyDescent="0.25">
      <c r="A44" s="181" t="s">
        <v>945</v>
      </c>
      <c r="B44" s="173" t="s">
        <v>946</v>
      </c>
      <c r="C44" s="174">
        <v>9.6999999999999993</v>
      </c>
      <c r="D44" s="175">
        <v>2500</v>
      </c>
      <c r="E44" s="175">
        <f t="shared" si="0"/>
        <v>2509.6999999999998</v>
      </c>
      <c r="F44" s="175">
        <v>189</v>
      </c>
    </row>
    <row r="45" spans="1:6" ht="63" x14ac:dyDescent="0.25">
      <c r="A45" s="172" t="s">
        <v>947</v>
      </c>
      <c r="B45" s="173" t="s">
        <v>948</v>
      </c>
      <c r="C45" s="174">
        <v>3000</v>
      </c>
      <c r="D45" s="175">
        <v>300</v>
      </c>
      <c r="E45" s="175">
        <f t="shared" si="0"/>
        <v>3300</v>
      </c>
      <c r="F45" s="175">
        <v>4000</v>
      </c>
    </row>
    <row r="46" spans="1:6" x14ac:dyDescent="0.25">
      <c r="A46" s="168" t="s">
        <v>949</v>
      </c>
      <c r="B46" s="169" t="s">
        <v>950</v>
      </c>
      <c r="C46" s="170">
        <v>18000</v>
      </c>
      <c r="D46" s="171">
        <v>-6000</v>
      </c>
      <c r="E46" s="171">
        <f t="shared" si="0"/>
        <v>12000</v>
      </c>
      <c r="F46" s="171">
        <v>18000</v>
      </c>
    </row>
    <row r="47" spans="1:6" x14ac:dyDescent="0.25">
      <c r="A47" s="168" t="s">
        <v>951</v>
      </c>
      <c r="B47" s="169" t="s">
        <v>952</v>
      </c>
      <c r="C47" s="170">
        <f>C48+C49+C50</f>
        <v>1255.2</v>
      </c>
      <c r="D47" s="171">
        <f>D48+D49+D50</f>
        <v>19609.940630000001</v>
      </c>
      <c r="E47" s="171">
        <f t="shared" si="0"/>
        <v>20865.140630000002</v>
      </c>
      <c r="F47" s="171">
        <f>F48+F49+F50</f>
        <v>31</v>
      </c>
    </row>
    <row r="48" spans="1:6" x14ac:dyDescent="0.25">
      <c r="A48" s="172" t="s">
        <v>953</v>
      </c>
      <c r="B48" s="173" t="s">
        <v>954</v>
      </c>
      <c r="C48" s="174">
        <v>30</v>
      </c>
      <c r="D48" s="175">
        <v>19722</v>
      </c>
      <c r="E48" s="175">
        <f t="shared" si="0"/>
        <v>19752</v>
      </c>
      <c r="F48" s="175">
        <v>31</v>
      </c>
    </row>
    <row r="49" spans="1:6" x14ac:dyDescent="0.25">
      <c r="A49" s="172" t="s">
        <v>955</v>
      </c>
      <c r="B49" s="173" t="s">
        <v>956</v>
      </c>
      <c r="C49" s="174">
        <v>160.5</v>
      </c>
      <c r="D49" s="175">
        <v>0</v>
      </c>
      <c r="E49" s="175">
        <f t="shared" si="0"/>
        <v>160.5</v>
      </c>
      <c r="F49" s="175">
        <v>0</v>
      </c>
    </row>
    <row r="50" spans="1:6" x14ac:dyDescent="0.25">
      <c r="A50" s="172" t="s">
        <v>957</v>
      </c>
      <c r="B50" s="173" t="s">
        <v>958</v>
      </c>
      <c r="C50" s="174">
        <v>1064.7</v>
      </c>
      <c r="D50" s="175">
        <v>-112.05937</v>
      </c>
      <c r="E50" s="175">
        <f t="shared" si="0"/>
        <v>952.6406300000001</v>
      </c>
      <c r="F50" s="175">
        <v>0</v>
      </c>
    </row>
    <row r="51" spans="1:6" ht="18" hidden="1" customHeight="1" x14ac:dyDescent="0.25">
      <c r="A51" s="168" t="s">
        <v>847</v>
      </c>
      <c r="B51" s="169" t="s">
        <v>848</v>
      </c>
      <c r="C51" s="170">
        <v>3716810.1</v>
      </c>
      <c r="D51" s="171">
        <f>D52</f>
        <v>0</v>
      </c>
      <c r="E51" s="171">
        <f t="shared" si="0"/>
        <v>3716810.1</v>
      </c>
      <c r="F51" s="171">
        <f t="shared" si="0"/>
        <v>3716810.1</v>
      </c>
    </row>
    <row r="52" spans="1:6" ht="31.5" hidden="1" x14ac:dyDescent="0.25">
      <c r="A52" s="168" t="s">
        <v>849</v>
      </c>
      <c r="B52" s="169" t="s">
        <v>850</v>
      </c>
      <c r="C52" s="170">
        <v>3148718.2</v>
      </c>
      <c r="D52" s="171">
        <f>D53+D54+D55+D56</f>
        <v>0</v>
      </c>
      <c r="E52" s="171">
        <f t="shared" si="0"/>
        <v>3148718.2</v>
      </c>
      <c r="F52" s="171">
        <f t="shared" si="0"/>
        <v>3148718.2</v>
      </c>
    </row>
    <row r="53" spans="1:6" hidden="1" x14ac:dyDescent="0.25">
      <c r="A53" s="172" t="s">
        <v>959</v>
      </c>
      <c r="B53" s="173" t="s">
        <v>960</v>
      </c>
      <c r="C53" s="174">
        <v>190301.1</v>
      </c>
      <c r="D53" s="182"/>
      <c r="E53" s="175">
        <f t="shared" si="0"/>
        <v>190301.1</v>
      </c>
      <c r="F53" s="175">
        <f t="shared" si="0"/>
        <v>190301.1</v>
      </c>
    </row>
    <row r="54" spans="1:6" ht="31.5" hidden="1" x14ac:dyDescent="0.25">
      <c r="A54" s="172" t="s">
        <v>961</v>
      </c>
      <c r="B54" s="173" t="s">
        <v>962</v>
      </c>
      <c r="C54" s="174">
        <v>1374533.1</v>
      </c>
      <c r="D54" s="183"/>
      <c r="E54" s="175">
        <f t="shared" si="0"/>
        <v>1374533.1</v>
      </c>
      <c r="F54" s="175">
        <f t="shared" si="0"/>
        <v>1374533.1</v>
      </c>
    </row>
    <row r="55" spans="1:6" hidden="1" x14ac:dyDescent="0.25">
      <c r="A55" s="172" t="s">
        <v>963</v>
      </c>
      <c r="B55" s="173" t="s">
        <v>964</v>
      </c>
      <c r="C55" s="174">
        <v>1342292.7</v>
      </c>
      <c r="D55" s="183"/>
      <c r="E55" s="175">
        <f t="shared" si="0"/>
        <v>1342292.7</v>
      </c>
      <c r="F55" s="175">
        <f t="shared" si="0"/>
        <v>1342292.7</v>
      </c>
    </row>
    <row r="56" spans="1:6" ht="0.75" hidden="1" customHeight="1" x14ac:dyDescent="0.25">
      <c r="A56" s="172" t="s">
        <v>965</v>
      </c>
      <c r="B56" s="173" t="s">
        <v>966</v>
      </c>
      <c r="C56" s="174">
        <v>241591.3</v>
      </c>
      <c r="D56" s="182"/>
      <c r="E56" s="175">
        <f t="shared" si="0"/>
        <v>241591.3</v>
      </c>
      <c r="F56" s="175">
        <f t="shared" si="0"/>
        <v>241591.3</v>
      </c>
    </row>
    <row r="57" spans="1:6" ht="21.75" hidden="1" customHeight="1" x14ac:dyDescent="0.25">
      <c r="A57" s="184" t="s">
        <v>851</v>
      </c>
      <c r="B57" s="185" t="s">
        <v>852</v>
      </c>
      <c r="C57" s="121">
        <f>C58</f>
        <v>29470</v>
      </c>
      <c r="D57" s="186">
        <f>D58</f>
        <v>0</v>
      </c>
      <c r="E57" s="171">
        <f t="shared" si="0"/>
        <v>29470</v>
      </c>
      <c r="F57" s="171">
        <f t="shared" si="0"/>
        <v>29470</v>
      </c>
    </row>
    <row r="58" spans="1:6" ht="31.5" hidden="1" x14ac:dyDescent="0.25">
      <c r="A58" s="187" t="s">
        <v>853</v>
      </c>
      <c r="B58" s="188" t="s">
        <v>854</v>
      </c>
      <c r="C58" s="122">
        <v>29470</v>
      </c>
      <c r="D58" s="189">
        <v>0</v>
      </c>
      <c r="E58" s="175">
        <f t="shared" si="0"/>
        <v>29470</v>
      </c>
      <c r="F58" s="175">
        <f t="shared" si="0"/>
        <v>29470</v>
      </c>
    </row>
    <row r="59" spans="1:6" ht="19.5" hidden="1" customHeight="1" x14ac:dyDescent="0.25">
      <c r="A59" s="190" t="s">
        <v>855</v>
      </c>
      <c r="B59" s="185" t="s">
        <v>856</v>
      </c>
      <c r="C59" s="121">
        <f>C60</f>
        <v>5092</v>
      </c>
      <c r="D59" s="186">
        <f>D60</f>
        <v>0</v>
      </c>
      <c r="E59" s="171">
        <f t="shared" si="0"/>
        <v>5092</v>
      </c>
      <c r="F59" s="171">
        <f t="shared" si="0"/>
        <v>5092</v>
      </c>
    </row>
    <row r="60" spans="1:6" hidden="1" x14ac:dyDescent="0.25">
      <c r="A60" s="187" t="s">
        <v>857</v>
      </c>
      <c r="B60" s="188" t="s">
        <v>858</v>
      </c>
      <c r="C60" s="122">
        <v>5092</v>
      </c>
      <c r="D60" s="189"/>
      <c r="E60" s="175">
        <f t="shared" si="0"/>
        <v>5092</v>
      </c>
      <c r="F60" s="175">
        <f t="shared" si="0"/>
        <v>5092</v>
      </c>
    </row>
    <row r="61" spans="1:6" ht="63" hidden="1" x14ac:dyDescent="0.25">
      <c r="A61" s="190" t="s">
        <v>859</v>
      </c>
      <c r="B61" s="185" t="s">
        <v>860</v>
      </c>
      <c r="C61" s="121">
        <f>C62+C63</f>
        <v>533529.9</v>
      </c>
      <c r="D61" s="191">
        <f>D62+D63</f>
        <v>0</v>
      </c>
      <c r="E61" s="171">
        <f t="shared" si="0"/>
        <v>533529.9</v>
      </c>
      <c r="F61" s="171">
        <f t="shared" si="0"/>
        <v>533529.9</v>
      </c>
    </row>
    <row r="62" spans="1:6" ht="31.5" hidden="1" x14ac:dyDescent="0.25">
      <c r="A62" s="187" t="s">
        <v>861</v>
      </c>
      <c r="B62" s="188" t="s">
        <v>862</v>
      </c>
      <c r="C62" s="183">
        <v>524168.8</v>
      </c>
      <c r="D62" s="182"/>
      <c r="E62" s="175">
        <f t="shared" si="0"/>
        <v>524168.8</v>
      </c>
      <c r="F62" s="175">
        <f t="shared" si="0"/>
        <v>524168.8</v>
      </c>
    </row>
    <row r="63" spans="1:6" ht="31.5" hidden="1" x14ac:dyDescent="0.25">
      <c r="A63" s="187" t="s">
        <v>863</v>
      </c>
      <c r="B63" s="188" t="s">
        <v>864</v>
      </c>
      <c r="C63" s="183">
        <v>9361.1</v>
      </c>
      <c r="D63" s="182"/>
      <c r="E63" s="175">
        <f t="shared" si="0"/>
        <v>9361.1</v>
      </c>
      <c r="F63" s="175">
        <f t="shared" si="0"/>
        <v>9361.1</v>
      </c>
    </row>
    <row r="64" spans="1:6" ht="28.5" customHeight="1" x14ac:dyDescent="0.25">
      <c r="A64" s="228" t="s">
        <v>865</v>
      </c>
      <c r="B64" s="229"/>
      <c r="C64" s="170">
        <v>5440649.4000000004</v>
      </c>
      <c r="D64" s="171">
        <f>D12+D51</f>
        <v>54625.040630000003</v>
      </c>
      <c r="E64" s="171">
        <f t="shared" si="0"/>
        <v>5495274.4406300001</v>
      </c>
      <c r="F64" s="171">
        <v>3699434.7</v>
      </c>
    </row>
  </sheetData>
  <mergeCells count="3">
    <mergeCell ref="A6:E6"/>
    <mergeCell ref="A7:E7"/>
    <mergeCell ref="A64:B64"/>
  </mergeCells>
  <pageMargins left="0.98425196850393704" right="0.39370078740157483" top="0.39370078740157483" bottom="0.3937007874015748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655"/>
  <sheetViews>
    <sheetView topLeftCell="A510" zoomScale="90" zoomScaleNormal="90" workbookViewId="0">
      <selection activeCell="P510" sqref="K1:P1048576"/>
    </sheetView>
  </sheetViews>
  <sheetFormatPr defaultRowHeight="12.75" outlineLevelRow="7" x14ac:dyDescent="0.2"/>
  <cols>
    <col min="1" max="1" width="15.7109375" style="23" customWidth="1"/>
    <col min="2" max="2" width="6.7109375" style="23" customWidth="1"/>
    <col min="3" max="3" width="81.42578125" style="60" customWidth="1"/>
    <col min="4" max="9" width="17.28515625" style="23" hidden="1" customWidth="1"/>
    <col min="10" max="10" width="20.28515625" style="23" customWidth="1"/>
    <col min="11" max="16" width="17.85546875" style="23" hidden="1" customWidth="1"/>
    <col min="17" max="17" width="17.85546875" style="23" customWidth="1"/>
    <col min="18" max="18" width="17.7109375" style="23" hidden="1" customWidth="1"/>
    <col min="19" max="20" width="17.28515625" style="23" hidden="1" customWidth="1"/>
    <col min="21" max="21" width="16.5703125" style="23" hidden="1" customWidth="1"/>
    <col min="22" max="22" width="20" style="23" hidden="1" customWidth="1"/>
    <col min="23" max="23" width="14.5703125" style="23" hidden="1" customWidth="1"/>
    <col min="24" max="24" width="17.28515625" style="23" hidden="1" customWidth="1"/>
    <col min="25" max="16384" width="9.140625" style="23"/>
  </cols>
  <sheetData>
    <row r="1" spans="1:24" s="1" customFormat="1" ht="15.75" x14ac:dyDescent="0.2">
      <c r="A1" s="230"/>
      <c r="B1" s="230"/>
      <c r="C1" s="7"/>
      <c r="F1" s="8"/>
      <c r="G1" s="8"/>
      <c r="H1" s="8"/>
      <c r="J1" s="8" t="s">
        <v>654</v>
      </c>
      <c r="K1" s="8"/>
      <c r="L1" s="8"/>
      <c r="O1" s="8" t="s">
        <v>654</v>
      </c>
      <c r="P1" s="8"/>
      <c r="Q1" s="8"/>
    </row>
    <row r="2" spans="1:24" s="1" customFormat="1" ht="15.75" x14ac:dyDescent="0.2">
      <c r="C2" s="7"/>
      <c r="F2" s="222"/>
      <c r="G2" s="222"/>
      <c r="H2" s="222"/>
      <c r="J2" s="222" t="s">
        <v>455</v>
      </c>
      <c r="K2" s="222"/>
      <c r="L2" s="222"/>
      <c r="O2" s="222" t="s">
        <v>455</v>
      </c>
      <c r="P2" s="222"/>
      <c r="Q2" s="222"/>
    </row>
    <row r="3" spans="1:24" s="1" customFormat="1" ht="15.75" x14ac:dyDescent="0.2">
      <c r="A3" s="9"/>
      <c r="B3" s="9"/>
      <c r="C3" s="10"/>
      <c r="D3" s="9"/>
      <c r="E3" s="9"/>
      <c r="J3" s="1" t="s">
        <v>456</v>
      </c>
      <c r="O3" s="1" t="s">
        <v>456</v>
      </c>
      <c r="T3" s="9"/>
    </row>
    <row r="4" spans="1:24" s="1" customFormat="1" ht="15.75" x14ac:dyDescent="0.2">
      <c r="A4" s="9"/>
      <c r="B4" s="9"/>
      <c r="C4" s="11"/>
      <c r="D4" s="9"/>
      <c r="E4" s="9"/>
      <c r="J4" s="64" t="s">
        <v>883</v>
      </c>
      <c r="O4" s="64" t="s">
        <v>883</v>
      </c>
      <c r="P4" s="64"/>
      <c r="Q4" s="64"/>
      <c r="T4" s="9"/>
    </row>
    <row r="5" spans="1:24" s="1" customFormat="1" ht="15.75" x14ac:dyDescent="0.2">
      <c r="A5" s="9"/>
      <c r="B5" s="9"/>
      <c r="C5" s="11"/>
      <c r="D5" s="9"/>
      <c r="E5" s="9"/>
      <c r="F5" s="9"/>
      <c r="G5" s="9"/>
      <c r="H5" s="9"/>
      <c r="I5" s="9"/>
      <c r="J5" s="9"/>
      <c r="S5" s="9"/>
      <c r="T5" s="9"/>
    </row>
    <row r="6" spans="1:24" s="1" customFormat="1" ht="43.5" customHeight="1" x14ac:dyDescent="0.2">
      <c r="A6" s="225" t="s">
        <v>659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</row>
    <row r="7" spans="1:24" s="1" customFormat="1" ht="24.75" customHeight="1" x14ac:dyDescent="0.2">
      <c r="A7" s="234" t="s">
        <v>845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</row>
    <row r="8" spans="1:24" s="1" customFormat="1" ht="17.25" customHeight="1" x14ac:dyDescent="0.2">
      <c r="A8" s="12"/>
      <c r="B8" s="12"/>
      <c r="C8" s="13"/>
      <c r="D8" s="13"/>
      <c r="E8" s="14"/>
      <c r="F8" s="14"/>
      <c r="G8" s="14"/>
      <c r="H8" s="14"/>
      <c r="J8" s="1" t="s">
        <v>585</v>
      </c>
      <c r="S8" s="14"/>
      <c r="V8" s="1" t="s">
        <v>585</v>
      </c>
    </row>
    <row r="9" spans="1:24" s="17" customFormat="1" ht="54" customHeight="1" x14ac:dyDescent="0.2">
      <c r="A9" s="15" t="s">
        <v>445</v>
      </c>
      <c r="B9" s="15" t="s">
        <v>446</v>
      </c>
      <c r="C9" s="16" t="s">
        <v>402</v>
      </c>
      <c r="D9" s="224" t="s">
        <v>762</v>
      </c>
      <c r="E9" s="224" t="s">
        <v>754</v>
      </c>
      <c r="F9" s="224" t="s">
        <v>778</v>
      </c>
      <c r="G9" s="224" t="s">
        <v>754</v>
      </c>
      <c r="H9" s="223" t="s">
        <v>879</v>
      </c>
      <c r="I9" s="224" t="s">
        <v>754</v>
      </c>
      <c r="J9" s="224" t="s">
        <v>778</v>
      </c>
      <c r="K9" s="224" t="s">
        <v>763</v>
      </c>
      <c r="L9" s="224" t="s">
        <v>754</v>
      </c>
      <c r="M9" s="224" t="s">
        <v>779</v>
      </c>
      <c r="N9" s="224" t="s">
        <v>754</v>
      </c>
      <c r="O9" s="224" t="s">
        <v>779</v>
      </c>
      <c r="P9" s="224" t="s">
        <v>754</v>
      </c>
      <c r="Q9" s="224" t="s">
        <v>881</v>
      </c>
      <c r="R9" s="224" t="s">
        <v>764</v>
      </c>
      <c r="S9" s="224" t="s">
        <v>754</v>
      </c>
      <c r="T9" s="224" t="s">
        <v>780</v>
      </c>
      <c r="U9" s="224" t="s">
        <v>754</v>
      </c>
      <c r="V9" s="224" t="s">
        <v>829</v>
      </c>
      <c r="W9" s="224" t="s">
        <v>754</v>
      </c>
      <c r="X9" s="224" t="s">
        <v>882</v>
      </c>
    </row>
    <row r="10" spans="1:24" s="17" customFormat="1" ht="19.5" customHeight="1" x14ac:dyDescent="0.2">
      <c r="A10" s="18" t="s">
        <v>403</v>
      </c>
      <c r="B10" s="18" t="s">
        <v>404</v>
      </c>
      <c r="C10" s="16">
        <v>3</v>
      </c>
      <c r="D10" s="19" t="s">
        <v>774</v>
      </c>
      <c r="E10" s="19" t="s">
        <v>775</v>
      </c>
      <c r="F10" s="19" t="s">
        <v>405</v>
      </c>
      <c r="G10" s="19" t="s">
        <v>826</v>
      </c>
      <c r="H10" s="19" t="s">
        <v>405</v>
      </c>
      <c r="I10" s="19" t="s">
        <v>826</v>
      </c>
      <c r="J10" s="19" t="s">
        <v>405</v>
      </c>
      <c r="K10" s="19" t="s">
        <v>776</v>
      </c>
      <c r="L10" s="19" t="s">
        <v>777</v>
      </c>
      <c r="M10" s="19" t="s">
        <v>576</v>
      </c>
      <c r="N10" s="19" t="s">
        <v>827</v>
      </c>
      <c r="O10" s="19" t="s">
        <v>576</v>
      </c>
      <c r="P10" s="19" t="s">
        <v>827</v>
      </c>
      <c r="Q10" s="19" t="s">
        <v>576</v>
      </c>
      <c r="R10" s="19" t="s">
        <v>781</v>
      </c>
      <c r="S10" s="19" t="s">
        <v>782</v>
      </c>
      <c r="T10" s="19" t="s">
        <v>406</v>
      </c>
      <c r="U10" s="19" t="s">
        <v>828</v>
      </c>
      <c r="V10" s="19" t="s">
        <v>406</v>
      </c>
      <c r="W10" s="19" t="s">
        <v>828</v>
      </c>
      <c r="X10" s="19" t="s">
        <v>406</v>
      </c>
    </row>
    <row r="11" spans="1:24" ht="31.5" outlineLevel="2" x14ac:dyDescent="0.2">
      <c r="A11" s="20" t="s">
        <v>223</v>
      </c>
      <c r="B11" s="20"/>
      <c r="C11" s="21" t="s">
        <v>224</v>
      </c>
      <c r="D11" s="22">
        <f>D12+D55</f>
        <v>1952636.9113632431</v>
      </c>
      <c r="E11" s="22">
        <f t="shared" ref="E11:F11" si="0">E12+E55</f>
        <v>0</v>
      </c>
      <c r="F11" s="22">
        <f t="shared" si="0"/>
        <v>1952636.9113632431</v>
      </c>
      <c r="G11" s="22">
        <f t="shared" ref="G11:H11" si="1">G12+G55</f>
        <v>55061.833530000004</v>
      </c>
      <c r="H11" s="22">
        <f t="shared" si="1"/>
        <v>2007698.7448932428</v>
      </c>
      <c r="I11" s="22">
        <f t="shared" ref="I11:J11" si="2">I12+I55</f>
        <v>2530.7116000000001</v>
      </c>
      <c r="J11" s="22">
        <f t="shared" si="2"/>
        <v>2010229.4564932429</v>
      </c>
      <c r="K11" s="22">
        <f>K12+K55</f>
        <v>1910944.4218740542</v>
      </c>
      <c r="L11" s="22">
        <f t="shared" ref="L11" si="3">L12+L55</f>
        <v>0</v>
      </c>
      <c r="M11" s="22">
        <f t="shared" ref="M11:Q11" si="4">M12+M55</f>
        <v>1910944.4218740542</v>
      </c>
      <c r="N11" s="22">
        <f t="shared" si="4"/>
        <v>36372.1414</v>
      </c>
      <c r="O11" s="22">
        <f t="shared" si="4"/>
        <v>1947316.5632740541</v>
      </c>
      <c r="P11" s="22">
        <f t="shared" si="4"/>
        <v>0</v>
      </c>
      <c r="Q11" s="22">
        <f t="shared" si="4"/>
        <v>1947316.5632740541</v>
      </c>
      <c r="R11" s="22">
        <f>R12+R55</f>
        <v>1893452.098774865</v>
      </c>
      <c r="S11" s="22">
        <f t="shared" ref="S11" si="5">S12+S55</f>
        <v>0</v>
      </c>
      <c r="T11" s="22">
        <f t="shared" ref="T11:X11" si="6">T12+T55</f>
        <v>1893452.098774865</v>
      </c>
      <c r="U11" s="22">
        <f t="shared" si="6"/>
        <v>0</v>
      </c>
      <c r="V11" s="22">
        <f t="shared" si="6"/>
        <v>1893452.098774865</v>
      </c>
      <c r="W11" s="22">
        <f t="shared" si="6"/>
        <v>0</v>
      </c>
      <c r="X11" s="22">
        <f t="shared" si="6"/>
        <v>1893452.098774865</v>
      </c>
    </row>
    <row r="12" spans="1:24" ht="31.5" hidden="1" outlineLevel="3" x14ac:dyDescent="0.2">
      <c r="A12" s="20" t="s">
        <v>225</v>
      </c>
      <c r="B12" s="20"/>
      <c r="C12" s="21" t="s">
        <v>226</v>
      </c>
      <c r="D12" s="22">
        <f>D13+D32+D46</f>
        <v>75806.85811999999</v>
      </c>
      <c r="E12" s="22">
        <f>E13+E32+E46</f>
        <v>0</v>
      </c>
      <c r="F12" s="22">
        <f>F13+F32+F46+F41</f>
        <v>75806.85811999999</v>
      </c>
      <c r="G12" s="22">
        <f t="shared" ref="G12:V12" si="7">G13+G32+G46+G41</f>
        <v>30040.33353</v>
      </c>
      <c r="H12" s="22">
        <f t="shared" si="7"/>
        <v>105847.19164999999</v>
      </c>
      <c r="I12" s="22">
        <f t="shared" ref="I12:J12" si="8">I13+I32+I46+I41</f>
        <v>0</v>
      </c>
      <c r="J12" s="22">
        <f t="shared" si="8"/>
        <v>105847.19164999999</v>
      </c>
      <c r="K12" s="22">
        <f t="shared" si="7"/>
        <v>24597.667820000002</v>
      </c>
      <c r="L12" s="22">
        <f t="shared" si="7"/>
        <v>0</v>
      </c>
      <c r="M12" s="22">
        <f t="shared" si="7"/>
        <v>24597.667820000002</v>
      </c>
      <c r="N12" s="22">
        <f t="shared" si="7"/>
        <v>36372.1414</v>
      </c>
      <c r="O12" s="22">
        <f t="shared" si="7"/>
        <v>60969.809220000003</v>
      </c>
      <c r="P12" s="22">
        <f t="shared" si="7"/>
        <v>0</v>
      </c>
      <c r="Q12" s="22">
        <f t="shared" si="7"/>
        <v>60969.809220000003</v>
      </c>
      <c r="R12" s="22">
        <f t="shared" si="7"/>
        <v>15687.833909999999</v>
      </c>
      <c r="S12" s="22">
        <f t="shared" si="7"/>
        <v>0</v>
      </c>
      <c r="T12" s="22">
        <f t="shared" si="7"/>
        <v>15687.833909999999</v>
      </c>
      <c r="U12" s="22">
        <f t="shared" si="7"/>
        <v>0</v>
      </c>
      <c r="V12" s="22">
        <f t="shared" si="7"/>
        <v>15687.833909999999</v>
      </c>
      <c r="W12" s="22">
        <f t="shared" ref="W12:X12" si="9">W13+W32+W46+W41</f>
        <v>0</v>
      </c>
      <c r="X12" s="22">
        <f t="shared" si="9"/>
        <v>15687.833909999999</v>
      </c>
    </row>
    <row r="13" spans="1:24" ht="47.25" hidden="1" outlineLevel="4" x14ac:dyDescent="0.2">
      <c r="A13" s="20" t="s">
        <v>227</v>
      </c>
      <c r="B13" s="20"/>
      <c r="C13" s="21" t="s">
        <v>228</v>
      </c>
      <c r="D13" s="22">
        <f>D14+D16+D26+D24+D18+D20+D22</f>
        <v>37930.480000000003</v>
      </c>
      <c r="E13" s="22">
        <f t="shared" ref="E13" si="10">E14+E16+E26+E24+E18+E20+E22</f>
        <v>0</v>
      </c>
      <c r="F13" s="22">
        <f>F14+F16+F26+F24+F18+F20+F22+F28+F30</f>
        <v>37930.480000000003</v>
      </c>
      <c r="G13" s="22">
        <f t="shared" ref="G13:V13" si="11">G14+G16+G26+G24+G18+G20+G22+G28+G30</f>
        <v>29215.33353</v>
      </c>
      <c r="H13" s="22">
        <f t="shared" si="11"/>
        <v>67145.813529999999</v>
      </c>
      <c r="I13" s="22">
        <f t="shared" ref="I13:J13" si="12">I14+I16+I26+I24+I18+I20+I22+I28+I30</f>
        <v>0</v>
      </c>
      <c r="J13" s="22">
        <f t="shared" si="12"/>
        <v>67145.813529999999</v>
      </c>
      <c r="K13" s="22">
        <f t="shared" si="11"/>
        <v>12198.3</v>
      </c>
      <c r="L13" s="22">
        <f t="shared" si="11"/>
        <v>0</v>
      </c>
      <c r="M13" s="22">
        <f t="shared" si="11"/>
        <v>12198.3</v>
      </c>
      <c r="N13" s="22">
        <f t="shared" si="11"/>
        <v>36372.1414</v>
      </c>
      <c r="O13" s="22">
        <f t="shared" si="11"/>
        <v>48570.441400000003</v>
      </c>
      <c r="P13" s="22">
        <f t="shared" si="11"/>
        <v>0</v>
      </c>
      <c r="Q13" s="22">
        <f t="shared" si="11"/>
        <v>48570.441400000003</v>
      </c>
      <c r="R13" s="22">
        <f t="shared" si="11"/>
        <v>12198.3</v>
      </c>
      <c r="S13" s="22">
        <f t="shared" si="11"/>
        <v>0</v>
      </c>
      <c r="T13" s="22">
        <f t="shared" si="11"/>
        <v>12198.3</v>
      </c>
      <c r="U13" s="22">
        <f t="shared" si="11"/>
        <v>0</v>
      </c>
      <c r="V13" s="22">
        <f t="shared" si="11"/>
        <v>12198.3</v>
      </c>
      <c r="W13" s="22">
        <f t="shared" ref="W13:X13" si="13">W14+W16+W26+W24+W18+W20+W22+W28+W30</f>
        <v>0</v>
      </c>
      <c r="X13" s="22">
        <f t="shared" si="13"/>
        <v>12198.3</v>
      </c>
    </row>
    <row r="14" spans="1:24" ht="15.75" hidden="1" outlineLevel="5" x14ac:dyDescent="0.2">
      <c r="A14" s="20" t="s">
        <v>291</v>
      </c>
      <c r="B14" s="20"/>
      <c r="C14" s="21" t="s">
        <v>292</v>
      </c>
      <c r="D14" s="22">
        <f>D15</f>
        <v>2865.9</v>
      </c>
      <c r="E14" s="22">
        <f t="shared" ref="E14:J14" si="14">E15</f>
        <v>0</v>
      </c>
      <c r="F14" s="22">
        <f t="shared" si="14"/>
        <v>2865.9</v>
      </c>
      <c r="G14" s="22">
        <f t="shared" si="14"/>
        <v>0</v>
      </c>
      <c r="H14" s="22">
        <f t="shared" si="14"/>
        <v>2865.9</v>
      </c>
      <c r="I14" s="22">
        <f t="shared" si="14"/>
        <v>0</v>
      </c>
      <c r="J14" s="22">
        <f t="shared" si="14"/>
        <v>2865.9</v>
      </c>
      <c r="K14" s="22">
        <f>K15</f>
        <v>2865.9</v>
      </c>
      <c r="L14" s="22">
        <f t="shared" ref="L14" si="15">L15</f>
        <v>0</v>
      </c>
      <c r="M14" s="22">
        <f t="shared" ref="M14:Q14" si="16">M15</f>
        <v>2865.9</v>
      </c>
      <c r="N14" s="22">
        <f t="shared" si="16"/>
        <v>0</v>
      </c>
      <c r="O14" s="22">
        <f t="shared" si="16"/>
        <v>2865.9</v>
      </c>
      <c r="P14" s="22">
        <f t="shared" si="16"/>
        <v>0</v>
      </c>
      <c r="Q14" s="22">
        <f t="shared" si="16"/>
        <v>2865.9</v>
      </c>
      <c r="R14" s="22">
        <f>R15</f>
        <v>2865.9</v>
      </c>
      <c r="S14" s="22">
        <f t="shared" ref="S14" si="17">S15</f>
        <v>0</v>
      </c>
      <c r="T14" s="22">
        <f t="shared" ref="T14:X14" si="18">T15</f>
        <v>2865.9</v>
      </c>
      <c r="U14" s="22">
        <f t="shared" si="18"/>
        <v>0</v>
      </c>
      <c r="V14" s="22">
        <f t="shared" si="18"/>
        <v>2865.9</v>
      </c>
      <c r="W14" s="22">
        <f t="shared" si="18"/>
        <v>0</v>
      </c>
      <c r="X14" s="22">
        <f t="shared" si="18"/>
        <v>2865.9</v>
      </c>
    </row>
    <row r="15" spans="1:24" ht="15.75" hidden="1" outlineLevel="7" x14ac:dyDescent="0.2">
      <c r="A15" s="24" t="s">
        <v>291</v>
      </c>
      <c r="B15" s="24" t="s">
        <v>15</v>
      </c>
      <c r="C15" s="25" t="s">
        <v>16</v>
      </c>
      <c r="D15" s="26">
        <v>2865.9</v>
      </c>
      <c r="E15" s="26"/>
      <c r="F15" s="26">
        <f>SUM(D15:E15)</f>
        <v>2865.9</v>
      </c>
      <c r="G15" s="26"/>
      <c r="H15" s="26">
        <f t="shared" ref="H15" si="19">SUM(F15:G15)</f>
        <v>2865.9</v>
      </c>
      <c r="I15" s="26"/>
      <c r="J15" s="26">
        <f t="shared" ref="J15" si="20">SUM(H15:I15)</f>
        <v>2865.9</v>
      </c>
      <c r="K15" s="26">
        <v>2865.9</v>
      </c>
      <c r="L15" s="26"/>
      <c r="M15" s="26">
        <f>SUM(K15:L15)</f>
        <v>2865.9</v>
      </c>
      <c r="N15" s="26"/>
      <c r="O15" s="26">
        <f t="shared" ref="O15" si="21">SUM(M15:N15)</f>
        <v>2865.9</v>
      </c>
      <c r="P15" s="26"/>
      <c r="Q15" s="26">
        <f t="shared" ref="Q15" si="22">SUM(O15:P15)</f>
        <v>2865.9</v>
      </c>
      <c r="R15" s="26">
        <v>2865.9</v>
      </c>
      <c r="S15" s="26"/>
      <c r="T15" s="26">
        <f>SUM(R15:S15)</f>
        <v>2865.9</v>
      </c>
      <c r="U15" s="26"/>
      <c r="V15" s="26">
        <f t="shared" ref="V15" si="23">SUM(T15:U15)</f>
        <v>2865.9</v>
      </c>
      <c r="W15" s="26"/>
      <c r="X15" s="26">
        <f t="shared" ref="X15" si="24">SUM(V15:W15)</f>
        <v>2865.9</v>
      </c>
    </row>
    <row r="16" spans="1:24" s="17" customFormat="1" ht="15.75" hidden="1" outlineLevel="7" x14ac:dyDescent="0.2">
      <c r="A16" s="20" t="s">
        <v>422</v>
      </c>
      <c r="B16" s="20"/>
      <c r="C16" s="21" t="s">
        <v>420</v>
      </c>
      <c r="D16" s="22">
        <f>D17</f>
        <v>100</v>
      </c>
      <c r="E16" s="22">
        <f t="shared" ref="E16:J16" si="25">E17</f>
        <v>0</v>
      </c>
      <c r="F16" s="22">
        <f t="shared" si="25"/>
        <v>100</v>
      </c>
      <c r="G16" s="22">
        <f t="shared" si="25"/>
        <v>0</v>
      </c>
      <c r="H16" s="22">
        <f t="shared" si="25"/>
        <v>100</v>
      </c>
      <c r="I16" s="22">
        <f t="shared" si="25"/>
        <v>0</v>
      </c>
      <c r="J16" s="22">
        <f t="shared" si="25"/>
        <v>100</v>
      </c>
      <c r="K16" s="22">
        <f>K17</f>
        <v>100</v>
      </c>
      <c r="L16" s="22">
        <f t="shared" ref="L16" si="26">L17</f>
        <v>0</v>
      </c>
      <c r="M16" s="22">
        <f t="shared" ref="M16:Q16" si="27">M17</f>
        <v>100</v>
      </c>
      <c r="N16" s="22">
        <f t="shared" si="27"/>
        <v>0</v>
      </c>
      <c r="O16" s="22">
        <f t="shared" si="27"/>
        <v>100</v>
      </c>
      <c r="P16" s="22">
        <f t="shared" si="27"/>
        <v>0</v>
      </c>
      <c r="Q16" s="22">
        <f t="shared" si="27"/>
        <v>100</v>
      </c>
      <c r="R16" s="22">
        <f>R17</f>
        <v>100</v>
      </c>
      <c r="S16" s="22">
        <f t="shared" ref="S16" si="28">S17</f>
        <v>0</v>
      </c>
      <c r="T16" s="22">
        <f t="shared" ref="T16:X16" si="29">T17</f>
        <v>100</v>
      </c>
      <c r="U16" s="22">
        <f t="shared" si="29"/>
        <v>0</v>
      </c>
      <c r="V16" s="22">
        <f t="shared" si="29"/>
        <v>100</v>
      </c>
      <c r="W16" s="22">
        <f t="shared" si="29"/>
        <v>0</v>
      </c>
      <c r="X16" s="22">
        <f t="shared" si="29"/>
        <v>100</v>
      </c>
    </row>
    <row r="17" spans="1:24" ht="31.5" hidden="1" outlineLevel="7" x14ac:dyDescent="0.2">
      <c r="A17" s="24" t="s">
        <v>422</v>
      </c>
      <c r="B17" s="24" t="s">
        <v>65</v>
      </c>
      <c r="C17" s="27" t="s">
        <v>421</v>
      </c>
      <c r="D17" s="26">
        <v>100</v>
      </c>
      <c r="E17" s="26"/>
      <c r="F17" s="26">
        <f>SUM(D17:E17)</f>
        <v>100</v>
      </c>
      <c r="G17" s="26"/>
      <c r="H17" s="26">
        <f t="shared" ref="H17" si="30">SUM(F17:G17)</f>
        <v>100</v>
      </c>
      <c r="I17" s="26"/>
      <c r="J17" s="26">
        <f t="shared" ref="J17" si="31">SUM(H17:I17)</f>
        <v>100</v>
      </c>
      <c r="K17" s="26">
        <v>100</v>
      </c>
      <c r="L17" s="26"/>
      <c r="M17" s="26">
        <f>SUM(K17:L17)</f>
        <v>100</v>
      </c>
      <c r="N17" s="26"/>
      <c r="O17" s="26">
        <f t="shared" ref="O17" si="32">SUM(M17:N17)</f>
        <v>100</v>
      </c>
      <c r="P17" s="26"/>
      <c r="Q17" s="26">
        <f t="shared" ref="Q17" si="33">SUM(O17:P17)</f>
        <v>100</v>
      </c>
      <c r="R17" s="26">
        <v>100</v>
      </c>
      <c r="S17" s="26"/>
      <c r="T17" s="26">
        <f>SUM(R17:S17)</f>
        <v>100</v>
      </c>
      <c r="U17" s="26"/>
      <c r="V17" s="26">
        <f t="shared" ref="V17" si="34">SUM(T17:U17)</f>
        <v>100</v>
      </c>
      <c r="W17" s="26"/>
      <c r="X17" s="26">
        <f t="shared" ref="X17" si="35">SUM(V17:W17)</f>
        <v>100</v>
      </c>
    </row>
    <row r="18" spans="1:24" ht="47.25" hidden="1" outlineLevel="7" x14ac:dyDescent="0.2">
      <c r="A18" s="20" t="s">
        <v>688</v>
      </c>
      <c r="B18" s="20"/>
      <c r="C18" s="21" t="s">
        <v>608</v>
      </c>
      <c r="D18" s="28">
        <f t="shared" ref="D18:X18" si="36">D19</f>
        <v>1699.3</v>
      </c>
      <c r="E18" s="28">
        <f t="shared" si="36"/>
        <v>0</v>
      </c>
      <c r="F18" s="28">
        <f t="shared" si="36"/>
        <v>1699.3</v>
      </c>
      <c r="G18" s="124">
        <f t="shared" si="36"/>
        <v>-0.02</v>
      </c>
      <c r="H18" s="28">
        <f t="shared" si="36"/>
        <v>1699.28</v>
      </c>
      <c r="I18" s="124">
        <f t="shared" si="36"/>
        <v>0</v>
      </c>
      <c r="J18" s="28">
        <f t="shared" si="36"/>
        <v>1699.28</v>
      </c>
      <c r="K18" s="28">
        <f t="shared" si="36"/>
        <v>466.9</v>
      </c>
      <c r="L18" s="28">
        <f t="shared" si="36"/>
        <v>0</v>
      </c>
      <c r="M18" s="28">
        <f t="shared" si="36"/>
        <v>466.9</v>
      </c>
      <c r="N18" s="28">
        <f t="shared" si="36"/>
        <v>0</v>
      </c>
      <c r="O18" s="28">
        <f t="shared" si="36"/>
        <v>466.9</v>
      </c>
      <c r="P18" s="124">
        <f t="shared" si="36"/>
        <v>0</v>
      </c>
      <c r="Q18" s="28">
        <f t="shared" si="36"/>
        <v>466.9</v>
      </c>
      <c r="R18" s="28">
        <f t="shared" si="36"/>
        <v>466.9</v>
      </c>
      <c r="S18" s="28">
        <f t="shared" si="36"/>
        <v>0</v>
      </c>
      <c r="T18" s="28">
        <f t="shared" si="36"/>
        <v>466.9</v>
      </c>
      <c r="U18" s="28">
        <f t="shared" si="36"/>
        <v>0</v>
      </c>
      <c r="V18" s="28">
        <f t="shared" si="36"/>
        <v>466.9</v>
      </c>
      <c r="W18" s="124">
        <f t="shared" si="36"/>
        <v>0</v>
      </c>
      <c r="X18" s="28">
        <f t="shared" si="36"/>
        <v>466.9</v>
      </c>
    </row>
    <row r="19" spans="1:24" ht="31.5" hidden="1" outlineLevel="7" x14ac:dyDescent="0.2">
      <c r="A19" s="24" t="s">
        <v>688</v>
      </c>
      <c r="B19" s="24" t="s">
        <v>65</v>
      </c>
      <c r="C19" s="25" t="s">
        <v>66</v>
      </c>
      <c r="D19" s="29">
        <v>1699.3</v>
      </c>
      <c r="E19" s="26"/>
      <c r="F19" s="26">
        <f>SUM(D19:E19)</f>
        <v>1699.3</v>
      </c>
      <c r="G19" s="54">
        <v>-0.02</v>
      </c>
      <c r="H19" s="26">
        <f t="shared" ref="H19" si="37">SUM(F19:G19)</f>
        <v>1699.28</v>
      </c>
      <c r="I19" s="54"/>
      <c r="J19" s="26">
        <f t="shared" ref="J19" si="38">SUM(H19:I19)</f>
        <v>1699.28</v>
      </c>
      <c r="K19" s="29">
        <v>466.9</v>
      </c>
      <c r="L19" s="26"/>
      <c r="M19" s="26">
        <f>SUM(K19:L19)</f>
        <v>466.9</v>
      </c>
      <c r="N19" s="26"/>
      <c r="O19" s="26">
        <f t="shared" ref="O19" si="39">SUM(M19:N19)</f>
        <v>466.9</v>
      </c>
      <c r="P19" s="54"/>
      <c r="Q19" s="26">
        <f t="shared" ref="Q19" si="40">SUM(O19:P19)</f>
        <v>466.9</v>
      </c>
      <c r="R19" s="29">
        <v>466.9</v>
      </c>
      <c r="S19" s="26"/>
      <c r="T19" s="26">
        <f>SUM(R19:S19)</f>
        <v>466.9</v>
      </c>
      <c r="U19" s="26"/>
      <c r="V19" s="26">
        <f t="shared" ref="V19" si="41">SUM(T19:U19)</f>
        <v>466.9</v>
      </c>
      <c r="W19" s="54"/>
      <c r="X19" s="26">
        <f t="shared" ref="X19" si="42">SUM(V19:W19)</f>
        <v>466.9</v>
      </c>
    </row>
    <row r="20" spans="1:24" ht="31.5" hidden="1" customHeight="1" outlineLevel="7" x14ac:dyDescent="0.2">
      <c r="A20" s="20" t="s">
        <v>609</v>
      </c>
      <c r="B20" s="20" t="s">
        <v>447</v>
      </c>
      <c r="C20" s="21" t="s">
        <v>610</v>
      </c>
      <c r="D20" s="28">
        <f>D21</f>
        <v>8765.5</v>
      </c>
      <c r="E20" s="28">
        <f t="shared" ref="E20:J20" si="43">E21</f>
        <v>-700</v>
      </c>
      <c r="F20" s="28">
        <f t="shared" si="43"/>
        <v>8065.5</v>
      </c>
      <c r="G20" s="28">
        <f t="shared" si="43"/>
        <v>8064.5299299999997</v>
      </c>
      <c r="H20" s="28">
        <f t="shared" si="43"/>
        <v>16130.029930000001</v>
      </c>
      <c r="I20" s="28">
        <f t="shared" si="43"/>
        <v>0</v>
      </c>
      <c r="J20" s="28">
        <f t="shared" si="43"/>
        <v>16130.029930000001</v>
      </c>
      <c r="K20" s="28">
        <f t="shared" ref="K20:R20" si="44">K21</f>
        <v>8765.5</v>
      </c>
      <c r="L20" s="28">
        <f t="shared" ref="L20" si="45">L21</f>
        <v>0</v>
      </c>
      <c r="M20" s="28">
        <f t="shared" ref="M20:Q20" si="46">M21</f>
        <v>8765.5</v>
      </c>
      <c r="N20" s="28">
        <f t="shared" si="46"/>
        <v>0</v>
      </c>
      <c r="O20" s="28">
        <f t="shared" si="46"/>
        <v>8765.5</v>
      </c>
      <c r="P20" s="28">
        <f t="shared" si="46"/>
        <v>0</v>
      </c>
      <c r="Q20" s="28">
        <f t="shared" si="46"/>
        <v>8765.5</v>
      </c>
      <c r="R20" s="28">
        <f t="shared" si="44"/>
        <v>8765.5</v>
      </c>
      <c r="S20" s="28">
        <f t="shared" ref="S20" si="47">S21</f>
        <v>0</v>
      </c>
      <c r="T20" s="28">
        <f t="shared" ref="T20:X20" si="48">T21</f>
        <v>8765.5</v>
      </c>
      <c r="U20" s="28">
        <f t="shared" si="48"/>
        <v>0</v>
      </c>
      <c r="V20" s="28">
        <f t="shared" si="48"/>
        <v>8765.5</v>
      </c>
      <c r="W20" s="28">
        <f t="shared" si="48"/>
        <v>0</v>
      </c>
      <c r="X20" s="28">
        <f t="shared" si="48"/>
        <v>8765.5</v>
      </c>
    </row>
    <row r="21" spans="1:24" ht="31.5" hidden="1" outlineLevel="7" x14ac:dyDescent="0.2">
      <c r="A21" s="24" t="s">
        <v>609</v>
      </c>
      <c r="B21" s="24" t="s">
        <v>65</v>
      </c>
      <c r="C21" s="6" t="s">
        <v>421</v>
      </c>
      <c r="D21" s="29">
        <v>8765.5</v>
      </c>
      <c r="E21" s="26">
        <v>-700</v>
      </c>
      <c r="F21" s="26">
        <f>SUM(D21:E21)</f>
        <v>8065.5</v>
      </c>
      <c r="G21" s="26">
        <v>8064.5299299999997</v>
      </c>
      <c r="H21" s="26">
        <f t="shared" ref="H21" si="49">SUM(F21:G21)</f>
        <v>16130.029930000001</v>
      </c>
      <c r="I21" s="26"/>
      <c r="J21" s="26">
        <f t="shared" ref="J21" si="50">SUM(H21:I21)</f>
        <v>16130.029930000001</v>
      </c>
      <c r="K21" s="29">
        <v>8765.5</v>
      </c>
      <c r="L21" s="26"/>
      <c r="M21" s="26">
        <f>SUM(K21:L21)</f>
        <v>8765.5</v>
      </c>
      <c r="N21" s="26"/>
      <c r="O21" s="26">
        <f t="shared" ref="O21" si="51">SUM(M21:N21)</f>
        <v>8765.5</v>
      </c>
      <c r="P21" s="26"/>
      <c r="Q21" s="26">
        <f t="shared" ref="Q21" si="52">SUM(O21:P21)</f>
        <v>8765.5</v>
      </c>
      <c r="R21" s="29">
        <v>8765.5</v>
      </c>
      <c r="S21" s="26"/>
      <c r="T21" s="26">
        <f>SUM(R21:S21)</f>
        <v>8765.5</v>
      </c>
      <c r="U21" s="26"/>
      <c r="V21" s="26">
        <f t="shared" ref="V21" si="53">SUM(T21:U21)</f>
        <v>8765.5</v>
      </c>
      <c r="W21" s="26"/>
      <c r="X21" s="26">
        <f t="shared" ref="X21" si="54">SUM(V21:W21)</f>
        <v>8765.5</v>
      </c>
    </row>
    <row r="22" spans="1:24" ht="31.5" hidden="1" outlineLevel="7" x14ac:dyDescent="0.2">
      <c r="A22" s="30" t="s">
        <v>759</v>
      </c>
      <c r="B22" s="30"/>
      <c r="C22" s="31" t="s">
        <v>760</v>
      </c>
      <c r="D22" s="28">
        <f>D23</f>
        <v>0</v>
      </c>
      <c r="E22" s="28">
        <f t="shared" ref="E22:J22" si="55">E23</f>
        <v>700</v>
      </c>
      <c r="F22" s="28">
        <f t="shared" si="55"/>
        <v>700</v>
      </c>
      <c r="G22" s="28">
        <f t="shared" si="55"/>
        <v>-700</v>
      </c>
      <c r="H22" s="28">
        <f t="shared" si="55"/>
        <v>0</v>
      </c>
      <c r="I22" s="28">
        <f t="shared" si="55"/>
        <v>0</v>
      </c>
      <c r="J22" s="28">
        <f t="shared" si="55"/>
        <v>0</v>
      </c>
      <c r="K22" s="28"/>
      <c r="L22" s="28">
        <f t="shared" ref="L22:Q22" si="56">L23</f>
        <v>0</v>
      </c>
      <c r="M22" s="28">
        <f t="shared" si="56"/>
        <v>0</v>
      </c>
      <c r="N22" s="28">
        <f t="shared" si="56"/>
        <v>0</v>
      </c>
      <c r="O22" s="28">
        <f t="shared" si="56"/>
        <v>0</v>
      </c>
      <c r="P22" s="28">
        <f t="shared" si="56"/>
        <v>0</v>
      </c>
      <c r="Q22" s="28">
        <f t="shared" si="56"/>
        <v>0</v>
      </c>
      <c r="R22" s="28"/>
      <c r="S22" s="28">
        <f t="shared" ref="S22:X22" si="57">S23</f>
        <v>0</v>
      </c>
      <c r="T22" s="28">
        <f t="shared" si="57"/>
        <v>0</v>
      </c>
      <c r="U22" s="28">
        <f t="shared" si="57"/>
        <v>0</v>
      </c>
      <c r="V22" s="28">
        <f t="shared" si="57"/>
        <v>0</v>
      </c>
      <c r="W22" s="28">
        <f t="shared" si="57"/>
        <v>0</v>
      </c>
      <c r="X22" s="28">
        <f t="shared" si="57"/>
        <v>0</v>
      </c>
    </row>
    <row r="23" spans="1:24" ht="31.5" hidden="1" outlineLevel="7" x14ac:dyDescent="0.2">
      <c r="A23" s="32" t="s">
        <v>759</v>
      </c>
      <c r="B23" s="32" t="s">
        <v>65</v>
      </c>
      <c r="C23" s="33" t="s">
        <v>66</v>
      </c>
      <c r="D23" s="29"/>
      <c r="E23" s="29">
        <v>700</v>
      </c>
      <c r="F23" s="29">
        <f>SUM(D23:E23)</f>
        <v>700</v>
      </c>
      <c r="G23" s="29">
        <v>-700</v>
      </c>
      <c r="H23" s="29">
        <f t="shared" ref="H23" si="58">SUM(F23:G23)</f>
        <v>0</v>
      </c>
      <c r="I23" s="29"/>
      <c r="J23" s="29">
        <f t="shared" ref="J23" si="59">SUM(H23:I23)</f>
        <v>0</v>
      </c>
      <c r="K23" s="28"/>
      <c r="L23" s="29"/>
      <c r="M23" s="29">
        <f>SUM(K23:L23)</f>
        <v>0</v>
      </c>
      <c r="N23" s="29"/>
      <c r="O23" s="29">
        <f t="shared" ref="O23" si="60">SUM(M23:N23)</f>
        <v>0</v>
      </c>
      <c r="P23" s="29"/>
      <c r="Q23" s="29">
        <f t="shared" ref="Q23" si="61">SUM(O23:P23)</f>
        <v>0</v>
      </c>
      <c r="R23" s="28"/>
      <c r="S23" s="29"/>
      <c r="T23" s="29">
        <f>SUM(R23:S23)</f>
        <v>0</v>
      </c>
      <c r="U23" s="29"/>
      <c r="V23" s="29">
        <f t="shared" ref="V23" si="62">SUM(T23:U23)</f>
        <v>0</v>
      </c>
      <c r="W23" s="29"/>
      <c r="X23" s="29">
        <f t="shared" ref="X23" si="63">SUM(V23:W23)</f>
        <v>0</v>
      </c>
    </row>
    <row r="24" spans="1:24" ht="43.5" hidden="1" customHeight="1" outlineLevel="7" x14ac:dyDescent="0.2">
      <c r="A24" s="30" t="s">
        <v>712</v>
      </c>
      <c r="B24" s="30"/>
      <c r="C24" s="31" t="s">
        <v>729</v>
      </c>
      <c r="D24" s="28">
        <f>D25</f>
        <v>23449.780000000002</v>
      </c>
      <c r="E24" s="28">
        <f t="shared" ref="E24:J24" si="64">E25</f>
        <v>0</v>
      </c>
      <c r="F24" s="28">
        <f t="shared" si="64"/>
        <v>23449.780000000002</v>
      </c>
      <c r="G24" s="28">
        <f t="shared" si="64"/>
        <v>-7481.9014000000006</v>
      </c>
      <c r="H24" s="28">
        <f t="shared" si="64"/>
        <v>15967.878600000002</v>
      </c>
      <c r="I24" s="28">
        <f t="shared" si="64"/>
        <v>0</v>
      </c>
      <c r="J24" s="28">
        <f t="shared" si="64"/>
        <v>15967.878600000002</v>
      </c>
      <c r="K24" s="28"/>
      <c r="L24" s="28">
        <f t="shared" ref="L24" si="65">L25</f>
        <v>0</v>
      </c>
      <c r="M24" s="28">
        <f t="shared" ref="M24:Q24" si="66">M25</f>
        <v>0</v>
      </c>
      <c r="N24" s="28">
        <f t="shared" si="66"/>
        <v>36372.1414</v>
      </c>
      <c r="O24" s="28">
        <f t="shared" si="66"/>
        <v>36372.1414</v>
      </c>
      <c r="P24" s="28">
        <f t="shared" si="66"/>
        <v>0</v>
      </c>
      <c r="Q24" s="28">
        <f t="shared" si="66"/>
        <v>36372.1414</v>
      </c>
      <c r="R24" s="28"/>
      <c r="S24" s="28">
        <f t="shared" ref="S24" si="67">S25</f>
        <v>0</v>
      </c>
      <c r="T24" s="28">
        <f t="shared" ref="T24:X24" si="68">T25</f>
        <v>0</v>
      </c>
      <c r="U24" s="28">
        <f t="shared" si="68"/>
        <v>0</v>
      </c>
      <c r="V24" s="28">
        <f t="shared" si="68"/>
        <v>0</v>
      </c>
      <c r="W24" s="28">
        <f t="shared" si="68"/>
        <v>0</v>
      </c>
      <c r="X24" s="28">
        <f t="shared" si="68"/>
        <v>0</v>
      </c>
    </row>
    <row r="25" spans="1:24" ht="31.5" hidden="1" outlineLevel="7" x14ac:dyDescent="0.2">
      <c r="A25" s="32" t="s">
        <v>712</v>
      </c>
      <c r="B25" s="32" t="s">
        <v>65</v>
      </c>
      <c r="C25" s="33" t="s">
        <v>66</v>
      </c>
      <c r="D25" s="29">
        <f>22887.7+562.08</f>
        <v>23449.780000000002</v>
      </c>
      <c r="E25" s="26"/>
      <c r="F25" s="26">
        <f>SUM(D25:E25)</f>
        <v>23449.780000000002</v>
      </c>
      <c r="G25" s="26">
        <f>-22887.7+15405.7986</f>
        <v>-7481.9014000000006</v>
      </c>
      <c r="H25" s="26">
        <f t="shared" ref="H25" si="69">SUM(F25:G25)</f>
        <v>15967.878600000002</v>
      </c>
      <c r="I25" s="26"/>
      <c r="J25" s="26">
        <f t="shared" ref="J25" si="70">SUM(H25:I25)</f>
        <v>15967.878600000002</v>
      </c>
      <c r="K25" s="28"/>
      <c r="L25" s="26"/>
      <c r="M25" s="26">
        <f>SUM(K25:L25)</f>
        <v>0</v>
      </c>
      <c r="N25" s="26">
        <v>36372.1414</v>
      </c>
      <c r="O25" s="26">
        <f t="shared" ref="O25" si="71">SUM(M25:N25)</f>
        <v>36372.1414</v>
      </c>
      <c r="P25" s="26"/>
      <c r="Q25" s="26">
        <f t="shared" ref="Q25" si="72">SUM(O25:P25)</f>
        <v>36372.1414</v>
      </c>
      <c r="R25" s="28"/>
      <c r="S25" s="26"/>
      <c r="T25" s="26">
        <f>SUM(R25:S25)</f>
        <v>0</v>
      </c>
      <c r="U25" s="26"/>
      <c r="V25" s="26">
        <f t="shared" ref="V25" si="73">SUM(T25:U25)</f>
        <v>0</v>
      </c>
      <c r="W25" s="26"/>
      <c r="X25" s="26">
        <f t="shared" ref="X25" si="74">SUM(V25:W25)</f>
        <v>0</v>
      </c>
    </row>
    <row r="26" spans="1:24" ht="31.5" hidden="1" outlineLevel="5" x14ac:dyDescent="0.2">
      <c r="A26" s="20" t="s">
        <v>293</v>
      </c>
      <c r="B26" s="20"/>
      <c r="C26" s="21" t="s">
        <v>573</v>
      </c>
      <c r="D26" s="22">
        <f>D27</f>
        <v>1050</v>
      </c>
      <c r="E26" s="22">
        <f t="shared" ref="E26:J30" si="75">E27</f>
        <v>0</v>
      </c>
      <c r="F26" s="22">
        <f t="shared" si="75"/>
        <v>1050</v>
      </c>
      <c r="G26" s="22">
        <f t="shared" si="75"/>
        <v>0</v>
      </c>
      <c r="H26" s="22">
        <f t="shared" si="75"/>
        <v>1050</v>
      </c>
      <c r="I26" s="22">
        <f t="shared" si="75"/>
        <v>0</v>
      </c>
      <c r="J26" s="22">
        <f t="shared" si="75"/>
        <v>1050</v>
      </c>
      <c r="K26" s="22"/>
      <c r="L26" s="22">
        <f t="shared" ref="L26" si="76">L27</f>
        <v>0</v>
      </c>
      <c r="M26" s="22">
        <f t="shared" ref="M26:Q30" si="77">M27</f>
        <v>0</v>
      </c>
      <c r="N26" s="22">
        <f t="shared" si="77"/>
        <v>0</v>
      </c>
      <c r="O26" s="22">
        <f t="shared" si="77"/>
        <v>0</v>
      </c>
      <c r="P26" s="22">
        <f t="shared" si="77"/>
        <v>0</v>
      </c>
      <c r="Q26" s="22">
        <f t="shared" si="77"/>
        <v>0</v>
      </c>
      <c r="R26" s="22"/>
      <c r="S26" s="22">
        <f t="shared" ref="S26" si="78">S27</f>
        <v>0</v>
      </c>
      <c r="T26" s="22">
        <f t="shared" ref="T26:X30" si="79">T27</f>
        <v>0</v>
      </c>
      <c r="U26" s="22">
        <f t="shared" si="79"/>
        <v>0</v>
      </c>
      <c r="V26" s="22">
        <f t="shared" si="79"/>
        <v>0</v>
      </c>
      <c r="W26" s="22">
        <f t="shared" si="79"/>
        <v>0</v>
      </c>
      <c r="X26" s="22">
        <f t="shared" si="79"/>
        <v>0</v>
      </c>
    </row>
    <row r="27" spans="1:24" ht="31.5" hidden="1" outlineLevel="7" x14ac:dyDescent="0.2">
      <c r="A27" s="24" t="s">
        <v>293</v>
      </c>
      <c r="B27" s="24" t="s">
        <v>65</v>
      </c>
      <c r="C27" s="25" t="s">
        <v>66</v>
      </c>
      <c r="D27" s="26">
        <v>1050</v>
      </c>
      <c r="E27" s="26"/>
      <c r="F27" s="26">
        <f>SUM(D27:E27)</f>
        <v>1050</v>
      </c>
      <c r="G27" s="26"/>
      <c r="H27" s="26">
        <f t="shared" ref="H27" si="80">SUM(F27:G27)</f>
        <v>1050</v>
      </c>
      <c r="I27" s="26"/>
      <c r="J27" s="26">
        <f t="shared" ref="J27" si="81">SUM(H27:I27)</f>
        <v>1050</v>
      </c>
      <c r="K27" s="26"/>
      <c r="L27" s="26"/>
      <c r="M27" s="26">
        <f>SUM(K27:L27)</f>
        <v>0</v>
      </c>
      <c r="N27" s="26"/>
      <c r="O27" s="26">
        <f t="shared" ref="O27" si="82">SUM(M27:N27)</f>
        <v>0</v>
      </c>
      <c r="P27" s="26"/>
      <c r="Q27" s="26">
        <f t="shared" ref="Q27" si="83">SUM(O27:P27)</f>
        <v>0</v>
      </c>
      <c r="R27" s="26"/>
      <c r="S27" s="26"/>
      <c r="T27" s="26">
        <f>SUM(R27:S27)</f>
        <v>0</v>
      </c>
      <c r="U27" s="26"/>
      <c r="V27" s="26">
        <f t="shared" ref="V27" si="84">SUM(T27:U27)</f>
        <v>0</v>
      </c>
      <c r="W27" s="26"/>
      <c r="X27" s="26">
        <f t="shared" ref="X27" si="85">SUM(V27:W27)</f>
        <v>0</v>
      </c>
    </row>
    <row r="28" spans="1:24" ht="30.75" hidden="1" customHeight="1" outlineLevel="7" x14ac:dyDescent="0.25">
      <c r="A28" s="108" t="s">
        <v>804</v>
      </c>
      <c r="B28" s="108"/>
      <c r="C28" s="111" t="s">
        <v>618</v>
      </c>
      <c r="D28" s="26"/>
      <c r="E28" s="26"/>
      <c r="F28" s="26"/>
      <c r="G28" s="22">
        <f t="shared" si="75"/>
        <v>7333.1812499999996</v>
      </c>
      <c r="H28" s="22">
        <f t="shared" si="75"/>
        <v>7333.1812499999996</v>
      </c>
      <c r="I28" s="22">
        <f t="shared" si="75"/>
        <v>0</v>
      </c>
      <c r="J28" s="22">
        <f t="shared" si="75"/>
        <v>7333.1812499999996</v>
      </c>
      <c r="K28" s="26"/>
      <c r="L28" s="26"/>
      <c r="M28" s="26"/>
      <c r="N28" s="26"/>
      <c r="O28" s="26"/>
      <c r="P28" s="22">
        <f t="shared" si="77"/>
        <v>0</v>
      </c>
      <c r="Q28" s="22">
        <f t="shared" si="77"/>
        <v>0</v>
      </c>
      <c r="R28" s="26"/>
      <c r="S28" s="26"/>
      <c r="T28" s="26"/>
      <c r="U28" s="26"/>
      <c r="V28" s="26"/>
      <c r="W28" s="22">
        <f t="shared" si="79"/>
        <v>0</v>
      </c>
      <c r="X28" s="22">
        <f t="shared" si="79"/>
        <v>0</v>
      </c>
    </row>
    <row r="29" spans="1:24" ht="31.5" hidden="1" outlineLevel="7" x14ac:dyDescent="0.25">
      <c r="A29" s="110" t="s">
        <v>804</v>
      </c>
      <c r="B29" s="110" t="s">
        <v>65</v>
      </c>
      <c r="C29" s="112" t="s">
        <v>66</v>
      </c>
      <c r="D29" s="26"/>
      <c r="E29" s="26"/>
      <c r="F29" s="26"/>
      <c r="G29" s="26">
        <v>7333.1812499999996</v>
      </c>
      <c r="H29" s="26">
        <f t="shared" ref="H29" si="86">SUM(F29:G29)</f>
        <v>7333.1812499999996</v>
      </c>
      <c r="I29" s="26"/>
      <c r="J29" s="26">
        <f t="shared" ref="J29" si="87">SUM(H29:I29)</f>
        <v>7333.1812499999996</v>
      </c>
      <c r="K29" s="26"/>
      <c r="L29" s="26"/>
      <c r="M29" s="26"/>
      <c r="N29" s="26"/>
      <c r="O29" s="26"/>
      <c r="P29" s="26"/>
      <c r="Q29" s="26">
        <f t="shared" ref="Q29" si="88">SUM(O29:P29)</f>
        <v>0</v>
      </c>
      <c r="R29" s="26"/>
      <c r="S29" s="26"/>
      <c r="T29" s="26"/>
      <c r="U29" s="26"/>
      <c r="V29" s="26"/>
      <c r="W29" s="26"/>
      <c r="X29" s="26">
        <f t="shared" ref="X29" si="89">SUM(V29:W29)</f>
        <v>0</v>
      </c>
    </row>
    <row r="30" spans="1:24" ht="30" hidden="1" customHeight="1" outlineLevel="7" x14ac:dyDescent="0.25">
      <c r="A30" s="108" t="s">
        <v>804</v>
      </c>
      <c r="B30" s="108"/>
      <c r="C30" s="111" t="s">
        <v>617</v>
      </c>
      <c r="D30" s="26"/>
      <c r="E30" s="26"/>
      <c r="F30" s="26"/>
      <c r="G30" s="22">
        <f t="shared" si="75"/>
        <v>21999.543750000001</v>
      </c>
      <c r="H30" s="22">
        <f t="shared" si="75"/>
        <v>21999.543750000001</v>
      </c>
      <c r="I30" s="22">
        <f t="shared" si="75"/>
        <v>0</v>
      </c>
      <c r="J30" s="22">
        <f t="shared" si="75"/>
        <v>21999.543750000001</v>
      </c>
      <c r="K30" s="26"/>
      <c r="L30" s="26"/>
      <c r="M30" s="26"/>
      <c r="N30" s="26"/>
      <c r="O30" s="26"/>
      <c r="P30" s="22">
        <f t="shared" si="77"/>
        <v>0</v>
      </c>
      <c r="Q30" s="22">
        <f t="shared" si="77"/>
        <v>0</v>
      </c>
      <c r="R30" s="26"/>
      <c r="S30" s="26"/>
      <c r="T30" s="26"/>
      <c r="U30" s="26"/>
      <c r="V30" s="26"/>
      <c r="W30" s="22">
        <f t="shared" si="79"/>
        <v>0</v>
      </c>
      <c r="X30" s="22">
        <f t="shared" si="79"/>
        <v>0</v>
      </c>
    </row>
    <row r="31" spans="1:24" ht="31.5" hidden="1" outlineLevel="7" x14ac:dyDescent="0.25">
      <c r="A31" s="110" t="s">
        <v>804</v>
      </c>
      <c r="B31" s="110" t="s">
        <v>65</v>
      </c>
      <c r="C31" s="112" t="s">
        <v>66</v>
      </c>
      <c r="D31" s="26"/>
      <c r="E31" s="26"/>
      <c r="F31" s="26"/>
      <c r="G31" s="26">
        <v>21999.543750000001</v>
      </c>
      <c r="H31" s="26">
        <f t="shared" ref="H31" si="90">SUM(F31:G31)</f>
        <v>21999.543750000001</v>
      </c>
      <c r="I31" s="26"/>
      <c r="J31" s="26">
        <f t="shared" ref="J31" si="91">SUM(H31:I31)</f>
        <v>21999.543750000001</v>
      </c>
      <c r="K31" s="26"/>
      <c r="L31" s="26"/>
      <c r="M31" s="26"/>
      <c r="N31" s="26"/>
      <c r="O31" s="26"/>
      <c r="P31" s="26"/>
      <c r="Q31" s="26">
        <f t="shared" ref="Q31" si="92">SUM(O31:P31)</f>
        <v>0</v>
      </c>
      <c r="R31" s="26"/>
      <c r="S31" s="26"/>
      <c r="T31" s="26"/>
      <c r="U31" s="26"/>
      <c r="V31" s="26"/>
      <c r="W31" s="26"/>
      <c r="X31" s="26">
        <f t="shared" ref="X31" si="93">SUM(V31:W31)</f>
        <v>0</v>
      </c>
    </row>
    <row r="32" spans="1:24" ht="47.25" hidden="1" outlineLevel="4" x14ac:dyDescent="0.2">
      <c r="A32" s="20" t="s">
        <v>305</v>
      </c>
      <c r="B32" s="20"/>
      <c r="C32" s="21" t="s">
        <v>306</v>
      </c>
      <c r="D32" s="22">
        <f t="shared" ref="D32:X32" si="94">D33+D37+D39</f>
        <v>579.70000000000005</v>
      </c>
      <c r="E32" s="22">
        <f t="shared" ref="E32:F32" si="95">E33+E37+E39</f>
        <v>0</v>
      </c>
      <c r="F32" s="22">
        <f t="shared" si="95"/>
        <v>579.70000000000005</v>
      </c>
      <c r="G32" s="22">
        <f t="shared" ref="G32:H32" si="96">G33+G37+G39</f>
        <v>130</v>
      </c>
      <c r="H32" s="22">
        <f t="shared" si="96"/>
        <v>709.69999999999993</v>
      </c>
      <c r="I32" s="22">
        <f t="shared" ref="I32:J32" si="97">I33+I37+I39</f>
        <v>0</v>
      </c>
      <c r="J32" s="22">
        <f t="shared" si="97"/>
        <v>709.69999999999993</v>
      </c>
      <c r="K32" s="22">
        <f t="shared" si="94"/>
        <v>579.70000000000005</v>
      </c>
      <c r="L32" s="22">
        <f t="shared" ref="L32:Q32" si="98">L33+L37+L39</f>
        <v>0</v>
      </c>
      <c r="M32" s="22">
        <f t="shared" si="98"/>
        <v>579.70000000000005</v>
      </c>
      <c r="N32" s="22">
        <f t="shared" si="98"/>
        <v>0</v>
      </c>
      <c r="O32" s="22">
        <f t="shared" si="98"/>
        <v>579.70000000000005</v>
      </c>
      <c r="P32" s="22">
        <f t="shared" si="98"/>
        <v>0</v>
      </c>
      <c r="Q32" s="22">
        <f t="shared" si="98"/>
        <v>579.70000000000005</v>
      </c>
      <c r="R32" s="22">
        <f t="shared" si="94"/>
        <v>579.70000000000005</v>
      </c>
      <c r="S32" s="22">
        <f t="shared" si="94"/>
        <v>0</v>
      </c>
      <c r="T32" s="22">
        <f t="shared" si="94"/>
        <v>579.70000000000005</v>
      </c>
      <c r="U32" s="22">
        <f t="shared" si="94"/>
        <v>0</v>
      </c>
      <c r="V32" s="22">
        <f t="shared" si="94"/>
        <v>579.70000000000005</v>
      </c>
      <c r="W32" s="22">
        <f t="shared" si="94"/>
        <v>0</v>
      </c>
      <c r="X32" s="22">
        <f t="shared" si="94"/>
        <v>579.70000000000005</v>
      </c>
    </row>
    <row r="33" spans="1:24" ht="31.5" hidden="1" outlineLevel="5" x14ac:dyDescent="0.2">
      <c r="A33" s="20" t="s">
        <v>319</v>
      </c>
      <c r="B33" s="20"/>
      <c r="C33" s="21" t="s">
        <v>816</v>
      </c>
      <c r="D33" s="22">
        <f>D34+D35+D36</f>
        <v>407.4</v>
      </c>
      <c r="E33" s="22">
        <f t="shared" ref="E33:F33" si="99">E34+E35+E36</f>
        <v>0</v>
      </c>
      <c r="F33" s="22">
        <f t="shared" si="99"/>
        <v>407.4</v>
      </c>
      <c r="G33" s="22">
        <f t="shared" ref="G33:H33" si="100">G34+G35+G36</f>
        <v>130</v>
      </c>
      <c r="H33" s="22">
        <f t="shared" si="100"/>
        <v>537.4</v>
      </c>
      <c r="I33" s="22">
        <f t="shared" ref="I33:J33" si="101">I34+I35+I36</f>
        <v>0</v>
      </c>
      <c r="J33" s="22">
        <f t="shared" si="101"/>
        <v>537.4</v>
      </c>
      <c r="K33" s="22">
        <f>K34+K35+K36</f>
        <v>407.4</v>
      </c>
      <c r="L33" s="22">
        <f t="shared" ref="L33" si="102">L34+L35+L36</f>
        <v>0</v>
      </c>
      <c r="M33" s="22">
        <f t="shared" ref="M33:Q33" si="103">M34+M35+M36</f>
        <v>407.4</v>
      </c>
      <c r="N33" s="22">
        <f t="shared" si="103"/>
        <v>0</v>
      </c>
      <c r="O33" s="22">
        <f t="shared" si="103"/>
        <v>407.4</v>
      </c>
      <c r="P33" s="22">
        <f t="shared" si="103"/>
        <v>0</v>
      </c>
      <c r="Q33" s="22">
        <f t="shared" si="103"/>
        <v>407.4</v>
      </c>
      <c r="R33" s="22">
        <f>R34+R35+R36</f>
        <v>407.4</v>
      </c>
      <c r="S33" s="22">
        <f t="shared" ref="S33" si="104">S34+S35+S36</f>
        <v>0</v>
      </c>
      <c r="T33" s="22">
        <f t="shared" ref="T33:X33" si="105">T34+T35+T36</f>
        <v>407.4</v>
      </c>
      <c r="U33" s="22">
        <f t="shared" si="105"/>
        <v>0</v>
      </c>
      <c r="V33" s="22">
        <f t="shared" si="105"/>
        <v>407.4</v>
      </c>
      <c r="W33" s="22">
        <f t="shared" si="105"/>
        <v>0</v>
      </c>
      <c r="X33" s="22">
        <f t="shared" si="105"/>
        <v>407.4</v>
      </c>
    </row>
    <row r="34" spans="1:24" ht="31.5" hidden="1" outlineLevel="7" x14ac:dyDescent="0.2">
      <c r="A34" s="24" t="s">
        <v>319</v>
      </c>
      <c r="B34" s="24" t="s">
        <v>7</v>
      </c>
      <c r="C34" s="25" t="s">
        <v>8</v>
      </c>
      <c r="D34" s="29">
        <v>71.099999999999994</v>
      </c>
      <c r="E34" s="26"/>
      <c r="F34" s="26">
        <f t="shared" ref="F34:F36" si="106">SUM(D34:E34)</f>
        <v>71.099999999999994</v>
      </c>
      <c r="G34" s="26"/>
      <c r="H34" s="26">
        <f t="shared" ref="H34:H36" si="107">SUM(F34:G34)</f>
        <v>71.099999999999994</v>
      </c>
      <c r="I34" s="26"/>
      <c r="J34" s="26">
        <f t="shared" ref="J34:J36" si="108">SUM(H34:I34)</f>
        <v>71.099999999999994</v>
      </c>
      <c r="K34" s="29">
        <v>71.099999999999994</v>
      </c>
      <c r="L34" s="26"/>
      <c r="M34" s="26">
        <f t="shared" ref="M34:M36" si="109">SUM(K34:L34)</f>
        <v>71.099999999999994</v>
      </c>
      <c r="N34" s="26"/>
      <c r="O34" s="26">
        <f t="shared" ref="O34:O36" si="110">SUM(M34:N34)</f>
        <v>71.099999999999994</v>
      </c>
      <c r="P34" s="26"/>
      <c r="Q34" s="26">
        <f t="shared" ref="Q34:Q36" si="111">SUM(O34:P34)</f>
        <v>71.099999999999994</v>
      </c>
      <c r="R34" s="29">
        <v>71.099999999999994</v>
      </c>
      <c r="S34" s="26"/>
      <c r="T34" s="26">
        <f t="shared" ref="T34:T36" si="112">SUM(R34:S34)</f>
        <v>71.099999999999994</v>
      </c>
      <c r="U34" s="26"/>
      <c r="V34" s="26">
        <f t="shared" ref="V34:V36" si="113">SUM(T34:U34)</f>
        <v>71.099999999999994</v>
      </c>
      <c r="W34" s="26"/>
      <c r="X34" s="26">
        <f t="shared" ref="X34:X36" si="114">SUM(V34:W34)</f>
        <v>71.099999999999994</v>
      </c>
    </row>
    <row r="35" spans="1:24" ht="15.75" hidden="1" outlineLevel="7" x14ac:dyDescent="0.2">
      <c r="A35" s="24" t="s">
        <v>319</v>
      </c>
      <c r="B35" s="24" t="s">
        <v>19</v>
      </c>
      <c r="C35" s="25" t="s">
        <v>20</v>
      </c>
      <c r="D35" s="29">
        <v>62.4</v>
      </c>
      <c r="E35" s="26"/>
      <c r="F35" s="26">
        <f t="shared" si="106"/>
        <v>62.4</v>
      </c>
      <c r="G35" s="26"/>
      <c r="H35" s="26">
        <f t="shared" si="107"/>
        <v>62.4</v>
      </c>
      <c r="I35" s="26"/>
      <c r="J35" s="26">
        <f t="shared" si="108"/>
        <v>62.4</v>
      </c>
      <c r="K35" s="29">
        <v>62.4</v>
      </c>
      <c r="L35" s="26"/>
      <c r="M35" s="26">
        <f t="shared" si="109"/>
        <v>62.4</v>
      </c>
      <c r="N35" s="26"/>
      <c r="O35" s="26">
        <f t="shared" si="110"/>
        <v>62.4</v>
      </c>
      <c r="P35" s="26"/>
      <c r="Q35" s="26">
        <f t="shared" si="111"/>
        <v>62.4</v>
      </c>
      <c r="R35" s="29">
        <v>62.4</v>
      </c>
      <c r="S35" s="26"/>
      <c r="T35" s="26">
        <f t="shared" si="112"/>
        <v>62.4</v>
      </c>
      <c r="U35" s="26"/>
      <c r="V35" s="26">
        <f t="shared" si="113"/>
        <v>62.4</v>
      </c>
      <c r="W35" s="26"/>
      <c r="X35" s="26">
        <f t="shared" si="114"/>
        <v>62.4</v>
      </c>
    </row>
    <row r="36" spans="1:24" ht="31.5" hidden="1" outlineLevel="7" x14ac:dyDescent="0.2">
      <c r="A36" s="24" t="s">
        <v>319</v>
      </c>
      <c r="B36" s="24" t="s">
        <v>65</v>
      </c>
      <c r="C36" s="25" t="s">
        <v>66</v>
      </c>
      <c r="D36" s="29">
        <v>273.89999999999998</v>
      </c>
      <c r="E36" s="26"/>
      <c r="F36" s="26">
        <f t="shared" si="106"/>
        <v>273.89999999999998</v>
      </c>
      <c r="G36" s="26">
        <v>130</v>
      </c>
      <c r="H36" s="26">
        <f t="shared" si="107"/>
        <v>403.9</v>
      </c>
      <c r="I36" s="26"/>
      <c r="J36" s="26">
        <f t="shared" si="108"/>
        <v>403.9</v>
      </c>
      <c r="K36" s="29">
        <v>273.89999999999998</v>
      </c>
      <c r="L36" s="26"/>
      <c r="M36" s="26">
        <f t="shared" si="109"/>
        <v>273.89999999999998</v>
      </c>
      <c r="N36" s="26"/>
      <c r="O36" s="26">
        <f t="shared" si="110"/>
        <v>273.89999999999998</v>
      </c>
      <c r="P36" s="26"/>
      <c r="Q36" s="26">
        <f t="shared" si="111"/>
        <v>273.89999999999998</v>
      </c>
      <c r="R36" s="29">
        <v>273.89999999999998</v>
      </c>
      <c r="S36" s="26"/>
      <c r="T36" s="26">
        <f t="shared" si="112"/>
        <v>273.89999999999998</v>
      </c>
      <c r="U36" s="26"/>
      <c r="V36" s="26">
        <f t="shared" si="113"/>
        <v>273.89999999999998</v>
      </c>
      <c r="W36" s="26"/>
      <c r="X36" s="26">
        <f t="shared" si="114"/>
        <v>273.89999999999998</v>
      </c>
    </row>
    <row r="37" spans="1:24" ht="31.5" hidden="1" outlineLevel="5" x14ac:dyDescent="0.2">
      <c r="A37" s="20" t="s">
        <v>320</v>
      </c>
      <c r="B37" s="20"/>
      <c r="C37" s="21" t="s">
        <v>321</v>
      </c>
      <c r="D37" s="22">
        <f>D38</f>
        <v>97.3</v>
      </c>
      <c r="E37" s="22">
        <f t="shared" ref="E37:J37" si="115">E38</f>
        <v>0</v>
      </c>
      <c r="F37" s="22">
        <f t="shared" si="115"/>
        <v>97.3</v>
      </c>
      <c r="G37" s="22">
        <f t="shared" si="115"/>
        <v>0</v>
      </c>
      <c r="H37" s="22">
        <f t="shared" si="115"/>
        <v>97.3</v>
      </c>
      <c r="I37" s="22">
        <f t="shared" si="115"/>
        <v>0</v>
      </c>
      <c r="J37" s="22">
        <f t="shared" si="115"/>
        <v>97.3</v>
      </c>
      <c r="K37" s="22">
        <f t="shared" ref="K37:R37" si="116">K38</f>
        <v>97.3</v>
      </c>
      <c r="L37" s="22">
        <f t="shared" ref="L37" si="117">L38</f>
        <v>0</v>
      </c>
      <c r="M37" s="22">
        <f t="shared" ref="M37:Q37" si="118">M38</f>
        <v>97.3</v>
      </c>
      <c r="N37" s="22">
        <f t="shared" si="118"/>
        <v>0</v>
      </c>
      <c r="O37" s="22">
        <f t="shared" si="118"/>
        <v>97.3</v>
      </c>
      <c r="P37" s="22">
        <f t="shared" si="118"/>
        <v>0</v>
      </c>
      <c r="Q37" s="22">
        <f t="shared" si="118"/>
        <v>97.3</v>
      </c>
      <c r="R37" s="22">
        <f t="shared" si="116"/>
        <v>97.3</v>
      </c>
      <c r="S37" s="22">
        <f t="shared" ref="S37" si="119">S38</f>
        <v>0</v>
      </c>
      <c r="T37" s="22">
        <f t="shared" ref="T37:X37" si="120">T38</f>
        <v>97.3</v>
      </c>
      <c r="U37" s="22">
        <f t="shared" si="120"/>
        <v>0</v>
      </c>
      <c r="V37" s="22">
        <f t="shared" si="120"/>
        <v>97.3</v>
      </c>
      <c r="W37" s="22">
        <f t="shared" si="120"/>
        <v>0</v>
      </c>
      <c r="X37" s="22">
        <f t="shared" si="120"/>
        <v>97.3</v>
      </c>
    </row>
    <row r="38" spans="1:24" ht="31.5" hidden="1" outlineLevel="7" x14ac:dyDescent="0.2">
      <c r="A38" s="24" t="s">
        <v>320</v>
      </c>
      <c r="B38" s="24" t="s">
        <v>65</v>
      </c>
      <c r="C38" s="25" t="s">
        <v>66</v>
      </c>
      <c r="D38" s="26">
        <v>97.3</v>
      </c>
      <c r="E38" s="26"/>
      <c r="F38" s="26">
        <f>SUM(D38:E38)</f>
        <v>97.3</v>
      </c>
      <c r="G38" s="26"/>
      <c r="H38" s="26">
        <f t="shared" ref="H38" si="121">SUM(F38:G38)</f>
        <v>97.3</v>
      </c>
      <c r="I38" s="26"/>
      <c r="J38" s="26">
        <f t="shared" ref="J38" si="122">SUM(H38:I38)</f>
        <v>97.3</v>
      </c>
      <c r="K38" s="26">
        <v>97.3</v>
      </c>
      <c r="L38" s="26"/>
      <c r="M38" s="26">
        <f>SUM(K38:L38)</f>
        <v>97.3</v>
      </c>
      <c r="N38" s="26"/>
      <c r="O38" s="26">
        <f t="shared" ref="O38" si="123">SUM(M38:N38)</f>
        <v>97.3</v>
      </c>
      <c r="P38" s="26"/>
      <c r="Q38" s="26">
        <f t="shared" ref="Q38" si="124">SUM(O38:P38)</f>
        <v>97.3</v>
      </c>
      <c r="R38" s="26">
        <v>97.3</v>
      </c>
      <c r="S38" s="26"/>
      <c r="T38" s="26">
        <f>SUM(R38:S38)</f>
        <v>97.3</v>
      </c>
      <c r="U38" s="26"/>
      <c r="V38" s="26">
        <f t="shared" ref="V38" si="125">SUM(T38:U38)</f>
        <v>97.3</v>
      </c>
      <c r="W38" s="26"/>
      <c r="X38" s="26">
        <f t="shared" ref="X38" si="126">SUM(V38:W38)</f>
        <v>97.3</v>
      </c>
    </row>
    <row r="39" spans="1:24" ht="15.75" hidden="1" outlineLevel="5" x14ac:dyDescent="0.2">
      <c r="A39" s="20" t="s">
        <v>322</v>
      </c>
      <c r="B39" s="20"/>
      <c r="C39" s="21" t="s">
        <v>323</v>
      </c>
      <c r="D39" s="22">
        <f>D40</f>
        <v>75</v>
      </c>
      <c r="E39" s="22">
        <f t="shared" ref="E39:J39" si="127">E40</f>
        <v>0</v>
      </c>
      <c r="F39" s="22">
        <f t="shared" si="127"/>
        <v>75</v>
      </c>
      <c r="G39" s="22">
        <f t="shared" si="127"/>
        <v>0</v>
      </c>
      <c r="H39" s="22">
        <f t="shared" si="127"/>
        <v>75</v>
      </c>
      <c r="I39" s="22">
        <f t="shared" si="127"/>
        <v>0</v>
      </c>
      <c r="J39" s="22">
        <f t="shared" si="127"/>
        <v>75</v>
      </c>
      <c r="K39" s="22">
        <f t="shared" ref="K39:R39" si="128">K40</f>
        <v>75</v>
      </c>
      <c r="L39" s="22">
        <f t="shared" ref="L39" si="129">L40</f>
        <v>0</v>
      </c>
      <c r="M39" s="22">
        <f t="shared" ref="M39:Q39" si="130">M40</f>
        <v>75</v>
      </c>
      <c r="N39" s="22">
        <f t="shared" si="130"/>
        <v>0</v>
      </c>
      <c r="O39" s="22">
        <f t="shared" si="130"/>
        <v>75</v>
      </c>
      <c r="P39" s="22">
        <f t="shared" si="130"/>
        <v>0</v>
      </c>
      <c r="Q39" s="22">
        <f t="shared" si="130"/>
        <v>75</v>
      </c>
      <c r="R39" s="22">
        <f t="shared" si="128"/>
        <v>75</v>
      </c>
      <c r="S39" s="22">
        <f t="shared" ref="S39" si="131">S40</f>
        <v>0</v>
      </c>
      <c r="T39" s="22">
        <f t="shared" ref="T39:X39" si="132">T40</f>
        <v>75</v>
      </c>
      <c r="U39" s="22">
        <f t="shared" si="132"/>
        <v>0</v>
      </c>
      <c r="V39" s="22">
        <f t="shared" si="132"/>
        <v>75</v>
      </c>
      <c r="W39" s="22">
        <f t="shared" si="132"/>
        <v>0</v>
      </c>
      <c r="X39" s="22">
        <f t="shared" si="132"/>
        <v>75</v>
      </c>
    </row>
    <row r="40" spans="1:24" ht="15.75" hidden="1" outlineLevel="7" x14ac:dyDescent="0.2">
      <c r="A40" s="24" t="s">
        <v>322</v>
      </c>
      <c r="B40" s="24" t="s">
        <v>19</v>
      </c>
      <c r="C40" s="25" t="s">
        <v>20</v>
      </c>
      <c r="D40" s="26">
        <v>75</v>
      </c>
      <c r="E40" s="26"/>
      <c r="F40" s="26">
        <f>SUM(D40:E40)</f>
        <v>75</v>
      </c>
      <c r="G40" s="26"/>
      <c r="H40" s="26">
        <f t="shared" ref="H40" si="133">SUM(F40:G40)</f>
        <v>75</v>
      </c>
      <c r="I40" s="26"/>
      <c r="J40" s="26">
        <f t="shared" ref="J40" si="134">SUM(H40:I40)</f>
        <v>75</v>
      </c>
      <c r="K40" s="26">
        <v>75</v>
      </c>
      <c r="L40" s="26"/>
      <c r="M40" s="26">
        <f>SUM(K40:L40)</f>
        <v>75</v>
      </c>
      <c r="N40" s="26"/>
      <c r="O40" s="26">
        <f t="shared" ref="O40" si="135">SUM(M40:N40)</f>
        <v>75</v>
      </c>
      <c r="P40" s="26"/>
      <c r="Q40" s="26">
        <f t="shared" ref="Q40" si="136">SUM(O40:P40)</f>
        <v>75</v>
      </c>
      <c r="R40" s="26">
        <v>75</v>
      </c>
      <c r="S40" s="26"/>
      <c r="T40" s="26">
        <f>SUM(R40:S40)</f>
        <v>75</v>
      </c>
      <c r="U40" s="26"/>
      <c r="V40" s="26">
        <f t="shared" ref="V40" si="137">SUM(T40:U40)</f>
        <v>75</v>
      </c>
      <c r="W40" s="26"/>
      <c r="X40" s="26">
        <f t="shared" ref="X40" si="138">SUM(V40:W40)</f>
        <v>75</v>
      </c>
    </row>
    <row r="41" spans="1:24" ht="31.5" hidden="1" outlineLevel="7" x14ac:dyDescent="0.25">
      <c r="A41" s="107" t="s">
        <v>819</v>
      </c>
      <c r="B41" s="107"/>
      <c r="C41" s="115" t="s">
        <v>821</v>
      </c>
      <c r="D41" s="26"/>
      <c r="E41" s="26"/>
      <c r="F41" s="26"/>
      <c r="G41" s="22">
        <f>G42+G44</f>
        <v>695</v>
      </c>
      <c r="H41" s="22">
        <f t="shared" ref="H41:V41" si="139">H42+H44</f>
        <v>695</v>
      </c>
      <c r="I41" s="22">
        <f>I42+I44</f>
        <v>0</v>
      </c>
      <c r="J41" s="22">
        <f t="shared" ref="J41" si="140">J42+J44</f>
        <v>695</v>
      </c>
      <c r="K41" s="22">
        <f t="shared" si="139"/>
        <v>0</v>
      </c>
      <c r="L41" s="22">
        <f t="shared" si="139"/>
        <v>0</v>
      </c>
      <c r="M41" s="22">
        <f t="shared" si="139"/>
        <v>0</v>
      </c>
      <c r="N41" s="22">
        <f t="shared" si="139"/>
        <v>0</v>
      </c>
      <c r="O41" s="22">
        <f t="shared" si="139"/>
        <v>0</v>
      </c>
      <c r="P41" s="22">
        <f>P42+P44</f>
        <v>0</v>
      </c>
      <c r="Q41" s="22">
        <f t="shared" ref="Q41" si="141">Q42+Q44</f>
        <v>0</v>
      </c>
      <c r="R41" s="22">
        <f t="shared" si="139"/>
        <v>0</v>
      </c>
      <c r="S41" s="22">
        <f t="shared" si="139"/>
        <v>0</v>
      </c>
      <c r="T41" s="22">
        <f t="shared" si="139"/>
        <v>0</v>
      </c>
      <c r="U41" s="22">
        <f t="shared" si="139"/>
        <v>0</v>
      </c>
      <c r="V41" s="22">
        <f t="shared" si="139"/>
        <v>0</v>
      </c>
      <c r="W41" s="22">
        <f>W42+W44</f>
        <v>0</v>
      </c>
      <c r="X41" s="22">
        <f t="shared" ref="X41" si="142">X42+X44</f>
        <v>0</v>
      </c>
    </row>
    <row r="42" spans="1:24" ht="47.25" hidden="1" outlineLevel="7" x14ac:dyDescent="0.25">
      <c r="A42" s="107" t="s">
        <v>820</v>
      </c>
      <c r="B42" s="107"/>
      <c r="C42" s="115" t="s">
        <v>608</v>
      </c>
      <c r="D42" s="26"/>
      <c r="E42" s="26"/>
      <c r="F42" s="26"/>
      <c r="G42" s="22">
        <f t="shared" ref="G42:J44" si="143">G43</f>
        <v>100</v>
      </c>
      <c r="H42" s="22">
        <f t="shared" si="143"/>
        <v>100</v>
      </c>
      <c r="I42" s="22">
        <f t="shared" si="143"/>
        <v>0</v>
      </c>
      <c r="J42" s="22">
        <f t="shared" si="143"/>
        <v>100</v>
      </c>
      <c r="K42" s="26"/>
      <c r="L42" s="26"/>
      <c r="M42" s="26"/>
      <c r="N42" s="26"/>
      <c r="O42" s="26"/>
      <c r="P42" s="22">
        <f t="shared" ref="P42:Q44" si="144">P43</f>
        <v>0</v>
      </c>
      <c r="Q42" s="22">
        <f t="shared" si="144"/>
        <v>0</v>
      </c>
      <c r="R42" s="26"/>
      <c r="S42" s="26"/>
      <c r="T42" s="26"/>
      <c r="U42" s="26"/>
      <c r="V42" s="26"/>
      <c r="W42" s="22">
        <f t="shared" ref="W42:X44" si="145">W43</f>
        <v>0</v>
      </c>
      <c r="X42" s="22">
        <f t="shared" si="145"/>
        <v>0</v>
      </c>
    </row>
    <row r="43" spans="1:24" ht="31.5" hidden="1" outlineLevel="7" x14ac:dyDescent="0.25">
      <c r="A43" s="109" t="s">
        <v>820</v>
      </c>
      <c r="B43" s="109" t="s">
        <v>65</v>
      </c>
      <c r="C43" s="114" t="s">
        <v>66</v>
      </c>
      <c r="D43" s="26"/>
      <c r="E43" s="26"/>
      <c r="F43" s="26"/>
      <c r="G43" s="26">
        <v>100</v>
      </c>
      <c r="H43" s="26">
        <f t="shared" ref="H43" si="146">SUM(F43:G43)</f>
        <v>100</v>
      </c>
      <c r="I43" s="26"/>
      <c r="J43" s="26">
        <f t="shared" ref="J43" si="147">SUM(H43:I43)</f>
        <v>100</v>
      </c>
      <c r="K43" s="26"/>
      <c r="L43" s="26"/>
      <c r="M43" s="26"/>
      <c r="N43" s="26"/>
      <c r="O43" s="26"/>
      <c r="P43" s="26"/>
      <c r="Q43" s="26">
        <f t="shared" ref="Q43" si="148">SUM(O43:P43)</f>
        <v>0</v>
      </c>
      <c r="R43" s="26"/>
      <c r="S43" s="26"/>
      <c r="T43" s="26"/>
      <c r="U43" s="26"/>
      <c r="V43" s="26"/>
      <c r="W43" s="26"/>
      <c r="X43" s="26">
        <f t="shared" ref="X43" si="149">SUM(V43:W43)</f>
        <v>0</v>
      </c>
    </row>
    <row r="44" spans="1:24" ht="31.5" hidden="1" outlineLevel="7" x14ac:dyDescent="0.25">
      <c r="A44" s="20" t="s">
        <v>822</v>
      </c>
      <c r="B44" s="20" t="s">
        <v>447</v>
      </c>
      <c r="C44" s="120" t="s">
        <v>823</v>
      </c>
      <c r="D44" s="26"/>
      <c r="E44" s="26"/>
      <c r="F44" s="26"/>
      <c r="G44" s="22">
        <f t="shared" si="143"/>
        <v>595</v>
      </c>
      <c r="H44" s="22">
        <f t="shared" si="143"/>
        <v>595</v>
      </c>
      <c r="I44" s="22">
        <f t="shared" si="143"/>
        <v>0</v>
      </c>
      <c r="J44" s="22">
        <f t="shared" si="143"/>
        <v>595</v>
      </c>
      <c r="K44" s="26"/>
      <c r="L44" s="26"/>
      <c r="M44" s="26"/>
      <c r="N44" s="26"/>
      <c r="O44" s="26"/>
      <c r="P44" s="22">
        <f t="shared" si="144"/>
        <v>0</v>
      </c>
      <c r="Q44" s="22">
        <f t="shared" si="144"/>
        <v>0</v>
      </c>
      <c r="R44" s="26"/>
      <c r="S44" s="26"/>
      <c r="T44" s="26"/>
      <c r="U44" s="26"/>
      <c r="V44" s="26"/>
      <c r="W44" s="22">
        <f t="shared" si="145"/>
        <v>0</v>
      </c>
      <c r="X44" s="22">
        <f t="shared" si="145"/>
        <v>0</v>
      </c>
    </row>
    <row r="45" spans="1:24" ht="31.5" hidden="1" outlineLevel="7" x14ac:dyDescent="0.25">
      <c r="A45" s="24" t="s">
        <v>822</v>
      </c>
      <c r="B45" s="24" t="s">
        <v>65</v>
      </c>
      <c r="C45" s="118" t="s">
        <v>421</v>
      </c>
      <c r="D45" s="26"/>
      <c r="E45" s="26"/>
      <c r="F45" s="26"/>
      <c r="G45" s="26">
        <v>595</v>
      </c>
      <c r="H45" s="26">
        <f t="shared" ref="H45" si="150">SUM(F45:G45)</f>
        <v>595</v>
      </c>
      <c r="I45" s="26"/>
      <c r="J45" s="26">
        <f t="shared" ref="J45" si="151">SUM(H45:I45)</f>
        <v>595</v>
      </c>
      <c r="K45" s="26"/>
      <c r="L45" s="26"/>
      <c r="M45" s="26"/>
      <c r="N45" s="26"/>
      <c r="O45" s="26"/>
      <c r="P45" s="26"/>
      <c r="Q45" s="26">
        <f t="shared" ref="Q45" si="152">SUM(O45:P45)</f>
        <v>0</v>
      </c>
      <c r="R45" s="26"/>
      <c r="S45" s="26"/>
      <c r="T45" s="26"/>
      <c r="U45" s="26"/>
      <c r="V45" s="26"/>
      <c r="W45" s="26"/>
      <c r="X45" s="26">
        <f t="shared" ref="X45" si="153">SUM(V45:W45)</f>
        <v>0</v>
      </c>
    </row>
    <row r="46" spans="1:24" ht="31.5" hidden="1" outlineLevel="7" x14ac:dyDescent="0.2">
      <c r="A46" s="30" t="s">
        <v>683</v>
      </c>
      <c r="B46" s="32"/>
      <c r="C46" s="31" t="s">
        <v>670</v>
      </c>
      <c r="D46" s="28">
        <f>D47+D51+D53+D49</f>
        <v>37296.678119999997</v>
      </c>
      <c r="E46" s="28">
        <f t="shared" ref="E46:F46" si="154">E47+E51+E53+E49</f>
        <v>0</v>
      </c>
      <c r="F46" s="28">
        <f t="shared" si="154"/>
        <v>37296.678119999997</v>
      </c>
      <c r="G46" s="28">
        <f t="shared" ref="G46:H46" si="155">G47+G51+G53+G49</f>
        <v>0</v>
      </c>
      <c r="H46" s="28">
        <f t="shared" si="155"/>
        <v>37296.678119999997</v>
      </c>
      <c r="I46" s="28">
        <f t="shared" ref="I46:J46" si="156">I47+I51+I53+I49</f>
        <v>0</v>
      </c>
      <c r="J46" s="28">
        <f t="shared" si="156"/>
        <v>37296.678119999997</v>
      </c>
      <c r="K46" s="28">
        <f t="shared" ref="K46:R46" si="157">K47+K51+K53+K49</f>
        <v>11819.667820000001</v>
      </c>
      <c r="L46" s="28">
        <f t="shared" ref="L46" si="158">L47+L51+L53+L49</f>
        <v>0</v>
      </c>
      <c r="M46" s="28">
        <f t="shared" ref="M46:Q46" si="159">M47+M51+M53+M49</f>
        <v>11819.667820000001</v>
      </c>
      <c r="N46" s="28">
        <f t="shared" si="159"/>
        <v>0</v>
      </c>
      <c r="O46" s="28">
        <f t="shared" si="159"/>
        <v>11819.667820000001</v>
      </c>
      <c r="P46" s="28">
        <f t="shared" si="159"/>
        <v>0</v>
      </c>
      <c r="Q46" s="28">
        <f t="shared" si="159"/>
        <v>11819.667820000001</v>
      </c>
      <c r="R46" s="28">
        <f t="shared" si="157"/>
        <v>2909.8339099999998</v>
      </c>
      <c r="S46" s="28">
        <f t="shared" ref="S46" si="160">S47+S51+S53+S49</f>
        <v>0</v>
      </c>
      <c r="T46" s="28">
        <f t="shared" ref="T46:X46" si="161">T47+T51+T53+T49</f>
        <v>2909.8339099999998</v>
      </c>
      <c r="U46" s="28">
        <f t="shared" si="161"/>
        <v>0</v>
      </c>
      <c r="V46" s="28">
        <f t="shared" si="161"/>
        <v>2909.8339099999998</v>
      </c>
      <c r="W46" s="28">
        <f t="shared" si="161"/>
        <v>0</v>
      </c>
      <c r="X46" s="28">
        <f t="shared" si="161"/>
        <v>2909.8339099999998</v>
      </c>
    </row>
    <row r="47" spans="1:24" ht="31.5" hidden="1" outlineLevel="7" x14ac:dyDescent="0.2">
      <c r="A47" s="30" t="s">
        <v>684</v>
      </c>
      <c r="B47" s="30"/>
      <c r="C47" s="31" t="s">
        <v>735</v>
      </c>
      <c r="D47" s="28">
        <f>D48</f>
        <v>18050</v>
      </c>
      <c r="E47" s="28">
        <f t="shared" ref="E47:J47" si="162">E48</f>
        <v>0</v>
      </c>
      <c r="F47" s="28">
        <f t="shared" si="162"/>
        <v>18050</v>
      </c>
      <c r="G47" s="28">
        <f t="shared" si="162"/>
        <v>0</v>
      </c>
      <c r="H47" s="28">
        <f t="shared" si="162"/>
        <v>18050</v>
      </c>
      <c r="I47" s="28">
        <f t="shared" si="162"/>
        <v>0</v>
      </c>
      <c r="J47" s="28">
        <f t="shared" si="162"/>
        <v>18050</v>
      </c>
      <c r="K47" s="28">
        <f t="shared" ref="K47:R47" si="163">K48</f>
        <v>11700</v>
      </c>
      <c r="L47" s="28">
        <f t="shared" ref="L47" si="164">L48</f>
        <v>0</v>
      </c>
      <c r="M47" s="28">
        <f t="shared" ref="M47:Q47" si="165">M48</f>
        <v>11700</v>
      </c>
      <c r="N47" s="28">
        <f t="shared" si="165"/>
        <v>0</v>
      </c>
      <c r="O47" s="28">
        <f t="shared" si="165"/>
        <v>11700</v>
      </c>
      <c r="P47" s="28">
        <f t="shared" si="165"/>
        <v>0</v>
      </c>
      <c r="Q47" s="28">
        <f t="shared" si="165"/>
        <v>11700</v>
      </c>
      <c r="R47" s="28">
        <f t="shared" si="163"/>
        <v>2850</v>
      </c>
      <c r="S47" s="28">
        <f t="shared" ref="S47" si="166">S48</f>
        <v>0</v>
      </c>
      <c r="T47" s="28">
        <f t="shared" ref="T47:X47" si="167">T48</f>
        <v>2850</v>
      </c>
      <c r="U47" s="28">
        <f t="shared" si="167"/>
        <v>0</v>
      </c>
      <c r="V47" s="28">
        <f t="shared" si="167"/>
        <v>2850</v>
      </c>
      <c r="W47" s="28">
        <f t="shared" si="167"/>
        <v>0</v>
      </c>
      <c r="X47" s="28">
        <f t="shared" si="167"/>
        <v>2850</v>
      </c>
    </row>
    <row r="48" spans="1:24" ht="31.5" hidden="1" outlineLevel="7" x14ac:dyDescent="0.2">
      <c r="A48" s="32" t="s">
        <v>684</v>
      </c>
      <c r="B48" s="32" t="s">
        <v>65</v>
      </c>
      <c r="C48" s="33" t="s">
        <v>66</v>
      </c>
      <c r="D48" s="29">
        <v>18050</v>
      </c>
      <c r="E48" s="26"/>
      <c r="F48" s="26">
        <f>SUM(D48:E48)</f>
        <v>18050</v>
      </c>
      <c r="G48" s="26"/>
      <c r="H48" s="26">
        <f t="shared" ref="H48" si="168">SUM(F48:G48)</f>
        <v>18050</v>
      </c>
      <c r="I48" s="26"/>
      <c r="J48" s="26">
        <f t="shared" ref="J48" si="169">SUM(H48:I48)</f>
        <v>18050</v>
      </c>
      <c r="K48" s="29">
        <v>11700</v>
      </c>
      <c r="L48" s="26"/>
      <c r="M48" s="26">
        <f>SUM(K48:L48)</f>
        <v>11700</v>
      </c>
      <c r="N48" s="26"/>
      <c r="O48" s="26">
        <f t="shared" ref="O48" si="170">SUM(M48:N48)</f>
        <v>11700</v>
      </c>
      <c r="P48" s="26"/>
      <c r="Q48" s="26">
        <f t="shared" ref="Q48" si="171">SUM(O48:P48)</f>
        <v>11700</v>
      </c>
      <c r="R48" s="29">
        <v>2850</v>
      </c>
      <c r="S48" s="26"/>
      <c r="T48" s="26">
        <f>SUM(R48:S48)</f>
        <v>2850</v>
      </c>
      <c r="U48" s="26"/>
      <c r="V48" s="26">
        <f t="shared" ref="V48" si="172">SUM(T48:U48)</f>
        <v>2850</v>
      </c>
      <c r="W48" s="26"/>
      <c r="X48" s="26">
        <f t="shared" ref="X48" si="173">SUM(V48:W48)</f>
        <v>2850</v>
      </c>
    </row>
    <row r="49" spans="1:24" ht="31.5" hidden="1" outlineLevel="7" x14ac:dyDescent="0.2">
      <c r="A49" s="30" t="s">
        <v>684</v>
      </c>
      <c r="B49" s="30"/>
      <c r="C49" s="31" t="s">
        <v>736</v>
      </c>
      <c r="D49" s="28">
        <f>D50</f>
        <v>18050</v>
      </c>
      <c r="E49" s="28">
        <f t="shared" ref="E49:J49" si="174">E50</f>
        <v>0</v>
      </c>
      <c r="F49" s="28">
        <f t="shared" si="174"/>
        <v>18050</v>
      </c>
      <c r="G49" s="28">
        <f t="shared" si="174"/>
        <v>0</v>
      </c>
      <c r="H49" s="28">
        <f t="shared" si="174"/>
        <v>18050</v>
      </c>
      <c r="I49" s="28">
        <f t="shared" si="174"/>
        <v>0</v>
      </c>
      <c r="J49" s="28">
        <f t="shared" si="174"/>
        <v>18050</v>
      </c>
      <c r="K49" s="28"/>
      <c r="L49" s="28">
        <f t="shared" ref="L49" si="175">L50</f>
        <v>0</v>
      </c>
      <c r="M49" s="28">
        <f t="shared" ref="M49:Q49" si="176">M50</f>
        <v>0</v>
      </c>
      <c r="N49" s="28">
        <f t="shared" si="176"/>
        <v>0</v>
      </c>
      <c r="O49" s="28">
        <f t="shared" si="176"/>
        <v>0</v>
      </c>
      <c r="P49" s="28">
        <f t="shared" si="176"/>
        <v>0</v>
      </c>
      <c r="Q49" s="28">
        <f t="shared" si="176"/>
        <v>0</v>
      </c>
      <c r="R49" s="28"/>
      <c r="S49" s="28">
        <f t="shared" ref="S49" si="177">S50</f>
        <v>0</v>
      </c>
      <c r="T49" s="28">
        <f t="shared" ref="T49:X49" si="178">T50</f>
        <v>0</v>
      </c>
      <c r="U49" s="28">
        <f t="shared" si="178"/>
        <v>0</v>
      </c>
      <c r="V49" s="28">
        <f t="shared" si="178"/>
        <v>0</v>
      </c>
      <c r="W49" s="28">
        <f t="shared" si="178"/>
        <v>0</v>
      </c>
      <c r="X49" s="28">
        <f t="shared" si="178"/>
        <v>0</v>
      </c>
    </row>
    <row r="50" spans="1:24" ht="31.5" hidden="1" outlineLevel="7" x14ac:dyDescent="0.2">
      <c r="A50" s="32" t="s">
        <v>684</v>
      </c>
      <c r="B50" s="32" t="s">
        <v>65</v>
      </c>
      <c r="C50" s="33" t="s">
        <v>66</v>
      </c>
      <c r="D50" s="29">
        <v>18050</v>
      </c>
      <c r="E50" s="26"/>
      <c r="F50" s="26">
        <f>SUM(D50:E50)</f>
        <v>18050</v>
      </c>
      <c r="G50" s="26"/>
      <c r="H50" s="26">
        <f t="shared" ref="H50" si="179">SUM(F50:G50)</f>
        <v>18050</v>
      </c>
      <c r="I50" s="26"/>
      <c r="J50" s="26">
        <f t="shared" ref="J50" si="180">SUM(H50:I50)</f>
        <v>18050</v>
      </c>
      <c r="K50" s="29"/>
      <c r="L50" s="26"/>
      <c r="M50" s="26">
        <f>SUM(K50:L50)</f>
        <v>0</v>
      </c>
      <c r="N50" s="26"/>
      <c r="O50" s="26">
        <f t="shared" ref="O50" si="181">SUM(M50:N50)</f>
        <v>0</v>
      </c>
      <c r="P50" s="26"/>
      <c r="Q50" s="26">
        <f t="shared" ref="Q50" si="182">SUM(O50:P50)</f>
        <v>0</v>
      </c>
      <c r="R50" s="29"/>
      <c r="S50" s="26"/>
      <c r="T50" s="26">
        <f>SUM(R50:S50)</f>
        <v>0</v>
      </c>
      <c r="U50" s="26"/>
      <c r="V50" s="26">
        <f t="shared" ref="V50" si="183">SUM(T50:U50)</f>
        <v>0</v>
      </c>
      <c r="W50" s="26"/>
      <c r="X50" s="26">
        <f t="shared" ref="X50" si="184">SUM(V50:W50)</f>
        <v>0</v>
      </c>
    </row>
    <row r="51" spans="1:24" ht="31.5" hidden="1" outlineLevel="7" x14ac:dyDescent="0.2">
      <c r="A51" s="30" t="s">
        <v>685</v>
      </c>
      <c r="B51" s="30"/>
      <c r="C51" s="31" t="s">
        <v>737</v>
      </c>
      <c r="D51" s="28">
        <f>D52</f>
        <v>119.66782000000001</v>
      </c>
      <c r="E51" s="28">
        <f t="shared" ref="E51:J51" si="185">E52</f>
        <v>0</v>
      </c>
      <c r="F51" s="28">
        <f t="shared" si="185"/>
        <v>119.66782000000001</v>
      </c>
      <c r="G51" s="28">
        <f t="shared" si="185"/>
        <v>0</v>
      </c>
      <c r="H51" s="28">
        <f t="shared" si="185"/>
        <v>119.66782000000001</v>
      </c>
      <c r="I51" s="28">
        <f t="shared" si="185"/>
        <v>0</v>
      </c>
      <c r="J51" s="28">
        <f t="shared" si="185"/>
        <v>119.66782000000001</v>
      </c>
      <c r="K51" s="28">
        <f t="shared" ref="K51:R51" si="186">K52</f>
        <v>119.66782000000001</v>
      </c>
      <c r="L51" s="28">
        <f t="shared" ref="L51" si="187">L52</f>
        <v>0</v>
      </c>
      <c r="M51" s="28">
        <f t="shared" ref="M51:Q51" si="188">M52</f>
        <v>119.66782000000001</v>
      </c>
      <c r="N51" s="28">
        <f t="shared" si="188"/>
        <v>0</v>
      </c>
      <c r="O51" s="28">
        <f t="shared" si="188"/>
        <v>119.66782000000001</v>
      </c>
      <c r="P51" s="28">
        <f t="shared" si="188"/>
        <v>0</v>
      </c>
      <c r="Q51" s="28">
        <f t="shared" si="188"/>
        <v>119.66782000000001</v>
      </c>
      <c r="R51" s="28">
        <f t="shared" si="186"/>
        <v>59.833910000000003</v>
      </c>
      <c r="S51" s="28">
        <f t="shared" ref="S51" si="189">S52</f>
        <v>0</v>
      </c>
      <c r="T51" s="28">
        <f t="shared" ref="T51:X51" si="190">T52</f>
        <v>59.833910000000003</v>
      </c>
      <c r="U51" s="28">
        <f t="shared" si="190"/>
        <v>0</v>
      </c>
      <c r="V51" s="28">
        <f t="shared" si="190"/>
        <v>59.833910000000003</v>
      </c>
      <c r="W51" s="28">
        <f t="shared" si="190"/>
        <v>0</v>
      </c>
      <c r="X51" s="28">
        <f t="shared" si="190"/>
        <v>59.833910000000003</v>
      </c>
    </row>
    <row r="52" spans="1:24" ht="31.5" hidden="1" outlineLevel="7" x14ac:dyDescent="0.2">
      <c r="A52" s="32" t="s">
        <v>685</v>
      </c>
      <c r="B52" s="32" t="s">
        <v>65</v>
      </c>
      <c r="C52" s="33" t="s">
        <v>66</v>
      </c>
      <c r="D52" s="29">
        <v>119.66782000000001</v>
      </c>
      <c r="E52" s="26"/>
      <c r="F52" s="26">
        <f>SUM(D52:E52)</f>
        <v>119.66782000000001</v>
      </c>
      <c r="G52" s="26"/>
      <c r="H52" s="26">
        <f t="shared" ref="H52" si="191">SUM(F52:G52)</f>
        <v>119.66782000000001</v>
      </c>
      <c r="I52" s="26"/>
      <c r="J52" s="26">
        <f t="shared" ref="J52" si="192">SUM(H52:I52)</f>
        <v>119.66782000000001</v>
      </c>
      <c r="K52" s="29">
        <v>119.66782000000001</v>
      </c>
      <c r="L52" s="26"/>
      <c r="M52" s="26">
        <f>SUM(K52:L52)</f>
        <v>119.66782000000001</v>
      </c>
      <c r="N52" s="26"/>
      <c r="O52" s="26">
        <f t="shared" ref="O52" si="193">SUM(M52:N52)</f>
        <v>119.66782000000001</v>
      </c>
      <c r="P52" s="26"/>
      <c r="Q52" s="26">
        <f t="shared" ref="Q52" si="194">SUM(O52:P52)</f>
        <v>119.66782000000001</v>
      </c>
      <c r="R52" s="29">
        <v>59.833910000000003</v>
      </c>
      <c r="S52" s="26"/>
      <c r="T52" s="26">
        <f>SUM(R52:S52)</f>
        <v>59.833910000000003</v>
      </c>
      <c r="U52" s="26"/>
      <c r="V52" s="26">
        <f t="shared" ref="V52" si="195">SUM(T52:U52)</f>
        <v>59.833910000000003</v>
      </c>
      <c r="W52" s="26"/>
      <c r="X52" s="26">
        <f t="shared" ref="X52" si="196">SUM(V52:W52)</f>
        <v>59.833910000000003</v>
      </c>
    </row>
    <row r="53" spans="1:24" ht="31.5" hidden="1" outlineLevel="7" x14ac:dyDescent="0.2">
      <c r="A53" s="30" t="s">
        <v>685</v>
      </c>
      <c r="B53" s="30"/>
      <c r="C53" s="31" t="s">
        <v>738</v>
      </c>
      <c r="D53" s="28">
        <f>D54</f>
        <v>1077.0102999999999</v>
      </c>
      <c r="E53" s="28">
        <f t="shared" ref="E53:J53" si="197">E54</f>
        <v>0</v>
      </c>
      <c r="F53" s="28">
        <f t="shared" si="197"/>
        <v>1077.0102999999999</v>
      </c>
      <c r="G53" s="28">
        <f t="shared" si="197"/>
        <v>0</v>
      </c>
      <c r="H53" s="28">
        <f t="shared" si="197"/>
        <v>1077.0102999999999</v>
      </c>
      <c r="I53" s="28">
        <f t="shared" si="197"/>
        <v>0</v>
      </c>
      <c r="J53" s="28">
        <f t="shared" si="197"/>
        <v>1077.0102999999999</v>
      </c>
      <c r="K53" s="28"/>
      <c r="L53" s="28">
        <f t="shared" ref="L53" si="198">L54</f>
        <v>0</v>
      </c>
      <c r="M53" s="28">
        <f t="shared" ref="M53:Q53" si="199">M54</f>
        <v>0</v>
      </c>
      <c r="N53" s="28">
        <f t="shared" si="199"/>
        <v>0</v>
      </c>
      <c r="O53" s="28">
        <f t="shared" si="199"/>
        <v>0</v>
      </c>
      <c r="P53" s="28">
        <f t="shared" si="199"/>
        <v>0</v>
      </c>
      <c r="Q53" s="28">
        <f t="shared" si="199"/>
        <v>0</v>
      </c>
      <c r="R53" s="28"/>
      <c r="S53" s="28">
        <f t="shared" ref="S53" si="200">S54</f>
        <v>0</v>
      </c>
      <c r="T53" s="28">
        <f t="shared" ref="T53:X53" si="201">T54</f>
        <v>0</v>
      </c>
      <c r="U53" s="28">
        <f t="shared" si="201"/>
        <v>0</v>
      </c>
      <c r="V53" s="28">
        <f t="shared" si="201"/>
        <v>0</v>
      </c>
      <c r="W53" s="28">
        <f t="shared" si="201"/>
        <v>0</v>
      </c>
      <c r="X53" s="28">
        <f t="shared" si="201"/>
        <v>0</v>
      </c>
    </row>
    <row r="54" spans="1:24" ht="31.5" hidden="1" outlineLevel="7" x14ac:dyDescent="0.2">
      <c r="A54" s="32" t="s">
        <v>685</v>
      </c>
      <c r="B54" s="32" t="s">
        <v>65</v>
      </c>
      <c r="C54" s="33" t="s">
        <v>66</v>
      </c>
      <c r="D54" s="29">
        <v>1077.0102999999999</v>
      </c>
      <c r="E54" s="26"/>
      <c r="F54" s="26">
        <f>SUM(D54:E54)</f>
        <v>1077.0102999999999</v>
      </c>
      <c r="G54" s="26"/>
      <c r="H54" s="26">
        <f t="shared" ref="H54" si="202">SUM(F54:G54)</f>
        <v>1077.0102999999999</v>
      </c>
      <c r="I54" s="26"/>
      <c r="J54" s="26">
        <f t="shared" ref="J54" si="203">SUM(H54:I54)</f>
        <v>1077.0102999999999</v>
      </c>
      <c r="K54" s="28"/>
      <c r="L54" s="26"/>
      <c r="M54" s="26">
        <f>SUM(K54:L54)</f>
        <v>0</v>
      </c>
      <c r="N54" s="26"/>
      <c r="O54" s="26">
        <f t="shared" ref="O54" si="204">SUM(M54:N54)</f>
        <v>0</v>
      </c>
      <c r="P54" s="26"/>
      <c r="Q54" s="26">
        <f t="shared" ref="Q54" si="205">SUM(O54:P54)</f>
        <v>0</v>
      </c>
      <c r="R54" s="28"/>
      <c r="S54" s="26"/>
      <c r="T54" s="26">
        <f>SUM(R54:S54)</f>
        <v>0</v>
      </c>
      <c r="U54" s="26"/>
      <c r="V54" s="26">
        <f t="shared" ref="V54" si="206">SUM(T54:U54)</f>
        <v>0</v>
      </c>
      <c r="W54" s="26"/>
      <c r="X54" s="26">
        <f t="shared" ref="X54" si="207">SUM(V54:W54)</f>
        <v>0</v>
      </c>
    </row>
    <row r="55" spans="1:24" ht="31.5" outlineLevel="3" collapsed="1" x14ac:dyDescent="0.2">
      <c r="A55" s="20" t="s">
        <v>294</v>
      </c>
      <c r="B55" s="20"/>
      <c r="C55" s="21" t="s">
        <v>295</v>
      </c>
      <c r="D55" s="22">
        <f>D56+D68+D97</f>
        <v>1876830.0532432431</v>
      </c>
      <c r="E55" s="22">
        <f t="shared" ref="E55:F55" si="208">E56+E68+E97</f>
        <v>0</v>
      </c>
      <c r="F55" s="22">
        <f t="shared" si="208"/>
        <v>1876830.0532432431</v>
      </c>
      <c r="G55" s="22">
        <f t="shared" ref="G55:H55" si="209">G56+G68+G97</f>
        <v>25021.5</v>
      </c>
      <c r="H55" s="22">
        <f t="shared" si="209"/>
        <v>1901851.5532432429</v>
      </c>
      <c r="I55" s="22">
        <f t="shared" ref="I55:J55" si="210">I56+I68+I97</f>
        <v>2530.7116000000001</v>
      </c>
      <c r="J55" s="22">
        <f t="shared" si="210"/>
        <v>1904382.2648432429</v>
      </c>
      <c r="K55" s="22">
        <f>K56+K68+K97</f>
        <v>1886346.7540540542</v>
      </c>
      <c r="L55" s="22">
        <f t="shared" ref="L55" si="211">L56+L68+L97</f>
        <v>0</v>
      </c>
      <c r="M55" s="22">
        <f t="shared" ref="M55:Q55" si="212">M56+M68+M97</f>
        <v>1886346.7540540542</v>
      </c>
      <c r="N55" s="22">
        <f t="shared" si="212"/>
        <v>0</v>
      </c>
      <c r="O55" s="22">
        <f t="shared" si="212"/>
        <v>1886346.7540540542</v>
      </c>
      <c r="P55" s="22">
        <f t="shared" si="212"/>
        <v>0</v>
      </c>
      <c r="Q55" s="22">
        <f t="shared" si="212"/>
        <v>1886346.7540540542</v>
      </c>
      <c r="R55" s="22">
        <f>R56+R68+R97</f>
        <v>1877764.264864865</v>
      </c>
      <c r="S55" s="22">
        <f t="shared" ref="S55" si="213">S56+S68+S97</f>
        <v>0</v>
      </c>
      <c r="T55" s="22">
        <f t="shared" ref="T55:X55" si="214">T56+T68+T97</f>
        <v>1877764.264864865</v>
      </c>
      <c r="U55" s="22">
        <f t="shared" si="214"/>
        <v>0</v>
      </c>
      <c r="V55" s="22">
        <f t="shared" si="214"/>
        <v>1877764.264864865</v>
      </c>
      <c r="W55" s="22">
        <f t="shared" si="214"/>
        <v>0</v>
      </c>
      <c r="X55" s="22">
        <f t="shared" si="214"/>
        <v>1877764.264864865</v>
      </c>
    </row>
    <row r="56" spans="1:24" ht="31.5" outlineLevel="4" x14ac:dyDescent="0.2">
      <c r="A56" s="20" t="s">
        <v>296</v>
      </c>
      <c r="B56" s="20"/>
      <c r="C56" s="21" t="s">
        <v>35</v>
      </c>
      <c r="D56" s="22">
        <f>D57+D60+D62+D64+D66</f>
        <v>373735</v>
      </c>
      <c r="E56" s="22">
        <f t="shared" ref="E56:F56" si="215">E57+E60+E62+E64+E66</f>
        <v>0</v>
      </c>
      <c r="F56" s="22">
        <f t="shared" si="215"/>
        <v>373735</v>
      </c>
      <c r="G56" s="22">
        <f t="shared" ref="G56:H56" si="216">G57+G60+G62+G64+G66</f>
        <v>3879.1</v>
      </c>
      <c r="H56" s="22">
        <f t="shared" si="216"/>
        <v>377614.1</v>
      </c>
      <c r="I56" s="22">
        <f t="shared" ref="I56:J56" si="217">I57+I60+I62+I64+I66</f>
        <v>2530.7116000000001</v>
      </c>
      <c r="J56" s="22">
        <f t="shared" si="217"/>
        <v>380144.81160000002</v>
      </c>
      <c r="K56" s="22">
        <f t="shared" ref="K56:R56" si="218">K57+K60+K62+K64+K66</f>
        <v>374207.7</v>
      </c>
      <c r="L56" s="22">
        <f t="shared" ref="L56" si="219">L57+L60+L62+L64+L66</f>
        <v>0</v>
      </c>
      <c r="M56" s="22">
        <f t="shared" ref="M56:Q56" si="220">M57+M60+M62+M64+M66</f>
        <v>374207.7</v>
      </c>
      <c r="N56" s="22">
        <f t="shared" si="220"/>
        <v>0</v>
      </c>
      <c r="O56" s="22">
        <f t="shared" si="220"/>
        <v>374207.7</v>
      </c>
      <c r="P56" s="22">
        <f t="shared" si="220"/>
        <v>0</v>
      </c>
      <c r="Q56" s="22">
        <f t="shared" si="220"/>
        <v>374207.7</v>
      </c>
      <c r="R56" s="22">
        <f t="shared" si="218"/>
        <v>376294.2</v>
      </c>
      <c r="S56" s="22">
        <f t="shared" ref="S56" si="221">S57+S60+S62+S64+S66</f>
        <v>0</v>
      </c>
      <c r="T56" s="22">
        <f t="shared" ref="T56:X56" si="222">T57+T60+T62+T64+T66</f>
        <v>376294.2</v>
      </c>
      <c r="U56" s="22">
        <f t="shared" si="222"/>
        <v>0</v>
      </c>
      <c r="V56" s="22">
        <f t="shared" si="222"/>
        <v>376294.2</v>
      </c>
      <c r="W56" s="22">
        <f t="shared" si="222"/>
        <v>0</v>
      </c>
      <c r="X56" s="22">
        <f t="shared" si="222"/>
        <v>376294.2</v>
      </c>
    </row>
    <row r="57" spans="1:24" ht="15.75" hidden="1" outlineLevel="5" x14ac:dyDescent="0.2">
      <c r="A57" s="20" t="s">
        <v>324</v>
      </c>
      <c r="B57" s="20"/>
      <c r="C57" s="21" t="s">
        <v>37</v>
      </c>
      <c r="D57" s="22">
        <f>D58+D59</f>
        <v>11892.8</v>
      </c>
      <c r="E57" s="22">
        <f t="shared" ref="E57:F57" si="223">E58+E59</f>
        <v>0</v>
      </c>
      <c r="F57" s="22">
        <f t="shared" si="223"/>
        <v>11892.8</v>
      </c>
      <c r="G57" s="22">
        <f t="shared" ref="G57:H57" si="224">G58+G59</f>
        <v>0</v>
      </c>
      <c r="H57" s="22">
        <f t="shared" si="224"/>
        <v>11892.8</v>
      </c>
      <c r="I57" s="22">
        <f t="shared" ref="I57:J57" si="225">I58+I59</f>
        <v>0</v>
      </c>
      <c r="J57" s="22">
        <f t="shared" si="225"/>
        <v>11892.8</v>
      </c>
      <c r="K57" s="22">
        <f>K58+K59</f>
        <v>12365.5</v>
      </c>
      <c r="L57" s="22">
        <f t="shared" ref="L57" si="226">L58+L59</f>
        <v>0</v>
      </c>
      <c r="M57" s="22">
        <f t="shared" ref="M57:Q57" si="227">M58+M59</f>
        <v>12365.5</v>
      </c>
      <c r="N57" s="22">
        <f t="shared" si="227"/>
        <v>0</v>
      </c>
      <c r="O57" s="22">
        <f t="shared" si="227"/>
        <v>12365.5</v>
      </c>
      <c r="P57" s="22">
        <f t="shared" si="227"/>
        <v>0</v>
      </c>
      <c r="Q57" s="22">
        <f t="shared" si="227"/>
        <v>12365.5</v>
      </c>
      <c r="R57" s="22">
        <f>R58+R59</f>
        <v>14452</v>
      </c>
      <c r="S57" s="22">
        <f t="shared" ref="S57" si="228">S58+S59</f>
        <v>0</v>
      </c>
      <c r="T57" s="22">
        <f t="shared" ref="T57:X57" si="229">T58+T59</f>
        <v>14452</v>
      </c>
      <c r="U57" s="22">
        <f t="shared" si="229"/>
        <v>0</v>
      </c>
      <c r="V57" s="22">
        <f t="shared" si="229"/>
        <v>14452</v>
      </c>
      <c r="W57" s="22">
        <f t="shared" si="229"/>
        <v>0</v>
      </c>
      <c r="X57" s="22">
        <f t="shared" si="229"/>
        <v>14452</v>
      </c>
    </row>
    <row r="58" spans="1:24" ht="47.25" hidden="1" outlineLevel="7" x14ac:dyDescent="0.2">
      <c r="A58" s="24" t="s">
        <v>324</v>
      </c>
      <c r="B58" s="24" t="s">
        <v>4</v>
      </c>
      <c r="C58" s="25" t="s">
        <v>5</v>
      </c>
      <c r="D58" s="29">
        <v>11807.9</v>
      </c>
      <c r="E58" s="26"/>
      <c r="F58" s="26">
        <f>SUM(D58:E58)</f>
        <v>11807.9</v>
      </c>
      <c r="G58" s="26"/>
      <c r="H58" s="26">
        <f t="shared" ref="H58" si="230">SUM(F58:G58)</f>
        <v>11807.9</v>
      </c>
      <c r="I58" s="26"/>
      <c r="J58" s="26">
        <f t="shared" ref="J58:J59" si="231">SUM(H58:I58)</f>
        <v>11807.9</v>
      </c>
      <c r="K58" s="29">
        <v>12280.6</v>
      </c>
      <c r="L58" s="26"/>
      <c r="M58" s="26">
        <f>SUM(K58:L58)</f>
        <v>12280.6</v>
      </c>
      <c r="N58" s="26"/>
      <c r="O58" s="26">
        <f t="shared" ref="O58" si="232">SUM(M58:N58)</f>
        <v>12280.6</v>
      </c>
      <c r="P58" s="26"/>
      <c r="Q58" s="26">
        <f t="shared" ref="Q58:Q59" si="233">SUM(O58:P58)</f>
        <v>12280.6</v>
      </c>
      <c r="R58" s="29">
        <v>14367.1</v>
      </c>
      <c r="S58" s="26"/>
      <c r="T58" s="26">
        <f>SUM(R58:S58)</f>
        <v>14367.1</v>
      </c>
      <c r="U58" s="26"/>
      <c r="V58" s="26">
        <f t="shared" ref="V58" si="234">SUM(T58:U58)</f>
        <v>14367.1</v>
      </c>
      <c r="W58" s="26"/>
      <c r="X58" s="26">
        <f t="shared" ref="X58:X59" si="235">SUM(V58:W58)</f>
        <v>14367.1</v>
      </c>
    </row>
    <row r="59" spans="1:24" ht="31.5" hidden="1" outlineLevel="7" x14ac:dyDescent="0.2">
      <c r="A59" s="24" t="s">
        <v>324</v>
      </c>
      <c r="B59" s="24" t="s">
        <v>7</v>
      </c>
      <c r="C59" s="25" t="s">
        <v>8</v>
      </c>
      <c r="D59" s="29">
        <v>84.9</v>
      </c>
      <c r="E59" s="26"/>
      <c r="F59" s="26">
        <f>SUM(D59:E59)</f>
        <v>84.9</v>
      </c>
      <c r="G59" s="26"/>
      <c r="H59" s="26">
        <f t="shared" ref="H59" si="236">SUM(F59:G59)</f>
        <v>84.9</v>
      </c>
      <c r="I59" s="26"/>
      <c r="J59" s="26">
        <f t="shared" si="231"/>
        <v>84.9</v>
      </c>
      <c r="K59" s="29">
        <v>84.9</v>
      </c>
      <c r="L59" s="26"/>
      <c r="M59" s="26">
        <f>SUM(K59:L59)</f>
        <v>84.9</v>
      </c>
      <c r="N59" s="26"/>
      <c r="O59" s="26">
        <f t="shared" ref="O59" si="237">SUM(M59:N59)</f>
        <v>84.9</v>
      </c>
      <c r="P59" s="26"/>
      <c r="Q59" s="26">
        <f t="shared" si="233"/>
        <v>84.9</v>
      </c>
      <c r="R59" s="29">
        <v>84.9</v>
      </c>
      <c r="S59" s="26"/>
      <c r="T59" s="26">
        <f>SUM(R59:S59)</f>
        <v>84.9</v>
      </c>
      <c r="U59" s="26"/>
      <c r="V59" s="26">
        <f t="shared" ref="V59" si="238">SUM(T59:U59)</f>
        <v>84.9</v>
      </c>
      <c r="W59" s="26"/>
      <c r="X59" s="26">
        <f t="shared" si="235"/>
        <v>84.9</v>
      </c>
    </row>
    <row r="60" spans="1:24" ht="31.5" hidden="1" outlineLevel="5" x14ac:dyDescent="0.2">
      <c r="A60" s="20" t="s">
        <v>297</v>
      </c>
      <c r="B60" s="20"/>
      <c r="C60" s="21" t="s">
        <v>298</v>
      </c>
      <c r="D60" s="22">
        <f>D61</f>
        <v>143359.9</v>
      </c>
      <c r="E60" s="22">
        <f t="shared" ref="E60:J60" si="239">E61</f>
        <v>0</v>
      </c>
      <c r="F60" s="22">
        <f t="shared" si="239"/>
        <v>143359.9</v>
      </c>
      <c r="G60" s="22">
        <f t="shared" si="239"/>
        <v>6</v>
      </c>
      <c r="H60" s="22">
        <f t="shared" si="239"/>
        <v>143365.9</v>
      </c>
      <c r="I60" s="22">
        <f t="shared" si="239"/>
        <v>0</v>
      </c>
      <c r="J60" s="22">
        <f t="shared" si="239"/>
        <v>143365.9</v>
      </c>
      <c r="K60" s="22">
        <f>K61</f>
        <v>143359.9</v>
      </c>
      <c r="L60" s="22">
        <f t="shared" ref="L60" si="240">L61</f>
        <v>0</v>
      </c>
      <c r="M60" s="22">
        <f t="shared" ref="M60:Q60" si="241">M61</f>
        <v>143359.9</v>
      </c>
      <c r="N60" s="22">
        <f t="shared" si="241"/>
        <v>0</v>
      </c>
      <c r="O60" s="22">
        <f t="shared" si="241"/>
        <v>143359.9</v>
      </c>
      <c r="P60" s="22">
        <f t="shared" si="241"/>
        <v>0</v>
      </c>
      <c r="Q60" s="22">
        <f t="shared" si="241"/>
        <v>143359.9</v>
      </c>
      <c r="R60" s="22">
        <f>R61</f>
        <v>143359.9</v>
      </c>
      <c r="S60" s="22">
        <f t="shared" ref="S60" si="242">S61</f>
        <v>0</v>
      </c>
      <c r="T60" s="22">
        <f t="shared" ref="T60:X60" si="243">T61</f>
        <v>143359.9</v>
      </c>
      <c r="U60" s="22">
        <f t="shared" si="243"/>
        <v>0</v>
      </c>
      <c r="V60" s="22">
        <f t="shared" si="243"/>
        <v>143359.9</v>
      </c>
      <c r="W60" s="22">
        <f t="shared" si="243"/>
        <v>0</v>
      </c>
      <c r="X60" s="22">
        <f t="shared" si="243"/>
        <v>143359.9</v>
      </c>
    </row>
    <row r="61" spans="1:24" ht="31.5" hidden="1" outlineLevel="7" x14ac:dyDescent="0.2">
      <c r="A61" s="24" t="s">
        <v>297</v>
      </c>
      <c r="B61" s="24" t="s">
        <v>65</v>
      </c>
      <c r="C61" s="25" t="s">
        <v>66</v>
      </c>
      <c r="D61" s="26">
        <f>143330.4+29.5</f>
        <v>143359.9</v>
      </c>
      <c r="E61" s="26"/>
      <c r="F61" s="26">
        <f>SUM(D61:E61)</f>
        <v>143359.9</v>
      </c>
      <c r="G61" s="26">
        <v>6</v>
      </c>
      <c r="H61" s="26">
        <f t="shared" ref="H61" si="244">SUM(F61:G61)</f>
        <v>143365.9</v>
      </c>
      <c r="I61" s="26"/>
      <c r="J61" s="26">
        <f t="shared" ref="J61" si="245">SUM(H61:I61)</f>
        <v>143365.9</v>
      </c>
      <c r="K61" s="26">
        <f t="shared" ref="K61:R61" si="246">143330.4+29.5</f>
        <v>143359.9</v>
      </c>
      <c r="L61" s="26"/>
      <c r="M61" s="26">
        <f>SUM(K61:L61)</f>
        <v>143359.9</v>
      </c>
      <c r="N61" s="26"/>
      <c r="O61" s="26">
        <f t="shared" ref="O61" si="247">SUM(M61:N61)</f>
        <v>143359.9</v>
      </c>
      <c r="P61" s="26"/>
      <c r="Q61" s="26">
        <f t="shared" ref="Q61" si="248">SUM(O61:P61)</f>
        <v>143359.9</v>
      </c>
      <c r="R61" s="26">
        <f t="shared" si="246"/>
        <v>143359.9</v>
      </c>
      <c r="S61" s="26"/>
      <c r="T61" s="26">
        <f>SUM(R61:S61)</f>
        <v>143359.9</v>
      </c>
      <c r="U61" s="26"/>
      <c r="V61" s="26">
        <f t="shared" ref="V61" si="249">SUM(T61:U61)</f>
        <v>143359.9</v>
      </c>
      <c r="W61" s="26"/>
      <c r="X61" s="26">
        <f t="shared" ref="X61" si="250">SUM(V61:W61)</f>
        <v>143359.9</v>
      </c>
    </row>
    <row r="62" spans="1:24" ht="15.75" hidden="1" outlineLevel="5" x14ac:dyDescent="0.2">
      <c r="A62" s="20" t="s">
        <v>307</v>
      </c>
      <c r="B62" s="20"/>
      <c r="C62" s="21" t="s">
        <v>308</v>
      </c>
      <c r="D62" s="22">
        <f>D63</f>
        <v>118778.8</v>
      </c>
      <c r="E62" s="22">
        <f t="shared" ref="E62:J62" si="251">E63</f>
        <v>0</v>
      </c>
      <c r="F62" s="22">
        <f t="shared" si="251"/>
        <v>118778.8</v>
      </c>
      <c r="G62" s="22">
        <f t="shared" si="251"/>
        <v>0</v>
      </c>
      <c r="H62" s="22">
        <f t="shared" si="251"/>
        <v>118778.8</v>
      </c>
      <c r="I62" s="22">
        <f t="shared" si="251"/>
        <v>0</v>
      </c>
      <c r="J62" s="22">
        <f t="shared" si="251"/>
        <v>118778.8</v>
      </c>
      <c r="K62" s="22">
        <f>K63</f>
        <v>118778.8</v>
      </c>
      <c r="L62" s="22">
        <f t="shared" ref="L62" si="252">L63</f>
        <v>0</v>
      </c>
      <c r="M62" s="22">
        <f t="shared" ref="M62:Q62" si="253">M63</f>
        <v>118778.8</v>
      </c>
      <c r="N62" s="22">
        <f t="shared" si="253"/>
        <v>0</v>
      </c>
      <c r="O62" s="22">
        <f t="shared" si="253"/>
        <v>118778.8</v>
      </c>
      <c r="P62" s="22">
        <f t="shared" si="253"/>
        <v>0</v>
      </c>
      <c r="Q62" s="22">
        <f t="shared" si="253"/>
        <v>118778.8</v>
      </c>
      <c r="R62" s="22">
        <f>R63</f>
        <v>118778.8</v>
      </c>
      <c r="S62" s="22">
        <f t="shared" ref="S62" si="254">S63</f>
        <v>0</v>
      </c>
      <c r="T62" s="22">
        <f t="shared" ref="T62:X62" si="255">T63</f>
        <v>118778.8</v>
      </c>
      <c r="U62" s="22">
        <f t="shared" si="255"/>
        <v>0</v>
      </c>
      <c r="V62" s="22">
        <f t="shared" si="255"/>
        <v>118778.8</v>
      </c>
      <c r="W62" s="22">
        <f t="shared" si="255"/>
        <v>0</v>
      </c>
      <c r="X62" s="22">
        <f t="shared" si="255"/>
        <v>118778.8</v>
      </c>
    </row>
    <row r="63" spans="1:24" ht="31.5" hidden="1" outlineLevel="7" x14ac:dyDescent="0.2">
      <c r="A63" s="24" t="s">
        <v>307</v>
      </c>
      <c r="B63" s="24" t="s">
        <v>65</v>
      </c>
      <c r="C63" s="25" t="s">
        <v>66</v>
      </c>
      <c r="D63" s="26">
        <f>118776.1+2.7</f>
        <v>118778.8</v>
      </c>
      <c r="E63" s="26"/>
      <c r="F63" s="26">
        <f>SUM(D63:E63)</f>
        <v>118778.8</v>
      </c>
      <c r="G63" s="26">
        <f>-2+2</f>
        <v>0</v>
      </c>
      <c r="H63" s="26">
        <f t="shared" ref="H63" si="256">SUM(F63:G63)</f>
        <v>118778.8</v>
      </c>
      <c r="I63" s="26">
        <f>-2+2</f>
        <v>0</v>
      </c>
      <c r="J63" s="26">
        <f t="shared" ref="J63" si="257">SUM(H63:I63)</f>
        <v>118778.8</v>
      </c>
      <c r="K63" s="26">
        <f t="shared" ref="K63:R63" si="258">118776.1+2.7</f>
        <v>118778.8</v>
      </c>
      <c r="L63" s="26"/>
      <c r="M63" s="26">
        <f>SUM(K63:L63)</f>
        <v>118778.8</v>
      </c>
      <c r="N63" s="26"/>
      <c r="O63" s="26">
        <f t="shared" ref="O63" si="259">SUM(M63:N63)</f>
        <v>118778.8</v>
      </c>
      <c r="P63" s="26">
        <f>-2+2</f>
        <v>0</v>
      </c>
      <c r="Q63" s="26">
        <f t="shared" ref="Q63" si="260">SUM(O63:P63)</f>
        <v>118778.8</v>
      </c>
      <c r="R63" s="26">
        <f t="shared" si="258"/>
        <v>118778.8</v>
      </c>
      <c r="S63" s="26"/>
      <c r="T63" s="26">
        <f>SUM(R63:S63)</f>
        <v>118778.8</v>
      </c>
      <c r="U63" s="26"/>
      <c r="V63" s="26">
        <f t="shared" ref="V63" si="261">SUM(T63:U63)</f>
        <v>118778.8</v>
      </c>
      <c r="W63" s="26">
        <f>-2+2</f>
        <v>0</v>
      </c>
      <c r="X63" s="26">
        <f t="shared" ref="X63" si="262">SUM(V63:W63)</f>
        <v>118778.8</v>
      </c>
    </row>
    <row r="64" spans="1:24" ht="15.75" outlineLevel="5" collapsed="1" x14ac:dyDescent="0.2">
      <c r="A64" s="20" t="s">
        <v>314</v>
      </c>
      <c r="B64" s="20"/>
      <c r="C64" s="21" t="s">
        <v>315</v>
      </c>
      <c r="D64" s="22">
        <f>D65</f>
        <v>86544</v>
      </c>
      <c r="E64" s="22">
        <f t="shared" ref="E64:J64" si="263">E65</f>
        <v>0</v>
      </c>
      <c r="F64" s="22">
        <f t="shared" si="263"/>
        <v>86544</v>
      </c>
      <c r="G64" s="22">
        <f t="shared" si="263"/>
        <v>3873.1</v>
      </c>
      <c r="H64" s="22">
        <f t="shared" si="263"/>
        <v>90417.1</v>
      </c>
      <c r="I64" s="22">
        <f t="shared" si="263"/>
        <v>2530.7116000000001</v>
      </c>
      <c r="J64" s="22">
        <f t="shared" si="263"/>
        <v>92947.811600000001</v>
      </c>
      <c r="K64" s="22">
        <f>K65</f>
        <v>86544</v>
      </c>
      <c r="L64" s="22">
        <f t="shared" ref="L64" si="264">L65</f>
        <v>0</v>
      </c>
      <c r="M64" s="22">
        <f t="shared" ref="M64:Q64" si="265">M65</f>
        <v>86544</v>
      </c>
      <c r="N64" s="22">
        <f t="shared" si="265"/>
        <v>0</v>
      </c>
      <c r="O64" s="22">
        <f t="shared" si="265"/>
        <v>86544</v>
      </c>
      <c r="P64" s="22">
        <f t="shared" si="265"/>
        <v>0</v>
      </c>
      <c r="Q64" s="22">
        <f t="shared" si="265"/>
        <v>86544</v>
      </c>
      <c r="R64" s="22">
        <f>R65</f>
        <v>86544</v>
      </c>
      <c r="S64" s="22">
        <f t="shared" ref="S64" si="266">S65</f>
        <v>0</v>
      </c>
      <c r="T64" s="22">
        <f t="shared" ref="T64:X64" si="267">T65</f>
        <v>86544</v>
      </c>
      <c r="U64" s="22">
        <f t="shared" si="267"/>
        <v>0</v>
      </c>
      <c r="V64" s="22">
        <f t="shared" si="267"/>
        <v>86544</v>
      </c>
      <c r="W64" s="22">
        <f t="shared" si="267"/>
        <v>0</v>
      </c>
      <c r="X64" s="22">
        <f t="shared" si="267"/>
        <v>86544</v>
      </c>
    </row>
    <row r="65" spans="1:24" ht="31.5" outlineLevel="7" x14ac:dyDescent="0.2">
      <c r="A65" s="24" t="s">
        <v>314</v>
      </c>
      <c r="B65" s="24" t="s">
        <v>65</v>
      </c>
      <c r="C65" s="25" t="s">
        <v>66</v>
      </c>
      <c r="D65" s="26">
        <v>86544</v>
      </c>
      <c r="E65" s="26"/>
      <c r="F65" s="26">
        <f>SUM(D65:E65)</f>
        <v>86544</v>
      </c>
      <c r="G65" s="26">
        <v>3873.1</v>
      </c>
      <c r="H65" s="26">
        <f t="shared" ref="H65" si="268">SUM(F65:G65)</f>
        <v>90417.1</v>
      </c>
      <c r="I65" s="26">
        <v>2530.7116000000001</v>
      </c>
      <c r="J65" s="26">
        <f t="shared" ref="J65" si="269">SUM(H65:I65)</f>
        <v>92947.811600000001</v>
      </c>
      <c r="K65" s="26">
        <v>86544</v>
      </c>
      <c r="L65" s="26"/>
      <c r="M65" s="26">
        <f>SUM(K65:L65)</f>
        <v>86544</v>
      </c>
      <c r="N65" s="26"/>
      <c r="O65" s="26">
        <f t="shared" ref="O65" si="270">SUM(M65:N65)</f>
        <v>86544</v>
      </c>
      <c r="P65" s="26"/>
      <c r="Q65" s="26">
        <f t="shared" ref="Q65" si="271">SUM(O65:P65)</f>
        <v>86544</v>
      </c>
      <c r="R65" s="26">
        <v>86544</v>
      </c>
      <c r="S65" s="26"/>
      <c r="T65" s="26">
        <f>SUM(R65:S65)</f>
        <v>86544</v>
      </c>
      <c r="U65" s="26"/>
      <c r="V65" s="26">
        <f t="shared" ref="V65" si="272">SUM(T65:U65)</f>
        <v>86544</v>
      </c>
      <c r="W65" s="26"/>
      <c r="X65" s="26">
        <f t="shared" ref="X65" si="273">SUM(V65:W65)</f>
        <v>86544</v>
      </c>
    </row>
    <row r="66" spans="1:24" ht="15.75" hidden="1" outlineLevel="7" x14ac:dyDescent="0.2">
      <c r="A66" s="30" t="s">
        <v>325</v>
      </c>
      <c r="B66" s="30"/>
      <c r="C66" s="31" t="s">
        <v>230</v>
      </c>
      <c r="D66" s="28">
        <f t="shared" ref="D66:X66" si="274">D67</f>
        <v>13159.5</v>
      </c>
      <c r="E66" s="28">
        <f t="shared" si="274"/>
        <v>0</v>
      </c>
      <c r="F66" s="28">
        <f t="shared" si="274"/>
        <v>13159.5</v>
      </c>
      <c r="G66" s="28">
        <f t="shared" si="274"/>
        <v>0</v>
      </c>
      <c r="H66" s="28">
        <f t="shared" si="274"/>
        <v>13159.5</v>
      </c>
      <c r="I66" s="28">
        <f t="shared" si="274"/>
        <v>0</v>
      </c>
      <c r="J66" s="28">
        <f t="shared" si="274"/>
        <v>13159.5</v>
      </c>
      <c r="K66" s="28">
        <f t="shared" si="274"/>
        <v>13159.5</v>
      </c>
      <c r="L66" s="28">
        <f t="shared" si="274"/>
        <v>0</v>
      </c>
      <c r="M66" s="28">
        <f t="shared" si="274"/>
        <v>13159.5</v>
      </c>
      <c r="N66" s="28">
        <f t="shared" si="274"/>
        <v>0</v>
      </c>
      <c r="O66" s="28">
        <f t="shared" si="274"/>
        <v>13159.5</v>
      </c>
      <c r="P66" s="28">
        <f t="shared" si="274"/>
        <v>0</v>
      </c>
      <c r="Q66" s="28">
        <f t="shared" si="274"/>
        <v>13159.5</v>
      </c>
      <c r="R66" s="28">
        <f t="shared" si="274"/>
        <v>13159.5</v>
      </c>
      <c r="S66" s="28">
        <f t="shared" si="274"/>
        <v>0</v>
      </c>
      <c r="T66" s="28">
        <f t="shared" si="274"/>
        <v>13159.5</v>
      </c>
      <c r="U66" s="28">
        <f t="shared" si="274"/>
        <v>0</v>
      </c>
      <c r="V66" s="28">
        <f t="shared" si="274"/>
        <v>13159.5</v>
      </c>
      <c r="W66" s="28">
        <f t="shared" si="274"/>
        <v>0</v>
      </c>
      <c r="X66" s="28">
        <f t="shared" si="274"/>
        <v>13159.5</v>
      </c>
    </row>
    <row r="67" spans="1:24" ht="31.5" hidden="1" outlineLevel="7" x14ac:dyDescent="0.2">
      <c r="A67" s="32" t="s">
        <v>325</v>
      </c>
      <c r="B67" s="32" t="s">
        <v>65</v>
      </c>
      <c r="C67" s="33" t="s">
        <v>66</v>
      </c>
      <c r="D67" s="29">
        <v>13159.5</v>
      </c>
      <c r="E67" s="26"/>
      <c r="F67" s="26">
        <f>SUM(D67:E67)</f>
        <v>13159.5</v>
      </c>
      <c r="G67" s="26"/>
      <c r="H67" s="26">
        <f t="shared" ref="H67" si="275">SUM(F67:G67)</f>
        <v>13159.5</v>
      </c>
      <c r="I67" s="26"/>
      <c r="J67" s="26">
        <f t="shared" ref="J67" si="276">SUM(H67:I67)</f>
        <v>13159.5</v>
      </c>
      <c r="K67" s="29">
        <v>13159.5</v>
      </c>
      <c r="L67" s="26"/>
      <c r="M67" s="26">
        <f>SUM(K67:L67)</f>
        <v>13159.5</v>
      </c>
      <c r="N67" s="26"/>
      <c r="O67" s="26">
        <f t="shared" ref="O67" si="277">SUM(M67:N67)</f>
        <v>13159.5</v>
      </c>
      <c r="P67" s="26"/>
      <c r="Q67" s="26">
        <f t="shared" ref="Q67" si="278">SUM(O67:P67)</f>
        <v>13159.5</v>
      </c>
      <c r="R67" s="29">
        <v>13159.5</v>
      </c>
      <c r="S67" s="26"/>
      <c r="T67" s="26">
        <f>SUM(R67:S67)</f>
        <v>13159.5</v>
      </c>
      <c r="U67" s="26"/>
      <c r="V67" s="26">
        <f t="shared" ref="V67" si="279">SUM(T67:U67)</f>
        <v>13159.5</v>
      </c>
      <c r="W67" s="26"/>
      <c r="X67" s="26">
        <f t="shared" ref="X67" si="280">SUM(V67:W67)</f>
        <v>13159.5</v>
      </c>
    </row>
    <row r="68" spans="1:24" ht="31.5" hidden="1" outlineLevel="4" x14ac:dyDescent="0.2">
      <c r="A68" s="20" t="s">
        <v>299</v>
      </c>
      <c r="B68" s="20"/>
      <c r="C68" s="21" t="s">
        <v>300</v>
      </c>
      <c r="D68" s="22">
        <f>D71+D73+D75+D77+D82+D88+D91+D93+D95</f>
        <v>1501476.7532432431</v>
      </c>
      <c r="E68" s="22">
        <f t="shared" ref="E68" si="281">E71+E73+E75+E77+E82+E88+E91+E93+E95</f>
        <v>0</v>
      </c>
      <c r="F68" s="22">
        <f>F71+F73+F75+F77+F82+F88+F91+F93+F95+F69</f>
        <v>1501476.7532432431</v>
      </c>
      <c r="G68" s="22">
        <f t="shared" ref="G68:V68" si="282">G71+G73+G75+G77+G82+G88+G91+G93+G95+G69</f>
        <v>21142.400000000001</v>
      </c>
      <c r="H68" s="22">
        <f t="shared" si="282"/>
        <v>1522619.153243243</v>
      </c>
      <c r="I68" s="22">
        <f t="shared" ref="I68:J68" si="283">I71+I73+I75+I77+I82+I88+I91+I93+I95+I69</f>
        <v>0</v>
      </c>
      <c r="J68" s="22">
        <f t="shared" si="283"/>
        <v>1522619.153243243</v>
      </c>
      <c r="K68" s="22">
        <f t="shared" si="282"/>
        <v>1510520.7540540542</v>
      </c>
      <c r="L68" s="22">
        <f t="shared" si="282"/>
        <v>0</v>
      </c>
      <c r="M68" s="22">
        <f t="shared" si="282"/>
        <v>1510520.7540540542</v>
      </c>
      <c r="N68" s="22">
        <f t="shared" si="282"/>
        <v>0</v>
      </c>
      <c r="O68" s="22">
        <f t="shared" si="282"/>
        <v>1510520.7540540542</v>
      </c>
      <c r="P68" s="22">
        <f t="shared" si="282"/>
        <v>0</v>
      </c>
      <c r="Q68" s="22">
        <f t="shared" si="282"/>
        <v>1510520.7540540542</v>
      </c>
      <c r="R68" s="22">
        <f t="shared" si="282"/>
        <v>1499851.764864865</v>
      </c>
      <c r="S68" s="22">
        <f t="shared" si="282"/>
        <v>0</v>
      </c>
      <c r="T68" s="22">
        <f t="shared" si="282"/>
        <v>1499851.764864865</v>
      </c>
      <c r="U68" s="22">
        <f t="shared" si="282"/>
        <v>0</v>
      </c>
      <c r="V68" s="22">
        <f t="shared" si="282"/>
        <v>1499851.764864865</v>
      </c>
      <c r="W68" s="22">
        <f t="shared" ref="W68:X68" si="284">W71+W73+W75+W77+W82+W88+W91+W93+W95+W69</f>
        <v>0</v>
      </c>
      <c r="X68" s="22">
        <f t="shared" si="284"/>
        <v>1499851.764864865</v>
      </c>
    </row>
    <row r="69" spans="1:24" ht="31.5" hidden="1" outlineLevel="4" x14ac:dyDescent="0.2">
      <c r="A69" s="30" t="s">
        <v>825</v>
      </c>
      <c r="B69" s="30"/>
      <c r="C69" s="31" t="s">
        <v>866</v>
      </c>
      <c r="D69" s="22"/>
      <c r="E69" s="22"/>
      <c r="F69" s="22"/>
      <c r="G69" s="22">
        <f t="shared" ref="E69:J71" si="285">G70</f>
        <v>21148.400000000001</v>
      </c>
      <c r="H69" s="22">
        <f t="shared" si="285"/>
        <v>21148.400000000001</v>
      </c>
      <c r="I69" s="22">
        <f t="shared" si="285"/>
        <v>0</v>
      </c>
      <c r="J69" s="22">
        <f t="shared" si="285"/>
        <v>21148.400000000001</v>
      </c>
      <c r="K69" s="22"/>
      <c r="L69" s="22"/>
      <c r="M69" s="22"/>
      <c r="N69" s="22"/>
      <c r="O69" s="22"/>
      <c r="P69" s="22">
        <f t="shared" ref="P69:Q71" si="286">P70</f>
        <v>0</v>
      </c>
      <c r="Q69" s="22">
        <f t="shared" si="286"/>
        <v>0</v>
      </c>
      <c r="R69" s="22"/>
      <c r="S69" s="22"/>
      <c r="T69" s="22"/>
      <c r="U69" s="22"/>
      <c r="V69" s="22"/>
      <c r="W69" s="22">
        <f t="shared" ref="W69:X71" si="287">W70</f>
        <v>0</v>
      </c>
      <c r="X69" s="22">
        <f t="shared" si="287"/>
        <v>0</v>
      </c>
    </row>
    <row r="70" spans="1:24" ht="31.5" hidden="1" outlineLevel="4" x14ac:dyDescent="0.2">
      <c r="A70" s="32" t="s">
        <v>825</v>
      </c>
      <c r="B70" s="32" t="s">
        <v>65</v>
      </c>
      <c r="C70" s="33" t="s">
        <v>66</v>
      </c>
      <c r="D70" s="22"/>
      <c r="E70" s="22"/>
      <c r="F70" s="22"/>
      <c r="G70" s="26">
        <f>4799.6+16348.8</f>
        <v>21148.400000000001</v>
      </c>
      <c r="H70" s="26">
        <f t="shared" ref="H70" si="288">SUM(F70:G70)</f>
        <v>21148.400000000001</v>
      </c>
      <c r="I70" s="26"/>
      <c r="J70" s="26">
        <f t="shared" ref="J70" si="289">SUM(H70:I70)</f>
        <v>21148.400000000001</v>
      </c>
      <c r="K70" s="22"/>
      <c r="L70" s="22"/>
      <c r="M70" s="22"/>
      <c r="N70" s="22"/>
      <c r="O70" s="22"/>
      <c r="P70" s="26"/>
      <c r="Q70" s="26">
        <f t="shared" ref="Q70" si="290">SUM(O70:P70)</f>
        <v>0</v>
      </c>
      <c r="R70" s="22"/>
      <c r="S70" s="22"/>
      <c r="T70" s="22"/>
      <c r="U70" s="22"/>
      <c r="V70" s="22"/>
      <c r="W70" s="26"/>
      <c r="X70" s="26">
        <f t="shared" ref="X70" si="291">SUM(V70:W70)</f>
        <v>0</v>
      </c>
    </row>
    <row r="71" spans="1:24" ht="47.25" hidden="1" outlineLevel="5" x14ac:dyDescent="0.2">
      <c r="A71" s="20" t="s">
        <v>301</v>
      </c>
      <c r="B71" s="20"/>
      <c r="C71" s="21" t="s">
        <v>302</v>
      </c>
      <c r="D71" s="22">
        <f>D72</f>
        <v>23612</v>
      </c>
      <c r="E71" s="22">
        <f t="shared" si="285"/>
        <v>0</v>
      </c>
      <c r="F71" s="22">
        <f t="shared" si="285"/>
        <v>23612</v>
      </c>
      <c r="G71" s="22">
        <f t="shared" si="285"/>
        <v>-6</v>
      </c>
      <c r="H71" s="22">
        <f t="shared" si="285"/>
        <v>23606</v>
      </c>
      <c r="I71" s="22">
        <f t="shared" si="285"/>
        <v>0</v>
      </c>
      <c r="J71" s="22">
        <f t="shared" si="285"/>
        <v>23606</v>
      </c>
      <c r="K71" s="22">
        <f>K72</f>
        <v>23612</v>
      </c>
      <c r="L71" s="22">
        <f t="shared" ref="L71" si="292">L72</f>
        <v>0</v>
      </c>
      <c r="M71" s="22">
        <f t="shared" ref="M71:O71" si="293">M72</f>
        <v>23612</v>
      </c>
      <c r="N71" s="22">
        <f t="shared" si="293"/>
        <v>0</v>
      </c>
      <c r="O71" s="22">
        <f t="shared" si="293"/>
        <v>23612</v>
      </c>
      <c r="P71" s="22">
        <f t="shared" si="286"/>
        <v>0</v>
      </c>
      <c r="Q71" s="22">
        <f t="shared" si="286"/>
        <v>23612</v>
      </c>
      <c r="R71" s="22">
        <f>R72</f>
        <v>23612</v>
      </c>
      <c r="S71" s="22">
        <f t="shared" ref="S71" si="294">S72</f>
        <v>0</v>
      </c>
      <c r="T71" s="22">
        <f t="shared" ref="T71:V71" si="295">T72</f>
        <v>23612</v>
      </c>
      <c r="U71" s="22">
        <f t="shared" si="295"/>
        <v>0</v>
      </c>
      <c r="V71" s="22">
        <f t="shared" si="295"/>
        <v>23612</v>
      </c>
      <c r="W71" s="22">
        <f t="shared" si="287"/>
        <v>0</v>
      </c>
      <c r="X71" s="22">
        <f t="shared" si="287"/>
        <v>23612</v>
      </c>
    </row>
    <row r="72" spans="1:24" ht="31.5" hidden="1" outlineLevel="7" x14ac:dyDescent="0.2">
      <c r="A72" s="24" t="s">
        <v>301</v>
      </c>
      <c r="B72" s="24" t="s">
        <v>65</v>
      </c>
      <c r="C72" s="25" t="s">
        <v>66</v>
      </c>
      <c r="D72" s="26">
        <f>6287.7+17324.3</f>
        <v>23612</v>
      </c>
      <c r="E72" s="26"/>
      <c r="F72" s="26">
        <f>SUM(D72:E72)</f>
        <v>23612</v>
      </c>
      <c r="G72" s="26">
        <v>-6</v>
      </c>
      <c r="H72" s="26">
        <f t="shared" ref="H72" si="296">SUM(F72:G72)</f>
        <v>23606</v>
      </c>
      <c r="I72" s="26"/>
      <c r="J72" s="26">
        <f t="shared" ref="J72" si="297">SUM(H72:I72)</f>
        <v>23606</v>
      </c>
      <c r="K72" s="26">
        <f t="shared" ref="K72:R72" si="298">6287.7+17324.3</f>
        <v>23612</v>
      </c>
      <c r="L72" s="26"/>
      <c r="M72" s="26">
        <f>SUM(K72:L72)</f>
        <v>23612</v>
      </c>
      <c r="N72" s="26"/>
      <c r="O72" s="26">
        <f t="shared" ref="O72" si="299">SUM(M72:N72)</f>
        <v>23612</v>
      </c>
      <c r="P72" s="26"/>
      <c r="Q72" s="26">
        <f t="shared" ref="Q72" si="300">SUM(O72:P72)</f>
        <v>23612</v>
      </c>
      <c r="R72" s="26">
        <f t="shared" si="298"/>
        <v>23612</v>
      </c>
      <c r="S72" s="26"/>
      <c r="T72" s="26">
        <f>SUM(R72:S72)</f>
        <v>23612</v>
      </c>
      <c r="U72" s="26"/>
      <c r="V72" s="26">
        <f t="shared" ref="V72" si="301">SUM(T72:U72)</f>
        <v>23612</v>
      </c>
      <c r="W72" s="26"/>
      <c r="X72" s="26">
        <f t="shared" ref="X72" si="302">SUM(V72:W72)</f>
        <v>23612</v>
      </c>
    </row>
    <row r="73" spans="1:24" ht="15.75" hidden="1" outlineLevel="5" x14ac:dyDescent="0.2">
      <c r="A73" s="20" t="s">
        <v>316</v>
      </c>
      <c r="B73" s="20"/>
      <c r="C73" s="21" t="s">
        <v>317</v>
      </c>
      <c r="D73" s="22">
        <f>D74</f>
        <v>4455</v>
      </c>
      <c r="E73" s="22">
        <f t="shared" ref="E73:J73" si="303">E74</f>
        <v>0</v>
      </c>
      <c r="F73" s="22">
        <f t="shared" si="303"/>
        <v>4455</v>
      </c>
      <c r="G73" s="22">
        <f t="shared" si="303"/>
        <v>0</v>
      </c>
      <c r="H73" s="22">
        <f t="shared" si="303"/>
        <v>4455</v>
      </c>
      <c r="I73" s="22">
        <f t="shared" si="303"/>
        <v>0</v>
      </c>
      <c r="J73" s="22">
        <f t="shared" si="303"/>
        <v>4455</v>
      </c>
      <c r="K73" s="22">
        <f>K74</f>
        <v>4455</v>
      </c>
      <c r="L73" s="22">
        <f t="shared" ref="L73" si="304">L74</f>
        <v>0</v>
      </c>
      <c r="M73" s="22">
        <f t="shared" ref="M73:Q73" si="305">M74</f>
        <v>4455</v>
      </c>
      <c r="N73" s="22">
        <f t="shared" si="305"/>
        <v>0</v>
      </c>
      <c r="O73" s="22">
        <f t="shared" si="305"/>
        <v>4455</v>
      </c>
      <c r="P73" s="22">
        <f t="shared" si="305"/>
        <v>0</v>
      </c>
      <c r="Q73" s="22">
        <f t="shared" si="305"/>
        <v>4455</v>
      </c>
      <c r="R73" s="22">
        <f>R74</f>
        <v>4455</v>
      </c>
      <c r="S73" s="22">
        <f t="shared" ref="S73" si="306">S74</f>
        <v>0</v>
      </c>
      <c r="T73" s="22">
        <f t="shared" ref="T73:X73" si="307">T74</f>
        <v>4455</v>
      </c>
      <c r="U73" s="22">
        <f t="shared" si="307"/>
        <v>0</v>
      </c>
      <c r="V73" s="22">
        <f t="shared" si="307"/>
        <v>4455</v>
      </c>
      <c r="W73" s="22">
        <f t="shared" si="307"/>
        <v>0</v>
      </c>
      <c r="X73" s="22">
        <f t="shared" si="307"/>
        <v>4455</v>
      </c>
    </row>
    <row r="74" spans="1:24" ht="31.5" hidden="1" outlineLevel="7" x14ac:dyDescent="0.2">
      <c r="A74" s="24" t="s">
        <v>316</v>
      </c>
      <c r="B74" s="24" t="s">
        <v>65</v>
      </c>
      <c r="C74" s="25" t="s">
        <v>66</v>
      </c>
      <c r="D74" s="26">
        <v>4455</v>
      </c>
      <c r="E74" s="26"/>
      <c r="F74" s="26">
        <f>SUM(D74:E74)</f>
        <v>4455</v>
      </c>
      <c r="G74" s="26"/>
      <c r="H74" s="26">
        <f t="shared" ref="H74" si="308">SUM(F74:G74)</f>
        <v>4455</v>
      </c>
      <c r="I74" s="26"/>
      <c r="J74" s="26">
        <f t="shared" ref="J74" si="309">SUM(H74:I74)</f>
        <v>4455</v>
      </c>
      <c r="K74" s="26">
        <v>4455</v>
      </c>
      <c r="L74" s="26"/>
      <c r="M74" s="26">
        <f>SUM(K74:L74)</f>
        <v>4455</v>
      </c>
      <c r="N74" s="26"/>
      <c r="O74" s="26">
        <f t="shared" ref="O74" si="310">SUM(M74:N74)</f>
        <v>4455</v>
      </c>
      <c r="P74" s="26"/>
      <c r="Q74" s="26">
        <f t="shared" ref="Q74" si="311">SUM(O74:P74)</f>
        <v>4455</v>
      </c>
      <c r="R74" s="26">
        <v>4455</v>
      </c>
      <c r="S74" s="26"/>
      <c r="T74" s="26">
        <f>SUM(R74:S74)</f>
        <v>4455</v>
      </c>
      <c r="U74" s="26"/>
      <c r="V74" s="26">
        <f t="shared" ref="V74" si="312">SUM(T74:U74)</f>
        <v>4455</v>
      </c>
      <c r="W74" s="26"/>
      <c r="X74" s="26">
        <f t="shared" ref="X74" si="313">SUM(V74:W74)</f>
        <v>4455</v>
      </c>
    </row>
    <row r="75" spans="1:24" ht="47.25" hidden="1" outlineLevel="5" x14ac:dyDescent="0.2">
      <c r="A75" s="20" t="s">
        <v>309</v>
      </c>
      <c r="B75" s="20"/>
      <c r="C75" s="21" t="s">
        <v>310</v>
      </c>
      <c r="D75" s="22">
        <f>D76</f>
        <v>51567</v>
      </c>
      <c r="E75" s="22">
        <f t="shared" ref="E75:J75" si="314">E76</f>
        <v>0</v>
      </c>
      <c r="F75" s="22">
        <f t="shared" si="314"/>
        <v>51567</v>
      </c>
      <c r="G75" s="22">
        <f t="shared" si="314"/>
        <v>0</v>
      </c>
      <c r="H75" s="22">
        <f t="shared" si="314"/>
        <v>51567</v>
      </c>
      <c r="I75" s="22">
        <f t="shared" si="314"/>
        <v>0</v>
      </c>
      <c r="J75" s="22">
        <f t="shared" si="314"/>
        <v>51567</v>
      </c>
      <c r="K75" s="22">
        <f>K76</f>
        <v>51567</v>
      </c>
      <c r="L75" s="22">
        <f t="shared" ref="L75" si="315">L76</f>
        <v>0</v>
      </c>
      <c r="M75" s="22">
        <f t="shared" ref="M75:Q75" si="316">M76</f>
        <v>51567</v>
      </c>
      <c r="N75" s="22">
        <f t="shared" si="316"/>
        <v>0</v>
      </c>
      <c r="O75" s="22">
        <f t="shared" si="316"/>
        <v>51567</v>
      </c>
      <c r="P75" s="22">
        <f t="shared" si="316"/>
        <v>0</v>
      </c>
      <c r="Q75" s="22">
        <f t="shared" si="316"/>
        <v>51567</v>
      </c>
      <c r="R75" s="22">
        <f>R76</f>
        <v>51567</v>
      </c>
      <c r="S75" s="22">
        <f t="shared" ref="S75" si="317">S76</f>
        <v>0</v>
      </c>
      <c r="T75" s="22">
        <f t="shared" ref="T75:X75" si="318">T76</f>
        <v>51567</v>
      </c>
      <c r="U75" s="22">
        <f t="shared" si="318"/>
        <v>0</v>
      </c>
      <c r="V75" s="22">
        <f t="shared" si="318"/>
        <v>51567</v>
      </c>
      <c r="W75" s="22">
        <f t="shared" si="318"/>
        <v>0</v>
      </c>
      <c r="X75" s="22">
        <f t="shared" si="318"/>
        <v>51567</v>
      </c>
    </row>
    <row r="76" spans="1:24" ht="31.5" hidden="1" outlineLevel="7" x14ac:dyDescent="0.2">
      <c r="A76" s="24" t="s">
        <v>309</v>
      </c>
      <c r="B76" s="24" t="s">
        <v>65</v>
      </c>
      <c r="C76" s="25" t="s">
        <v>66</v>
      </c>
      <c r="D76" s="26">
        <v>51567</v>
      </c>
      <c r="E76" s="26"/>
      <c r="F76" s="26">
        <f>SUM(D76:E76)</f>
        <v>51567</v>
      </c>
      <c r="G76" s="26"/>
      <c r="H76" s="26">
        <f t="shared" ref="H76" si="319">SUM(F76:G76)</f>
        <v>51567</v>
      </c>
      <c r="I76" s="26"/>
      <c r="J76" s="26">
        <f t="shared" ref="J76" si="320">SUM(H76:I76)</f>
        <v>51567</v>
      </c>
      <c r="K76" s="26">
        <v>51567</v>
      </c>
      <c r="L76" s="26"/>
      <c r="M76" s="26">
        <f>SUM(K76:L76)</f>
        <v>51567</v>
      </c>
      <c r="N76" s="26"/>
      <c r="O76" s="26">
        <f t="shared" ref="O76" si="321">SUM(M76:N76)</f>
        <v>51567</v>
      </c>
      <c r="P76" s="26"/>
      <c r="Q76" s="26">
        <f t="shared" ref="Q76" si="322">SUM(O76:P76)</f>
        <v>51567</v>
      </c>
      <c r="R76" s="26">
        <v>51567</v>
      </c>
      <c r="S76" s="26"/>
      <c r="T76" s="26">
        <f>SUM(R76:S76)</f>
        <v>51567</v>
      </c>
      <c r="U76" s="26"/>
      <c r="V76" s="26">
        <f t="shared" ref="V76" si="323">SUM(T76:U76)</f>
        <v>51567</v>
      </c>
      <c r="W76" s="26"/>
      <c r="X76" s="26">
        <f t="shared" ref="X76" si="324">SUM(V76:W76)</f>
        <v>51567</v>
      </c>
    </row>
    <row r="77" spans="1:24" ht="15.75" hidden="1" outlineLevel="5" x14ac:dyDescent="0.2">
      <c r="A77" s="20" t="s">
        <v>318</v>
      </c>
      <c r="B77" s="20"/>
      <c r="C77" s="31" t="s">
        <v>660</v>
      </c>
      <c r="D77" s="28">
        <f t="shared" ref="D77:X77" si="325">D78+D79+D80+D81</f>
        <v>28049.010000000002</v>
      </c>
      <c r="E77" s="28">
        <f t="shared" ref="E77:F77" si="326">E78+E79+E80+E81</f>
        <v>0</v>
      </c>
      <c r="F77" s="28">
        <f t="shared" si="326"/>
        <v>28049.010000000002</v>
      </c>
      <c r="G77" s="28">
        <f t="shared" ref="G77:H77" si="327">G78+G79+G80+G81</f>
        <v>0</v>
      </c>
      <c r="H77" s="28">
        <f t="shared" si="327"/>
        <v>28049.010000000002</v>
      </c>
      <c r="I77" s="28">
        <f t="shared" ref="I77:J77" si="328">I78+I79+I80+I81</f>
        <v>0</v>
      </c>
      <c r="J77" s="28">
        <f t="shared" si="328"/>
        <v>28049.010000000002</v>
      </c>
      <c r="K77" s="28">
        <f t="shared" si="325"/>
        <v>30244.1</v>
      </c>
      <c r="L77" s="28">
        <f t="shared" ref="L77:Q77" si="329">L78+L79+L80+L81</f>
        <v>0</v>
      </c>
      <c r="M77" s="28">
        <f t="shared" si="329"/>
        <v>30244.1</v>
      </c>
      <c r="N77" s="28">
        <f t="shared" si="329"/>
        <v>0</v>
      </c>
      <c r="O77" s="28">
        <f t="shared" si="329"/>
        <v>30244.1</v>
      </c>
      <c r="P77" s="28">
        <f t="shared" si="329"/>
        <v>0</v>
      </c>
      <c r="Q77" s="28">
        <f t="shared" si="329"/>
        <v>30244.1</v>
      </c>
      <c r="R77" s="28">
        <f t="shared" si="325"/>
        <v>30244.1</v>
      </c>
      <c r="S77" s="28">
        <f t="shared" si="325"/>
        <v>0</v>
      </c>
      <c r="T77" s="28">
        <f t="shared" si="325"/>
        <v>30244.1</v>
      </c>
      <c r="U77" s="28">
        <f t="shared" si="325"/>
        <v>0</v>
      </c>
      <c r="V77" s="28">
        <f t="shared" si="325"/>
        <v>30244.1</v>
      </c>
      <c r="W77" s="28">
        <f t="shared" si="325"/>
        <v>0</v>
      </c>
      <c r="X77" s="28">
        <f t="shared" si="325"/>
        <v>30244.1</v>
      </c>
    </row>
    <row r="78" spans="1:24" ht="31.5" hidden="1" outlineLevel="7" x14ac:dyDescent="0.2">
      <c r="A78" s="24" t="s">
        <v>318</v>
      </c>
      <c r="B78" s="24" t="s">
        <v>7</v>
      </c>
      <c r="C78" s="33" t="s">
        <v>8</v>
      </c>
      <c r="D78" s="29">
        <v>7019.58</v>
      </c>
      <c r="E78" s="26"/>
      <c r="F78" s="26">
        <f>SUM(D78:E78)</f>
        <v>7019.58</v>
      </c>
      <c r="G78" s="26"/>
      <c r="H78" s="26">
        <f t="shared" ref="H78" si="330">SUM(F78:G78)</f>
        <v>7019.58</v>
      </c>
      <c r="I78" s="26"/>
      <c r="J78" s="26">
        <f t="shared" ref="J78:J81" si="331">SUM(H78:I78)</f>
        <v>7019.58</v>
      </c>
      <c r="K78" s="29">
        <v>7503.69</v>
      </c>
      <c r="L78" s="26"/>
      <c r="M78" s="26">
        <f>SUM(K78:L78)</f>
        <v>7503.69</v>
      </c>
      <c r="N78" s="26"/>
      <c r="O78" s="26">
        <f t="shared" ref="O78" si="332">SUM(M78:N78)</f>
        <v>7503.69</v>
      </c>
      <c r="P78" s="26"/>
      <c r="Q78" s="26">
        <f t="shared" ref="Q78:Q81" si="333">SUM(O78:P78)</f>
        <v>7503.69</v>
      </c>
      <c r="R78" s="29">
        <v>7503.69</v>
      </c>
      <c r="S78" s="26"/>
      <c r="T78" s="26">
        <f>SUM(R78:S78)</f>
        <v>7503.69</v>
      </c>
      <c r="U78" s="26"/>
      <c r="V78" s="26">
        <f t="shared" ref="V78" si="334">SUM(T78:U78)</f>
        <v>7503.69</v>
      </c>
      <c r="W78" s="26"/>
      <c r="X78" s="26">
        <f t="shared" ref="X78:X81" si="335">SUM(V78:W78)</f>
        <v>7503.69</v>
      </c>
    </row>
    <row r="79" spans="1:24" ht="15.75" hidden="1" outlineLevel="7" x14ac:dyDescent="0.2">
      <c r="A79" s="24" t="s">
        <v>318</v>
      </c>
      <c r="B79" s="24" t="s">
        <v>19</v>
      </c>
      <c r="C79" s="33" t="s">
        <v>20</v>
      </c>
      <c r="D79" s="29">
        <v>356.27</v>
      </c>
      <c r="E79" s="26"/>
      <c r="F79" s="26">
        <f>SUM(D79:E79)</f>
        <v>356.27</v>
      </c>
      <c r="G79" s="26"/>
      <c r="H79" s="26">
        <f t="shared" ref="H79" si="336">SUM(F79:G79)</f>
        <v>356.27</v>
      </c>
      <c r="I79" s="26"/>
      <c r="J79" s="26">
        <f t="shared" si="331"/>
        <v>356.27</v>
      </c>
      <c r="K79" s="29">
        <v>356.14</v>
      </c>
      <c r="L79" s="26"/>
      <c r="M79" s="26">
        <f>SUM(K79:L79)</f>
        <v>356.14</v>
      </c>
      <c r="N79" s="26"/>
      <c r="O79" s="26">
        <f t="shared" ref="O79:O81" si="337">SUM(M79:N79)</f>
        <v>356.14</v>
      </c>
      <c r="P79" s="26"/>
      <c r="Q79" s="26">
        <f t="shared" si="333"/>
        <v>356.14</v>
      </c>
      <c r="R79" s="29">
        <v>356.14</v>
      </c>
      <c r="S79" s="26"/>
      <c r="T79" s="26">
        <f>SUM(R79:S79)</f>
        <v>356.14</v>
      </c>
      <c r="U79" s="26"/>
      <c r="V79" s="26">
        <f t="shared" ref="V79:V81" si="338">SUM(T79:U79)</f>
        <v>356.14</v>
      </c>
      <c r="W79" s="26"/>
      <c r="X79" s="26">
        <f t="shared" si="335"/>
        <v>356.14</v>
      </c>
    </row>
    <row r="80" spans="1:24" ht="31.5" hidden="1" outlineLevel="7" x14ac:dyDescent="0.2">
      <c r="A80" s="24" t="s">
        <v>318</v>
      </c>
      <c r="B80" s="24" t="s">
        <v>65</v>
      </c>
      <c r="C80" s="33" t="s">
        <v>66</v>
      </c>
      <c r="D80" s="29">
        <v>9647.58</v>
      </c>
      <c r="E80" s="26"/>
      <c r="F80" s="26">
        <f>SUM(D80:E80)</f>
        <v>9647.58</v>
      </c>
      <c r="G80" s="26"/>
      <c r="H80" s="26">
        <f t="shared" ref="H80" si="339">SUM(F80:G80)</f>
        <v>9647.58</v>
      </c>
      <c r="I80" s="26"/>
      <c r="J80" s="26">
        <f t="shared" si="331"/>
        <v>9647.58</v>
      </c>
      <c r="K80" s="29">
        <v>10886.69</v>
      </c>
      <c r="L80" s="26"/>
      <c r="M80" s="26">
        <f>SUM(K80:L80)</f>
        <v>10886.69</v>
      </c>
      <c r="N80" s="26"/>
      <c r="O80" s="26">
        <f t="shared" si="337"/>
        <v>10886.69</v>
      </c>
      <c r="P80" s="26"/>
      <c r="Q80" s="26">
        <f t="shared" si="333"/>
        <v>10886.69</v>
      </c>
      <c r="R80" s="29">
        <v>10886.69</v>
      </c>
      <c r="S80" s="26"/>
      <c r="T80" s="26">
        <f>SUM(R80:S80)</f>
        <v>10886.69</v>
      </c>
      <c r="U80" s="26"/>
      <c r="V80" s="26">
        <f t="shared" si="338"/>
        <v>10886.69</v>
      </c>
      <c r="W80" s="26"/>
      <c r="X80" s="26">
        <f t="shared" si="335"/>
        <v>10886.69</v>
      </c>
    </row>
    <row r="81" spans="1:24" ht="15.75" hidden="1" outlineLevel="7" x14ac:dyDescent="0.2">
      <c r="A81" s="24" t="s">
        <v>318</v>
      </c>
      <c r="B81" s="24" t="s">
        <v>15</v>
      </c>
      <c r="C81" s="33" t="s">
        <v>16</v>
      </c>
      <c r="D81" s="29">
        <v>11025.58</v>
      </c>
      <c r="E81" s="26"/>
      <c r="F81" s="26">
        <f>SUM(D81:E81)</f>
        <v>11025.58</v>
      </c>
      <c r="G81" s="26"/>
      <c r="H81" s="26">
        <f t="shared" ref="H81" si="340">SUM(F81:G81)</f>
        <v>11025.58</v>
      </c>
      <c r="I81" s="26"/>
      <c r="J81" s="26">
        <f t="shared" si="331"/>
        <v>11025.58</v>
      </c>
      <c r="K81" s="29">
        <v>11497.58</v>
      </c>
      <c r="L81" s="26"/>
      <c r="M81" s="26">
        <f>SUM(K81:L81)</f>
        <v>11497.58</v>
      </c>
      <c r="N81" s="26"/>
      <c r="O81" s="26">
        <f t="shared" si="337"/>
        <v>11497.58</v>
      </c>
      <c r="P81" s="26"/>
      <c r="Q81" s="26">
        <f t="shared" si="333"/>
        <v>11497.58</v>
      </c>
      <c r="R81" s="29">
        <v>11497.58</v>
      </c>
      <c r="S81" s="26"/>
      <c r="T81" s="26">
        <f>SUM(R81:S81)</f>
        <v>11497.58</v>
      </c>
      <c r="U81" s="26"/>
      <c r="V81" s="26">
        <f t="shared" si="338"/>
        <v>11497.58</v>
      </c>
      <c r="W81" s="26"/>
      <c r="X81" s="26">
        <f t="shared" si="335"/>
        <v>11497.58</v>
      </c>
    </row>
    <row r="82" spans="1:24" ht="31.5" hidden="1" outlineLevel="7" x14ac:dyDescent="0.2">
      <c r="A82" s="20" t="s">
        <v>303</v>
      </c>
      <c r="B82" s="20"/>
      <c r="C82" s="21" t="s">
        <v>304</v>
      </c>
      <c r="D82" s="22">
        <f>D83+D84+D85+D86+D87</f>
        <v>1277853.6000000001</v>
      </c>
      <c r="E82" s="22">
        <f t="shared" ref="E82:F82" si="341">E83+E84+E85+E86+E87</f>
        <v>0</v>
      </c>
      <c r="F82" s="22">
        <f t="shared" si="341"/>
        <v>1277853.6000000001</v>
      </c>
      <c r="G82" s="22">
        <f t="shared" ref="G82:H82" si="342">G83+G84+G85+G86+G87</f>
        <v>0</v>
      </c>
      <c r="H82" s="22">
        <f t="shared" si="342"/>
        <v>1277853.6000000001</v>
      </c>
      <c r="I82" s="22">
        <f t="shared" ref="I82:J82" si="343">I83+I84+I85+I86+I87</f>
        <v>0</v>
      </c>
      <c r="J82" s="22">
        <f t="shared" si="343"/>
        <v>1277853.6000000001</v>
      </c>
      <c r="K82" s="22">
        <f t="shared" ref="K82:R82" si="344">K83+K84+K85+K86+K87</f>
        <v>1294911.2</v>
      </c>
      <c r="L82" s="22">
        <f t="shared" ref="L82" si="345">L83+L84+L85+L86+L87</f>
        <v>0</v>
      </c>
      <c r="M82" s="22">
        <f t="shared" ref="M82:Q82" si="346">M83+M84+M85+M86+M87</f>
        <v>1294911.2</v>
      </c>
      <c r="N82" s="22">
        <f t="shared" si="346"/>
        <v>0</v>
      </c>
      <c r="O82" s="22">
        <f t="shared" si="346"/>
        <v>1294911.2</v>
      </c>
      <c r="P82" s="22">
        <f t="shared" si="346"/>
        <v>0</v>
      </c>
      <c r="Q82" s="22">
        <f t="shared" si="346"/>
        <v>1294911.2</v>
      </c>
      <c r="R82" s="22">
        <f t="shared" si="344"/>
        <v>1286089.9000000001</v>
      </c>
      <c r="S82" s="22">
        <f t="shared" ref="S82" si="347">S83+S84+S85+S86+S87</f>
        <v>0</v>
      </c>
      <c r="T82" s="22">
        <f t="shared" ref="T82:X82" si="348">T83+T84+T85+T86+T87</f>
        <v>1286089.9000000001</v>
      </c>
      <c r="U82" s="22">
        <f t="shared" si="348"/>
        <v>0</v>
      </c>
      <c r="V82" s="22">
        <f t="shared" si="348"/>
        <v>1286089.9000000001</v>
      </c>
      <c r="W82" s="22">
        <f t="shared" si="348"/>
        <v>0</v>
      </c>
      <c r="X82" s="22">
        <f t="shared" si="348"/>
        <v>1286089.9000000001</v>
      </c>
    </row>
    <row r="83" spans="1:24" ht="47.25" hidden="1" outlineLevel="7" x14ac:dyDescent="0.2">
      <c r="A83" s="24" t="s">
        <v>303</v>
      </c>
      <c r="B83" s="24" t="s">
        <v>4</v>
      </c>
      <c r="C83" s="25" t="s">
        <v>5</v>
      </c>
      <c r="D83" s="34">
        <f>231+20738.6</f>
        <v>20969.599999999999</v>
      </c>
      <c r="E83" s="26"/>
      <c r="F83" s="26">
        <f t="shared" ref="F83:F87" si="349">SUM(D83:E83)</f>
        <v>20969.599999999999</v>
      </c>
      <c r="G83" s="26"/>
      <c r="H83" s="26">
        <f t="shared" ref="H83:H87" si="350">SUM(F83:G83)</f>
        <v>20969.599999999999</v>
      </c>
      <c r="I83" s="26"/>
      <c r="J83" s="26">
        <f t="shared" ref="J83:J87" si="351">SUM(H83:I83)</f>
        <v>20969.599999999999</v>
      </c>
      <c r="K83" s="34">
        <f>237.4+20967.6</f>
        <v>21205</v>
      </c>
      <c r="L83" s="26"/>
      <c r="M83" s="26">
        <f t="shared" ref="M83:M87" si="352">SUM(K83:L83)</f>
        <v>21205</v>
      </c>
      <c r="N83" s="26"/>
      <c r="O83" s="26">
        <f t="shared" ref="O83:O87" si="353">SUM(M83:N83)</f>
        <v>21205</v>
      </c>
      <c r="P83" s="26"/>
      <c r="Q83" s="26">
        <f t="shared" ref="Q83:Q87" si="354">SUM(O83:P83)</f>
        <v>21205</v>
      </c>
      <c r="R83" s="34">
        <f>237.4+20805.7</f>
        <v>21043.100000000002</v>
      </c>
      <c r="S83" s="26"/>
      <c r="T83" s="26">
        <f t="shared" ref="T83:T87" si="355">SUM(R83:S83)</f>
        <v>21043.100000000002</v>
      </c>
      <c r="U83" s="26"/>
      <c r="V83" s="26">
        <f t="shared" ref="V83:V87" si="356">SUM(T83:U83)</f>
        <v>21043.100000000002</v>
      </c>
      <c r="W83" s="26"/>
      <c r="X83" s="26">
        <f t="shared" ref="X83:X87" si="357">SUM(V83:W83)</f>
        <v>21043.100000000002</v>
      </c>
    </row>
    <row r="84" spans="1:24" ht="31.5" hidden="1" outlineLevel="7" x14ac:dyDescent="0.2">
      <c r="A84" s="24" t="s">
        <v>303</v>
      </c>
      <c r="B84" s="24" t="s">
        <v>7</v>
      </c>
      <c r="C84" s="25" t="s">
        <v>8</v>
      </c>
      <c r="D84" s="34">
        <f>6.9+31.6</f>
        <v>38.5</v>
      </c>
      <c r="E84" s="26"/>
      <c r="F84" s="26">
        <f t="shared" si="349"/>
        <v>38.5</v>
      </c>
      <c r="G84" s="26"/>
      <c r="H84" s="26">
        <f t="shared" si="350"/>
        <v>38.5</v>
      </c>
      <c r="I84" s="26"/>
      <c r="J84" s="26">
        <f t="shared" si="351"/>
        <v>38.5</v>
      </c>
      <c r="K84" s="34">
        <f>7.1+29</f>
        <v>36.1</v>
      </c>
      <c r="L84" s="26"/>
      <c r="M84" s="26">
        <f t="shared" si="352"/>
        <v>36.1</v>
      </c>
      <c r="N84" s="26"/>
      <c r="O84" s="26">
        <f t="shared" si="353"/>
        <v>36.1</v>
      </c>
      <c r="P84" s="26"/>
      <c r="Q84" s="26">
        <f t="shared" si="354"/>
        <v>36.1</v>
      </c>
      <c r="R84" s="34">
        <f>7.1+28.6</f>
        <v>35.700000000000003</v>
      </c>
      <c r="S84" s="26"/>
      <c r="T84" s="26">
        <f t="shared" si="355"/>
        <v>35.700000000000003</v>
      </c>
      <c r="U84" s="26"/>
      <c r="V84" s="26">
        <f t="shared" si="356"/>
        <v>35.700000000000003</v>
      </c>
      <c r="W84" s="26"/>
      <c r="X84" s="26">
        <f t="shared" si="357"/>
        <v>35.700000000000003</v>
      </c>
    </row>
    <row r="85" spans="1:24" ht="15.75" hidden="1" outlineLevel="7" x14ac:dyDescent="0.2">
      <c r="A85" s="24" t="s">
        <v>303</v>
      </c>
      <c r="B85" s="24" t="s">
        <v>19</v>
      </c>
      <c r="C85" s="25" t="s">
        <v>20</v>
      </c>
      <c r="D85" s="34">
        <f>2097.5+720</f>
        <v>2817.5</v>
      </c>
      <c r="E85" s="26"/>
      <c r="F85" s="26">
        <f t="shared" si="349"/>
        <v>2817.5</v>
      </c>
      <c r="G85" s="26"/>
      <c r="H85" s="26">
        <f t="shared" si="350"/>
        <v>2817.5</v>
      </c>
      <c r="I85" s="26"/>
      <c r="J85" s="26">
        <f t="shared" si="351"/>
        <v>2817.5</v>
      </c>
      <c r="K85" s="34">
        <f>1735+520</f>
        <v>2255</v>
      </c>
      <c r="L85" s="26"/>
      <c r="M85" s="26">
        <f t="shared" si="352"/>
        <v>2255</v>
      </c>
      <c r="N85" s="26"/>
      <c r="O85" s="26">
        <f t="shared" si="353"/>
        <v>2255</v>
      </c>
      <c r="P85" s="26"/>
      <c r="Q85" s="26">
        <f t="shared" si="354"/>
        <v>2255</v>
      </c>
      <c r="R85" s="34">
        <f>1685+420</f>
        <v>2105</v>
      </c>
      <c r="S85" s="26"/>
      <c r="T85" s="26">
        <f t="shared" si="355"/>
        <v>2105</v>
      </c>
      <c r="U85" s="26"/>
      <c r="V85" s="26">
        <f t="shared" si="356"/>
        <v>2105</v>
      </c>
      <c r="W85" s="26"/>
      <c r="X85" s="26">
        <f t="shared" si="357"/>
        <v>2105</v>
      </c>
    </row>
    <row r="86" spans="1:24" ht="31.5" hidden="1" outlineLevel="7" x14ac:dyDescent="0.2">
      <c r="A86" s="24" t="s">
        <v>303</v>
      </c>
      <c r="B86" s="24" t="s">
        <v>65</v>
      </c>
      <c r="C86" s="25" t="s">
        <v>66</v>
      </c>
      <c r="D86" s="34">
        <f>550744.5+658669.6+12891.4</f>
        <v>1222305.5</v>
      </c>
      <c r="E86" s="26"/>
      <c r="F86" s="26">
        <f t="shared" si="349"/>
        <v>1222305.5</v>
      </c>
      <c r="G86" s="26"/>
      <c r="H86" s="26">
        <f t="shared" si="350"/>
        <v>1222305.5</v>
      </c>
      <c r="I86" s="26"/>
      <c r="J86" s="26">
        <f t="shared" si="351"/>
        <v>1222305.5</v>
      </c>
      <c r="K86" s="34">
        <f>552514.2+673056+13250.9</f>
        <v>1238821.0999999999</v>
      </c>
      <c r="L86" s="26"/>
      <c r="M86" s="26">
        <f t="shared" si="352"/>
        <v>1238821.0999999999</v>
      </c>
      <c r="N86" s="26"/>
      <c r="O86" s="26">
        <f t="shared" si="353"/>
        <v>1238821.0999999999</v>
      </c>
      <c r="P86" s="26"/>
      <c r="Q86" s="26">
        <f t="shared" si="354"/>
        <v>1238821.0999999999</v>
      </c>
      <c r="R86" s="34">
        <f>544984.9+671500.9+13826.3</f>
        <v>1230312.1000000001</v>
      </c>
      <c r="S86" s="26"/>
      <c r="T86" s="26">
        <f t="shared" si="355"/>
        <v>1230312.1000000001</v>
      </c>
      <c r="U86" s="26"/>
      <c r="V86" s="26">
        <f t="shared" si="356"/>
        <v>1230312.1000000001</v>
      </c>
      <c r="W86" s="26"/>
      <c r="X86" s="26">
        <f t="shared" si="357"/>
        <v>1230312.1000000001</v>
      </c>
    </row>
    <row r="87" spans="1:24" ht="15.75" hidden="1" outlineLevel="7" x14ac:dyDescent="0.2">
      <c r="A87" s="24" t="s">
        <v>303</v>
      </c>
      <c r="B87" s="24" t="s">
        <v>15</v>
      </c>
      <c r="C87" s="25" t="s">
        <v>16</v>
      </c>
      <c r="D87" s="34">
        <f>31722.5</f>
        <v>31722.5</v>
      </c>
      <c r="E87" s="26"/>
      <c r="F87" s="26">
        <f t="shared" si="349"/>
        <v>31722.5</v>
      </c>
      <c r="G87" s="26"/>
      <c r="H87" s="26">
        <f t="shared" si="350"/>
        <v>31722.5</v>
      </c>
      <c r="I87" s="26"/>
      <c r="J87" s="26">
        <f t="shared" si="351"/>
        <v>31722.5</v>
      </c>
      <c r="K87" s="34">
        <f>32594</f>
        <v>32594</v>
      </c>
      <c r="L87" s="26"/>
      <c r="M87" s="26">
        <f t="shared" si="352"/>
        <v>32594</v>
      </c>
      <c r="N87" s="26"/>
      <c r="O87" s="26">
        <f t="shared" si="353"/>
        <v>32594</v>
      </c>
      <c r="P87" s="26"/>
      <c r="Q87" s="26">
        <f t="shared" si="354"/>
        <v>32594</v>
      </c>
      <c r="R87" s="34">
        <f>32594</f>
        <v>32594</v>
      </c>
      <c r="S87" s="26"/>
      <c r="T87" s="26">
        <f t="shared" si="355"/>
        <v>32594</v>
      </c>
      <c r="U87" s="26"/>
      <c r="V87" s="26">
        <f t="shared" si="356"/>
        <v>32594</v>
      </c>
      <c r="W87" s="26"/>
      <c r="X87" s="26">
        <f t="shared" si="357"/>
        <v>32594</v>
      </c>
    </row>
    <row r="88" spans="1:24" ht="78.75" hidden="1" outlineLevel="5" x14ac:dyDescent="0.2">
      <c r="A88" s="30" t="s">
        <v>758</v>
      </c>
      <c r="B88" s="30"/>
      <c r="C88" s="35" t="s">
        <v>332</v>
      </c>
      <c r="D88" s="28">
        <f t="shared" ref="D88" si="358">D90</f>
        <v>5035.2</v>
      </c>
      <c r="E88" s="28">
        <f>E90+E89</f>
        <v>0</v>
      </c>
      <c r="F88" s="28">
        <f t="shared" ref="F88:T88" si="359">F90+F89</f>
        <v>5035.2</v>
      </c>
      <c r="G88" s="28">
        <f t="shared" ref="G88:H88" si="360">G90+G89</f>
        <v>0</v>
      </c>
      <c r="H88" s="28">
        <f t="shared" si="360"/>
        <v>5035.2</v>
      </c>
      <c r="I88" s="28">
        <f t="shared" ref="I88:J88" si="361">I90+I89</f>
        <v>0</v>
      </c>
      <c r="J88" s="28">
        <f t="shared" si="361"/>
        <v>5035.2</v>
      </c>
      <c r="K88" s="28">
        <f t="shared" si="359"/>
        <v>5035.2</v>
      </c>
      <c r="L88" s="28">
        <f t="shared" si="359"/>
        <v>0</v>
      </c>
      <c r="M88" s="28">
        <f t="shared" si="359"/>
        <v>5035.2</v>
      </c>
      <c r="N88" s="28">
        <f t="shared" si="359"/>
        <v>0</v>
      </c>
      <c r="O88" s="28">
        <f t="shared" si="359"/>
        <v>5035.2</v>
      </c>
      <c r="P88" s="28">
        <f t="shared" si="359"/>
        <v>0</v>
      </c>
      <c r="Q88" s="28">
        <f t="shared" si="359"/>
        <v>5035.2</v>
      </c>
      <c r="R88" s="28">
        <f t="shared" si="359"/>
        <v>5035.2</v>
      </c>
      <c r="S88" s="28">
        <f t="shared" si="359"/>
        <v>0</v>
      </c>
      <c r="T88" s="28">
        <f t="shared" si="359"/>
        <v>5035.2</v>
      </c>
      <c r="U88" s="28">
        <f t="shared" ref="U88:X88" si="362">U90+U89</f>
        <v>0</v>
      </c>
      <c r="V88" s="28">
        <f t="shared" si="362"/>
        <v>5035.2</v>
      </c>
      <c r="W88" s="28">
        <f t="shared" si="362"/>
        <v>0</v>
      </c>
      <c r="X88" s="28">
        <f t="shared" si="362"/>
        <v>5035.2</v>
      </c>
    </row>
    <row r="89" spans="1:24" ht="47.25" hidden="1" outlineLevel="5" x14ac:dyDescent="0.2">
      <c r="A89" s="32" t="s">
        <v>758</v>
      </c>
      <c r="B89" s="32" t="s">
        <v>4</v>
      </c>
      <c r="C89" s="33" t="s">
        <v>5</v>
      </c>
      <c r="D89" s="29"/>
      <c r="E89" s="29">
        <v>74.400000000000006</v>
      </c>
      <c r="F89" s="29">
        <f>SUM(D89:E89)</f>
        <v>74.400000000000006</v>
      </c>
      <c r="G89" s="29"/>
      <c r="H89" s="29">
        <f t="shared" ref="H89" si="363">SUM(F89:G89)</f>
        <v>74.400000000000006</v>
      </c>
      <c r="I89" s="29"/>
      <c r="J89" s="29">
        <f t="shared" ref="J89" si="364">SUM(H89:I89)</f>
        <v>74.400000000000006</v>
      </c>
      <c r="K89" s="29"/>
      <c r="L89" s="29">
        <v>74.400000000000006</v>
      </c>
      <c r="M89" s="29">
        <f>SUM(K89:L89)</f>
        <v>74.400000000000006</v>
      </c>
      <c r="N89" s="29"/>
      <c r="O89" s="29">
        <f t="shared" ref="O89" si="365">SUM(M89:N89)</f>
        <v>74.400000000000006</v>
      </c>
      <c r="P89" s="29"/>
      <c r="Q89" s="29">
        <f t="shared" ref="Q89" si="366">SUM(O89:P89)</f>
        <v>74.400000000000006</v>
      </c>
      <c r="R89" s="29"/>
      <c r="S89" s="29">
        <v>74.400000000000006</v>
      </c>
      <c r="T89" s="29">
        <f>SUM(R89:S89)</f>
        <v>74.400000000000006</v>
      </c>
      <c r="U89" s="29"/>
      <c r="V89" s="29">
        <f t="shared" ref="V89" si="367">SUM(T89:U89)</f>
        <v>74.400000000000006</v>
      </c>
      <c r="W89" s="29"/>
      <c r="X89" s="29">
        <f t="shared" ref="X89" si="368">SUM(V89:W89)</f>
        <v>74.400000000000006</v>
      </c>
    </row>
    <row r="90" spans="1:24" ht="31.5" hidden="1" outlineLevel="7" x14ac:dyDescent="0.2">
      <c r="A90" s="32" t="s">
        <v>758</v>
      </c>
      <c r="B90" s="32" t="s">
        <v>65</v>
      </c>
      <c r="C90" s="33" t="s">
        <v>66</v>
      </c>
      <c r="D90" s="29">
        <f>4960.8+74.4</f>
        <v>5035.2</v>
      </c>
      <c r="E90" s="26">
        <v>-74.400000000000006</v>
      </c>
      <c r="F90" s="26">
        <f>SUM(D90:E90)</f>
        <v>4960.8</v>
      </c>
      <c r="G90" s="26"/>
      <c r="H90" s="26">
        <f t="shared" ref="H90" si="369">SUM(F90:G90)</f>
        <v>4960.8</v>
      </c>
      <c r="I90" s="26"/>
      <c r="J90" s="26">
        <f t="shared" ref="J90" si="370">SUM(H90:I90)</f>
        <v>4960.8</v>
      </c>
      <c r="K90" s="29">
        <f>4960.8+74.4</f>
        <v>5035.2</v>
      </c>
      <c r="L90" s="26">
        <v>-74.400000000000006</v>
      </c>
      <c r="M90" s="26">
        <f>SUM(K90:L90)</f>
        <v>4960.8</v>
      </c>
      <c r="N90" s="26"/>
      <c r="O90" s="26">
        <f t="shared" ref="O90" si="371">SUM(M90:N90)</f>
        <v>4960.8</v>
      </c>
      <c r="P90" s="26"/>
      <c r="Q90" s="26">
        <f t="shared" ref="Q90" si="372">SUM(O90:P90)</f>
        <v>4960.8</v>
      </c>
      <c r="R90" s="29">
        <f>4960.8+74.4</f>
        <v>5035.2</v>
      </c>
      <c r="S90" s="26">
        <v>-74.400000000000006</v>
      </c>
      <c r="T90" s="26">
        <f>SUM(R90:S90)</f>
        <v>4960.8</v>
      </c>
      <c r="U90" s="26"/>
      <c r="V90" s="26">
        <f t="shared" ref="V90" si="373">SUM(T90:U90)</f>
        <v>4960.8</v>
      </c>
      <c r="W90" s="26"/>
      <c r="X90" s="26">
        <f t="shared" ref="X90" si="374">SUM(V90:W90)</f>
        <v>4960.8</v>
      </c>
    </row>
    <row r="91" spans="1:24" ht="157.5" hidden="1" customHeight="1" outlineLevel="5" x14ac:dyDescent="0.2">
      <c r="A91" s="20" t="s">
        <v>313</v>
      </c>
      <c r="B91" s="20"/>
      <c r="C91" s="36" t="s">
        <v>423</v>
      </c>
      <c r="D91" s="22">
        <f>D92</f>
        <v>551.34324324324325</v>
      </c>
      <c r="E91" s="22">
        <f t="shared" ref="E91:J91" si="375">E92</f>
        <v>0</v>
      </c>
      <c r="F91" s="22">
        <f t="shared" si="375"/>
        <v>551.34324324324325</v>
      </c>
      <c r="G91" s="22">
        <f t="shared" si="375"/>
        <v>0</v>
      </c>
      <c r="H91" s="22">
        <f t="shared" si="375"/>
        <v>551.34324324324325</v>
      </c>
      <c r="I91" s="22">
        <f t="shared" si="375"/>
        <v>0</v>
      </c>
      <c r="J91" s="22">
        <f t="shared" si="375"/>
        <v>551.34324324324325</v>
      </c>
      <c r="K91" s="22">
        <f>K92</f>
        <v>557.254054054054</v>
      </c>
      <c r="L91" s="22">
        <f t="shared" ref="L91" si="376">L92</f>
        <v>0</v>
      </c>
      <c r="M91" s="22">
        <f t="shared" ref="M91:Q91" si="377">M92</f>
        <v>557.254054054054</v>
      </c>
      <c r="N91" s="22">
        <f t="shared" si="377"/>
        <v>0</v>
      </c>
      <c r="O91" s="22">
        <f t="shared" si="377"/>
        <v>557.254054054054</v>
      </c>
      <c r="P91" s="22">
        <f t="shared" si="377"/>
        <v>0</v>
      </c>
      <c r="Q91" s="22">
        <f t="shared" si="377"/>
        <v>557.254054054054</v>
      </c>
      <c r="R91" s="22">
        <f>R92</f>
        <v>549.3648648648649</v>
      </c>
      <c r="S91" s="22">
        <f t="shared" ref="S91" si="378">S92</f>
        <v>0</v>
      </c>
      <c r="T91" s="22">
        <f t="shared" ref="T91:X91" si="379">T92</f>
        <v>549.3648648648649</v>
      </c>
      <c r="U91" s="22">
        <f t="shared" si="379"/>
        <v>0</v>
      </c>
      <c r="V91" s="22">
        <f t="shared" si="379"/>
        <v>549.3648648648649</v>
      </c>
      <c r="W91" s="22">
        <f t="shared" si="379"/>
        <v>0</v>
      </c>
      <c r="X91" s="22">
        <f t="shared" si="379"/>
        <v>549.3648648648649</v>
      </c>
    </row>
    <row r="92" spans="1:24" ht="31.5" hidden="1" outlineLevel="7" x14ac:dyDescent="0.2">
      <c r="A92" s="24" t="s">
        <v>313</v>
      </c>
      <c r="B92" s="24" t="s">
        <v>65</v>
      </c>
      <c r="C92" s="25" t="s">
        <v>66</v>
      </c>
      <c r="D92" s="29">
        <v>551.34324324324325</v>
      </c>
      <c r="E92" s="26"/>
      <c r="F92" s="26">
        <f>SUM(D92:E92)</f>
        <v>551.34324324324325</v>
      </c>
      <c r="G92" s="26"/>
      <c r="H92" s="26">
        <f t="shared" ref="H92" si="380">SUM(F92:G92)</f>
        <v>551.34324324324325</v>
      </c>
      <c r="I92" s="26"/>
      <c r="J92" s="26">
        <f t="shared" ref="J92" si="381">SUM(H92:I92)</f>
        <v>551.34324324324325</v>
      </c>
      <c r="K92" s="29">
        <v>557.254054054054</v>
      </c>
      <c r="L92" s="26"/>
      <c r="M92" s="26">
        <f>SUM(K92:L92)</f>
        <v>557.254054054054</v>
      </c>
      <c r="N92" s="26"/>
      <c r="O92" s="26">
        <f t="shared" ref="O92" si="382">SUM(M92:N92)</f>
        <v>557.254054054054</v>
      </c>
      <c r="P92" s="26"/>
      <c r="Q92" s="26">
        <f t="shared" ref="Q92" si="383">SUM(O92:P92)</f>
        <v>557.254054054054</v>
      </c>
      <c r="R92" s="29">
        <v>549.3648648648649</v>
      </c>
      <c r="S92" s="26"/>
      <c r="T92" s="26">
        <f>SUM(R92:S92)</f>
        <v>549.3648648648649</v>
      </c>
      <c r="U92" s="26"/>
      <c r="V92" s="26">
        <f t="shared" ref="V92" si="384">SUM(T92:U92)</f>
        <v>549.3648648648649</v>
      </c>
      <c r="W92" s="26"/>
      <c r="X92" s="26">
        <f t="shared" ref="X92" si="385">SUM(V92:W92)</f>
        <v>549.3648648648649</v>
      </c>
    </row>
    <row r="93" spans="1:24" ht="156.75" hidden="1" customHeight="1" outlineLevel="5" x14ac:dyDescent="0.2">
      <c r="A93" s="20" t="s">
        <v>313</v>
      </c>
      <c r="B93" s="20"/>
      <c r="C93" s="36" t="s">
        <v>424</v>
      </c>
      <c r="D93" s="22">
        <f>D94</f>
        <v>6799.9</v>
      </c>
      <c r="E93" s="22">
        <f t="shared" ref="E93:J93" si="386">E94</f>
        <v>0</v>
      </c>
      <c r="F93" s="22">
        <f t="shared" si="386"/>
        <v>6799.9</v>
      </c>
      <c r="G93" s="22">
        <f t="shared" si="386"/>
        <v>0</v>
      </c>
      <c r="H93" s="22">
        <f t="shared" si="386"/>
        <v>6799.9</v>
      </c>
      <c r="I93" s="22">
        <f t="shared" si="386"/>
        <v>0</v>
      </c>
      <c r="J93" s="22">
        <f t="shared" si="386"/>
        <v>6799.9</v>
      </c>
      <c r="K93" s="22">
        <f>K94</f>
        <v>6872.8</v>
      </c>
      <c r="L93" s="22">
        <f t="shared" ref="L93" si="387">L94</f>
        <v>0</v>
      </c>
      <c r="M93" s="22">
        <f t="shared" ref="M93:Q93" si="388">M94</f>
        <v>6872.8</v>
      </c>
      <c r="N93" s="22">
        <f t="shared" si="388"/>
        <v>0</v>
      </c>
      <c r="O93" s="22">
        <f t="shared" si="388"/>
        <v>6872.8</v>
      </c>
      <c r="P93" s="22">
        <f t="shared" si="388"/>
        <v>0</v>
      </c>
      <c r="Q93" s="22">
        <f t="shared" si="388"/>
        <v>6872.8</v>
      </c>
      <c r="R93" s="22">
        <f>R94</f>
        <v>6775.5</v>
      </c>
      <c r="S93" s="22">
        <f t="shared" ref="S93" si="389">S94</f>
        <v>0</v>
      </c>
      <c r="T93" s="22">
        <f t="shared" ref="T93:X93" si="390">T94</f>
        <v>6775.5</v>
      </c>
      <c r="U93" s="22">
        <f t="shared" si="390"/>
        <v>0</v>
      </c>
      <c r="V93" s="22">
        <f t="shared" si="390"/>
        <v>6775.5</v>
      </c>
      <c r="W93" s="22">
        <f t="shared" si="390"/>
        <v>0</v>
      </c>
      <c r="X93" s="22">
        <f t="shared" si="390"/>
        <v>6775.5</v>
      </c>
    </row>
    <row r="94" spans="1:24" ht="31.5" hidden="1" outlineLevel="7" x14ac:dyDescent="0.2">
      <c r="A94" s="24" t="s">
        <v>313</v>
      </c>
      <c r="B94" s="24" t="s">
        <v>65</v>
      </c>
      <c r="C94" s="25" t="s">
        <v>66</v>
      </c>
      <c r="D94" s="26">
        <v>6799.9</v>
      </c>
      <c r="E94" s="26"/>
      <c r="F94" s="26">
        <f>SUM(D94:E94)</f>
        <v>6799.9</v>
      </c>
      <c r="G94" s="26"/>
      <c r="H94" s="26">
        <f t="shared" ref="H94" si="391">SUM(F94:G94)</f>
        <v>6799.9</v>
      </c>
      <c r="I94" s="26"/>
      <c r="J94" s="26">
        <f t="shared" ref="J94" si="392">SUM(H94:I94)</f>
        <v>6799.9</v>
      </c>
      <c r="K94" s="26">
        <v>6872.8</v>
      </c>
      <c r="L94" s="26"/>
      <c r="M94" s="26">
        <f>SUM(K94:L94)</f>
        <v>6872.8</v>
      </c>
      <c r="N94" s="26"/>
      <c r="O94" s="26">
        <f t="shared" ref="O94" si="393">SUM(M94:N94)</f>
        <v>6872.8</v>
      </c>
      <c r="P94" s="26"/>
      <c r="Q94" s="26">
        <f t="shared" ref="Q94" si="394">SUM(O94:P94)</f>
        <v>6872.8</v>
      </c>
      <c r="R94" s="26">
        <v>6775.5</v>
      </c>
      <c r="S94" s="26"/>
      <c r="T94" s="26">
        <f>SUM(R94:S94)</f>
        <v>6775.5</v>
      </c>
      <c r="U94" s="26"/>
      <c r="V94" s="26">
        <f t="shared" ref="V94" si="395">SUM(T94:U94)</f>
        <v>6775.5</v>
      </c>
      <c r="W94" s="26"/>
      <c r="X94" s="26">
        <f t="shared" ref="X94" si="396">SUM(V94:W94)</f>
        <v>6775.5</v>
      </c>
    </row>
    <row r="95" spans="1:24" ht="47.25" hidden="1" outlineLevel="5" x14ac:dyDescent="0.2">
      <c r="A95" s="20" t="s">
        <v>311</v>
      </c>
      <c r="B95" s="20"/>
      <c r="C95" s="21" t="s">
        <v>312</v>
      </c>
      <c r="D95" s="22">
        <f>D96</f>
        <v>103553.7</v>
      </c>
      <c r="E95" s="22">
        <f t="shared" ref="E95:J95" si="397">E96</f>
        <v>0</v>
      </c>
      <c r="F95" s="22">
        <f t="shared" si="397"/>
        <v>103553.7</v>
      </c>
      <c r="G95" s="22">
        <f t="shared" si="397"/>
        <v>0</v>
      </c>
      <c r="H95" s="22">
        <f t="shared" si="397"/>
        <v>103553.7</v>
      </c>
      <c r="I95" s="22">
        <f t="shared" si="397"/>
        <v>0</v>
      </c>
      <c r="J95" s="22">
        <f t="shared" si="397"/>
        <v>103553.7</v>
      </c>
      <c r="K95" s="22">
        <f>K96</f>
        <v>93266.2</v>
      </c>
      <c r="L95" s="22">
        <f t="shared" ref="L95" si="398">L96</f>
        <v>0</v>
      </c>
      <c r="M95" s="22">
        <f t="shared" ref="M95:Q95" si="399">M96</f>
        <v>93266.2</v>
      </c>
      <c r="N95" s="22">
        <f t="shared" si="399"/>
        <v>0</v>
      </c>
      <c r="O95" s="22">
        <f t="shared" si="399"/>
        <v>93266.2</v>
      </c>
      <c r="P95" s="22">
        <f t="shared" si="399"/>
        <v>0</v>
      </c>
      <c r="Q95" s="22">
        <f t="shared" si="399"/>
        <v>93266.2</v>
      </c>
      <c r="R95" s="22">
        <f>R96</f>
        <v>91523.7</v>
      </c>
      <c r="S95" s="22">
        <f t="shared" ref="S95" si="400">S96</f>
        <v>0</v>
      </c>
      <c r="T95" s="22">
        <f t="shared" ref="T95:X95" si="401">T96</f>
        <v>91523.7</v>
      </c>
      <c r="U95" s="22">
        <f t="shared" si="401"/>
        <v>0</v>
      </c>
      <c r="V95" s="22">
        <f t="shared" si="401"/>
        <v>91523.7</v>
      </c>
      <c r="W95" s="22">
        <f t="shared" si="401"/>
        <v>0</v>
      </c>
      <c r="X95" s="22">
        <f t="shared" si="401"/>
        <v>91523.7</v>
      </c>
    </row>
    <row r="96" spans="1:24" ht="31.5" hidden="1" outlineLevel="7" x14ac:dyDescent="0.2">
      <c r="A96" s="24" t="s">
        <v>311</v>
      </c>
      <c r="B96" s="24" t="s">
        <v>65</v>
      </c>
      <c r="C96" s="25" t="s">
        <v>66</v>
      </c>
      <c r="D96" s="26">
        <v>103553.7</v>
      </c>
      <c r="E96" s="26"/>
      <c r="F96" s="26">
        <f>SUM(D96:E96)</f>
        <v>103553.7</v>
      </c>
      <c r="G96" s="26"/>
      <c r="H96" s="26">
        <f t="shared" ref="H96" si="402">SUM(F96:G96)</f>
        <v>103553.7</v>
      </c>
      <c r="I96" s="26"/>
      <c r="J96" s="26">
        <f t="shared" ref="J96" si="403">SUM(H96:I96)</f>
        <v>103553.7</v>
      </c>
      <c r="K96" s="26">
        <v>93266.2</v>
      </c>
      <c r="L96" s="26"/>
      <c r="M96" s="26">
        <f>SUM(K96:L96)</f>
        <v>93266.2</v>
      </c>
      <c r="N96" s="26"/>
      <c r="O96" s="26">
        <f t="shared" ref="O96" si="404">SUM(M96:N96)</f>
        <v>93266.2</v>
      </c>
      <c r="P96" s="26"/>
      <c r="Q96" s="26">
        <f t="shared" ref="Q96" si="405">SUM(O96:P96)</f>
        <v>93266.2</v>
      </c>
      <c r="R96" s="26">
        <v>91523.7</v>
      </c>
      <c r="S96" s="26"/>
      <c r="T96" s="26">
        <f>SUM(R96:S96)</f>
        <v>91523.7</v>
      </c>
      <c r="U96" s="26"/>
      <c r="V96" s="26">
        <f t="shared" ref="V96" si="406">SUM(T96:U96)</f>
        <v>91523.7</v>
      </c>
      <c r="W96" s="26"/>
      <c r="X96" s="26">
        <f t="shared" ref="X96" si="407">SUM(V96:W96)</f>
        <v>91523.7</v>
      </c>
    </row>
    <row r="97" spans="1:24" ht="31.5" hidden="1" outlineLevel="7" x14ac:dyDescent="0.2">
      <c r="A97" s="30" t="s">
        <v>627</v>
      </c>
      <c r="B97" s="30"/>
      <c r="C97" s="31" t="s">
        <v>629</v>
      </c>
      <c r="D97" s="28">
        <f>D98</f>
        <v>1618.3</v>
      </c>
      <c r="E97" s="28">
        <f t="shared" ref="E97:J98" si="408">E98</f>
        <v>0</v>
      </c>
      <c r="F97" s="28">
        <f t="shared" si="408"/>
        <v>1618.3</v>
      </c>
      <c r="G97" s="28">
        <f t="shared" si="408"/>
        <v>0</v>
      </c>
      <c r="H97" s="28">
        <f t="shared" si="408"/>
        <v>1618.3</v>
      </c>
      <c r="I97" s="28">
        <f t="shared" si="408"/>
        <v>0</v>
      </c>
      <c r="J97" s="28">
        <f t="shared" si="408"/>
        <v>1618.3</v>
      </c>
      <c r="K97" s="28">
        <f t="shared" ref="K97:R97" si="409">K98</f>
        <v>1618.3</v>
      </c>
      <c r="L97" s="28">
        <f t="shared" ref="L97:L98" si="410">L98</f>
        <v>0</v>
      </c>
      <c r="M97" s="28">
        <f t="shared" ref="M97:Q98" si="411">M98</f>
        <v>1618.3</v>
      </c>
      <c r="N97" s="28">
        <f t="shared" si="411"/>
        <v>0</v>
      </c>
      <c r="O97" s="28">
        <f t="shared" si="411"/>
        <v>1618.3</v>
      </c>
      <c r="P97" s="28">
        <f t="shared" si="411"/>
        <v>0</v>
      </c>
      <c r="Q97" s="28">
        <f t="shared" si="411"/>
        <v>1618.3</v>
      </c>
      <c r="R97" s="28">
        <f t="shared" si="409"/>
        <v>1618.3</v>
      </c>
      <c r="S97" s="28">
        <f t="shared" ref="S97:S98" si="412">S98</f>
        <v>0</v>
      </c>
      <c r="T97" s="28">
        <f t="shared" ref="T97:X98" si="413">T98</f>
        <v>1618.3</v>
      </c>
      <c r="U97" s="28">
        <f t="shared" si="413"/>
        <v>0</v>
      </c>
      <c r="V97" s="28">
        <f t="shared" si="413"/>
        <v>1618.3</v>
      </c>
      <c r="W97" s="28">
        <f t="shared" si="413"/>
        <v>0</v>
      </c>
      <c r="X97" s="28">
        <f t="shared" si="413"/>
        <v>1618.3</v>
      </c>
    </row>
    <row r="98" spans="1:24" ht="63" hidden="1" outlineLevel="7" x14ac:dyDescent="0.2">
      <c r="A98" s="30" t="s">
        <v>628</v>
      </c>
      <c r="B98" s="30"/>
      <c r="C98" s="31" t="s">
        <v>630</v>
      </c>
      <c r="D98" s="28">
        <f>D99</f>
        <v>1618.3</v>
      </c>
      <c r="E98" s="28">
        <f t="shared" si="408"/>
        <v>0</v>
      </c>
      <c r="F98" s="28">
        <f t="shared" si="408"/>
        <v>1618.3</v>
      </c>
      <c r="G98" s="28">
        <f t="shared" si="408"/>
        <v>0</v>
      </c>
      <c r="H98" s="28">
        <f t="shared" si="408"/>
        <v>1618.3</v>
      </c>
      <c r="I98" s="28">
        <f t="shared" si="408"/>
        <v>0</v>
      </c>
      <c r="J98" s="28">
        <f t="shared" si="408"/>
        <v>1618.3</v>
      </c>
      <c r="K98" s="28">
        <f t="shared" ref="K98:R98" si="414">K99</f>
        <v>1618.3</v>
      </c>
      <c r="L98" s="28">
        <f t="shared" si="410"/>
        <v>0</v>
      </c>
      <c r="M98" s="28">
        <f t="shared" si="411"/>
        <v>1618.3</v>
      </c>
      <c r="N98" s="28">
        <f t="shared" si="411"/>
        <v>0</v>
      </c>
      <c r="O98" s="28">
        <f t="shared" si="411"/>
        <v>1618.3</v>
      </c>
      <c r="P98" s="28">
        <f t="shared" si="411"/>
        <v>0</v>
      </c>
      <c r="Q98" s="28">
        <f t="shared" si="411"/>
        <v>1618.3</v>
      </c>
      <c r="R98" s="28">
        <f t="shared" si="414"/>
        <v>1618.3</v>
      </c>
      <c r="S98" s="28">
        <f t="shared" si="412"/>
        <v>0</v>
      </c>
      <c r="T98" s="28">
        <f t="shared" si="413"/>
        <v>1618.3</v>
      </c>
      <c r="U98" s="28">
        <f t="shared" si="413"/>
        <v>0</v>
      </c>
      <c r="V98" s="28">
        <f t="shared" si="413"/>
        <v>1618.3</v>
      </c>
      <c r="W98" s="28">
        <f t="shared" si="413"/>
        <v>0</v>
      </c>
      <c r="X98" s="28">
        <f t="shared" si="413"/>
        <v>1618.3</v>
      </c>
    </row>
    <row r="99" spans="1:24" ht="31.5" hidden="1" outlineLevel="7" x14ac:dyDescent="0.2">
      <c r="A99" s="32" t="s">
        <v>628</v>
      </c>
      <c r="B99" s="32" t="s">
        <v>65</v>
      </c>
      <c r="C99" s="33" t="s">
        <v>66</v>
      </c>
      <c r="D99" s="29">
        <v>1618.3</v>
      </c>
      <c r="E99" s="26"/>
      <c r="F99" s="26">
        <f>SUM(D99:E99)</f>
        <v>1618.3</v>
      </c>
      <c r="G99" s="26"/>
      <c r="H99" s="26">
        <f t="shared" ref="H99" si="415">SUM(F99:G99)</f>
        <v>1618.3</v>
      </c>
      <c r="I99" s="26"/>
      <c r="J99" s="26">
        <f t="shared" ref="J99" si="416">SUM(H99:I99)</f>
        <v>1618.3</v>
      </c>
      <c r="K99" s="29">
        <v>1618.3</v>
      </c>
      <c r="L99" s="26"/>
      <c r="M99" s="26">
        <f>SUM(K99:L99)</f>
        <v>1618.3</v>
      </c>
      <c r="N99" s="26"/>
      <c r="O99" s="26">
        <f t="shared" ref="O99" si="417">SUM(M99:N99)</f>
        <v>1618.3</v>
      </c>
      <c r="P99" s="26"/>
      <c r="Q99" s="26">
        <f t="shared" ref="Q99" si="418">SUM(O99:P99)</f>
        <v>1618.3</v>
      </c>
      <c r="R99" s="29">
        <v>1618.3</v>
      </c>
      <c r="S99" s="26"/>
      <c r="T99" s="26">
        <f>SUM(R99:S99)</f>
        <v>1618.3</v>
      </c>
      <c r="U99" s="26"/>
      <c r="V99" s="26">
        <f t="shared" ref="V99" si="419">SUM(T99:U99)</f>
        <v>1618.3</v>
      </c>
      <c r="W99" s="26"/>
      <c r="X99" s="26">
        <f t="shared" ref="X99" si="420">SUM(V99:W99)</f>
        <v>1618.3</v>
      </c>
    </row>
    <row r="100" spans="1:24" ht="31.5" outlineLevel="2" collapsed="1" x14ac:dyDescent="0.2">
      <c r="A100" s="20" t="s">
        <v>157</v>
      </c>
      <c r="B100" s="20"/>
      <c r="C100" s="21" t="s">
        <v>158</v>
      </c>
      <c r="D100" s="22">
        <f t="shared" ref="D100:X100" si="421">D101+D133+D147+D162+D178</f>
        <v>285866.67049999995</v>
      </c>
      <c r="E100" s="22">
        <f t="shared" si="421"/>
        <v>0</v>
      </c>
      <c r="F100" s="22">
        <f t="shared" si="421"/>
        <v>285866.67049999995</v>
      </c>
      <c r="G100" s="22">
        <f t="shared" si="421"/>
        <v>63430.975919999997</v>
      </c>
      <c r="H100" s="22">
        <f t="shared" si="421"/>
        <v>349297.64642</v>
      </c>
      <c r="I100" s="22">
        <f t="shared" si="421"/>
        <v>8174.8823100000009</v>
      </c>
      <c r="J100" s="22">
        <f t="shared" si="421"/>
        <v>357472.52873000002</v>
      </c>
      <c r="K100" s="22">
        <f t="shared" si="421"/>
        <v>281101.89169999998</v>
      </c>
      <c r="L100" s="22">
        <f t="shared" si="421"/>
        <v>0</v>
      </c>
      <c r="M100" s="22">
        <f t="shared" si="421"/>
        <v>281101.89169999998</v>
      </c>
      <c r="N100" s="22">
        <f t="shared" si="421"/>
        <v>-54.590159999999997</v>
      </c>
      <c r="O100" s="22">
        <f t="shared" si="421"/>
        <v>281047.30153999996</v>
      </c>
      <c r="P100" s="22">
        <f t="shared" si="421"/>
        <v>0</v>
      </c>
      <c r="Q100" s="22">
        <f t="shared" si="421"/>
        <v>281047.30153999996</v>
      </c>
      <c r="R100" s="22">
        <f t="shared" si="421"/>
        <v>276720.8</v>
      </c>
      <c r="S100" s="22">
        <f t="shared" si="421"/>
        <v>0</v>
      </c>
      <c r="T100" s="22">
        <f t="shared" si="421"/>
        <v>276720.8</v>
      </c>
      <c r="U100" s="22">
        <f t="shared" si="421"/>
        <v>0</v>
      </c>
      <c r="V100" s="22">
        <f t="shared" si="421"/>
        <v>276720.8</v>
      </c>
      <c r="W100" s="22">
        <f t="shared" si="421"/>
        <v>0</v>
      </c>
      <c r="X100" s="22">
        <f t="shared" si="421"/>
        <v>276720.8</v>
      </c>
    </row>
    <row r="101" spans="1:24" ht="31.5" hidden="1" outlineLevel="3" x14ac:dyDescent="0.2">
      <c r="A101" s="20" t="s">
        <v>231</v>
      </c>
      <c r="B101" s="20"/>
      <c r="C101" s="21" t="s">
        <v>232</v>
      </c>
      <c r="D101" s="22">
        <f>D102+D126+D116+D121</f>
        <v>11600.690500000001</v>
      </c>
      <c r="E101" s="22">
        <f t="shared" ref="E101:F101" si="422">E102+E126+E116+E121</f>
        <v>0</v>
      </c>
      <c r="F101" s="22">
        <f t="shared" si="422"/>
        <v>11600.690500000001</v>
      </c>
      <c r="G101" s="22">
        <f t="shared" ref="G101:H101" si="423">G102+G126+G116+G121</f>
        <v>3181.9472000000001</v>
      </c>
      <c r="H101" s="22">
        <f t="shared" si="423"/>
        <v>14782.637700000001</v>
      </c>
      <c r="I101" s="22">
        <f t="shared" ref="I101:J101" si="424">I102+I126+I116+I121</f>
        <v>0</v>
      </c>
      <c r="J101" s="22">
        <f t="shared" si="424"/>
        <v>14782.637700000001</v>
      </c>
      <c r="K101" s="22">
        <f t="shared" ref="K101:R101" si="425">K102+K126+K116+K121</f>
        <v>11598.7917</v>
      </c>
      <c r="L101" s="22">
        <f t="shared" ref="L101" si="426">L102+L126+L116+L121</f>
        <v>0</v>
      </c>
      <c r="M101" s="22">
        <f t="shared" ref="M101:Q101" si="427">M102+M126+M116+M121</f>
        <v>11598.7917</v>
      </c>
      <c r="N101" s="22">
        <f t="shared" si="427"/>
        <v>-54.590159999999997</v>
      </c>
      <c r="O101" s="22">
        <f t="shared" si="427"/>
        <v>11544.20154</v>
      </c>
      <c r="P101" s="22">
        <f t="shared" si="427"/>
        <v>0</v>
      </c>
      <c r="Q101" s="22">
        <f t="shared" si="427"/>
        <v>11544.20154</v>
      </c>
      <c r="R101" s="22">
        <f t="shared" si="425"/>
        <v>5984.9</v>
      </c>
      <c r="S101" s="22">
        <f t="shared" ref="S101" si="428">S102+S126+S116+S121</f>
        <v>0</v>
      </c>
      <c r="T101" s="22">
        <f t="shared" ref="T101:X101" si="429">T102+T126+T116+T121</f>
        <v>5984.9</v>
      </c>
      <c r="U101" s="22">
        <f t="shared" si="429"/>
        <v>0</v>
      </c>
      <c r="V101" s="22">
        <f t="shared" si="429"/>
        <v>5984.9</v>
      </c>
      <c r="W101" s="22">
        <f t="shared" si="429"/>
        <v>0</v>
      </c>
      <c r="X101" s="22">
        <f t="shared" si="429"/>
        <v>5984.9</v>
      </c>
    </row>
    <row r="102" spans="1:24" ht="31.5" hidden="1" outlineLevel="4" x14ac:dyDescent="0.2">
      <c r="A102" s="20" t="s">
        <v>233</v>
      </c>
      <c r="B102" s="20"/>
      <c r="C102" s="21" t="s">
        <v>430</v>
      </c>
      <c r="D102" s="22">
        <f>D107+D110+D112+D105+D103</f>
        <v>5999.9</v>
      </c>
      <c r="E102" s="22">
        <f t="shared" ref="E102" si="430">E107+E110+E112+E105+E103</f>
        <v>0</v>
      </c>
      <c r="F102" s="22">
        <f>F107+F110+F112+F105+F103+F114</f>
        <v>5999.9</v>
      </c>
      <c r="G102" s="22">
        <f t="shared" ref="G102:V102" si="431">G107+G110+G112+G105+G103+G114</f>
        <v>3325.0178799999999</v>
      </c>
      <c r="H102" s="22">
        <f t="shared" si="431"/>
        <v>9324.9178800000009</v>
      </c>
      <c r="I102" s="22">
        <f t="shared" ref="I102:J102" si="432">I107+I110+I112+I105+I103+I114</f>
        <v>0</v>
      </c>
      <c r="J102" s="22">
        <f t="shared" si="432"/>
        <v>9324.9178800000009</v>
      </c>
      <c r="K102" s="22">
        <f t="shared" si="431"/>
        <v>5799.9</v>
      </c>
      <c r="L102" s="22">
        <f t="shared" si="431"/>
        <v>0</v>
      </c>
      <c r="M102" s="22">
        <f t="shared" si="431"/>
        <v>5799.9</v>
      </c>
      <c r="N102" s="22">
        <f t="shared" si="431"/>
        <v>0</v>
      </c>
      <c r="O102" s="22">
        <f t="shared" si="431"/>
        <v>5799.9</v>
      </c>
      <c r="P102" s="22">
        <f t="shared" si="431"/>
        <v>0</v>
      </c>
      <c r="Q102" s="22">
        <f t="shared" si="431"/>
        <v>5799.9</v>
      </c>
      <c r="R102" s="22">
        <f t="shared" si="431"/>
        <v>5799.9</v>
      </c>
      <c r="S102" s="22">
        <f t="shared" si="431"/>
        <v>0</v>
      </c>
      <c r="T102" s="22">
        <f t="shared" si="431"/>
        <v>5799.9</v>
      </c>
      <c r="U102" s="22">
        <f t="shared" si="431"/>
        <v>0</v>
      </c>
      <c r="V102" s="22">
        <f t="shared" si="431"/>
        <v>5799.9</v>
      </c>
      <c r="W102" s="22">
        <f t="shared" ref="W102:X102" si="433">W107+W110+W112+W105+W103+W114</f>
        <v>0</v>
      </c>
      <c r="X102" s="22">
        <f t="shared" si="433"/>
        <v>5799.9</v>
      </c>
    </row>
    <row r="103" spans="1:24" ht="31.5" hidden="1" outlineLevel="4" x14ac:dyDescent="0.2">
      <c r="A103" s="30" t="s">
        <v>234</v>
      </c>
      <c r="B103" s="30"/>
      <c r="C103" s="31" t="s">
        <v>10</v>
      </c>
      <c r="D103" s="28">
        <f t="shared" ref="D103:X103" si="434">D104</f>
        <v>150</v>
      </c>
      <c r="E103" s="28">
        <f t="shared" si="434"/>
        <v>0</v>
      </c>
      <c r="F103" s="28">
        <f t="shared" si="434"/>
        <v>150</v>
      </c>
      <c r="G103" s="28">
        <f t="shared" si="434"/>
        <v>0</v>
      </c>
      <c r="H103" s="28">
        <f t="shared" si="434"/>
        <v>150</v>
      </c>
      <c r="I103" s="28">
        <f t="shared" si="434"/>
        <v>0</v>
      </c>
      <c r="J103" s="28">
        <f t="shared" si="434"/>
        <v>150</v>
      </c>
      <c r="K103" s="28">
        <f t="shared" si="434"/>
        <v>150</v>
      </c>
      <c r="L103" s="28">
        <f t="shared" si="434"/>
        <v>0</v>
      </c>
      <c r="M103" s="28">
        <f t="shared" si="434"/>
        <v>150</v>
      </c>
      <c r="N103" s="28">
        <f t="shared" si="434"/>
        <v>0</v>
      </c>
      <c r="O103" s="28">
        <f t="shared" si="434"/>
        <v>150</v>
      </c>
      <c r="P103" s="28">
        <f t="shared" si="434"/>
        <v>0</v>
      </c>
      <c r="Q103" s="28">
        <f t="shared" si="434"/>
        <v>150</v>
      </c>
      <c r="R103" s="28">
        <f t="shared" si="434"/>
        <v>150</v>
      </c>
      <c r="S103" s="28">
        <f t="shared" si="434"/>
        <v>0</v>
      </c>
      <c r="T103" s="28">
        <f t="shared" si="434"/>
        <v>150</v>
      </c>
      <c r="U103" s="28">
        <f t="shared" si="434"/>
        <v>0</v>
      </c>
      <c r="V103" s="28">
        <f t="shared" si="434"/>
        <v>150</v>
      </c>
      <c r="W103" s="28">
        <f t="shared" si="434"/>
        <v>0</v>
      </c>
      <c r="X103" s="28">
        <f t="shared" si="434"/>
        <v>150</v>
      </c>
    </row>
    <row r="104" spans="1:24" ht="31.5" hidden="1" outlineLevel="4" x14ac:dyDescent="0.2">
      <c r="A104" s="32" t="s">
        <v>234</v>
      </c>
      <c r="B104" s="32" t="s">
        <v>7</v>
      </c>
      <c r="C104" s="33" t="s">
        <v>8</v>
      </c>
      <c r="D104" s="29">
        <v>150</v>
      </c>
      <c r="E104" s="26"/>
      <c r="F104" s="26">
        <f>SUM(D104:E104)</f>
        <v>150</v>
      </c>
      <c r="G104" s="26"/>
      <c r="H104" s="26">
        <f t="shared" ref="H104" si="435">SUM(F104:G104)</f>
        <v>150</v>
      </c>
      <c r="I104" s="26"/>
      <c r="J104" s="26">
        <f t="shared" ref="J104" si="436">SUM(H104:I104)</f>
        <v>150</v>
      </c>
      <c r="K104" s="29">
        <v>150</v>
      </c>
      <c r="L104" s="26"/>
      <c r="M104" s="26">
        <f>SUM(K104:L104)</f>
        <v>150</v>
      </c>
      <c r="N104" s="26"/>
      <c r="O104" s="26">
        <f t="shared" ref="O104" si="437">SUM(M104:N104)</f>
        <v>150</v>
      </c>
      <c r="P104" s="26"/>
      <c r="Q104" s="26">
        <f t="shared" ref="Q104" si="438">SUM(O104:P104)</f>
        <v>150</v>
      </c>
      <c r="R104" s="29">
        <v>150</v>
      </c>
      <c r="S104" s="26"/>
      <c r="T104" s="26">
        <f>SUM(R104:S104)</f>
        <v>150</v>
      </c>
      <c r="U104" s="26"/>
      <c r="V104" s="26">
        <f t="shared" ref="V104" si="439">SUM(T104:U104)</f>
        <v>150</v>
      </c>
      <c r="W104" s="26"/>
      <c r="X104" s="26">
        <f t="shared" ref="X104" si="440">SUM(V104:W104)</f>
        <v>150</v>
      </c>
    </row>
    <row r="105" spans="1:24" ht="31.5" hidden="1" outlineLevel="7" x14ac:dyDescent="0.2">
      <c r="A105" s="20" t="s">
        <v>616</v>
      </c>
      <c r="B105" s="20"/>
      <c r="C105" s="37" t="s">
        <v>613</v>
      </c>
      <c r="D105" s="22">
        <f>D106</f>
        <v>2639.9</v>
      </c>
      <c r="E105" s="22">
        <f t="shared" ref="E105:J105" si="441">E106</f>
        <v>0</v>
      </c>
      <c r="F105" s="22">
        <f t="shared" si="441"/>
        <v>2639.9</v>
      </c>
      <c r="G105" s="22">
        <f t="shared" si="441"/>
        <v>2893.6954599999999</v>
      </c>
      <c r="H105" s="22">
        <f t="shared" si="441"/>
        <v>5533.5954600000005</v>
      </c>
      <c r="I105" s="22">
        <f t="shared" si="441"/>
        <v>0</v>
      </c>
      <c r="J105" s="22">
        <f t="shared" si="441"/>
        <v>5533.5954600000005</v>
      </c>
      <c r="K105" s="22">
        <f t="shared" ref="K105:R105" si="442">K106</f>
        <v>2639.9</v>
      </c>
      <c r="L105" s="22">
        <f t="shared" ref="L105" si="443">L106</f>
        <v>0</v>
      </c>
      <c r="M105" s="22">
        <f t="shared" ref="M105:Q105" si="444">M106</f>
        <v>2639.9</v>
      </c>
      <c r="N105" s="22">
        <f t="shared" si="444"/>
        <v>0</v>
      </c>
      <c r="O105" s="22">
        <f t="shared" si="444"/>
        <v>2639.9</v>
      </c>
      <c r="P105" s="22">
        <f t="shared" si="444"/>
        <v>0</v>
      </c>
      <c r="Q105" s="22">
        <f t="shared" si="444"/>
        <v>2639.9</v>
      </c>
      <c r="R105" s="22">
        <f t="shared" si="442"/>
        <v>2639.9</v>
      </c>
      <c r="S105" s="22">
        <f t="shared" ref="S105" si="445">S106</f>
        <v>0</v>
      </c>
      <c r="T105" s="22">
        <f t="shared" ref="T105:X105" si="446">T106</f>
        <v>2639.9</v>
      </c>
      <c r="U105" s="22">
        <f t="shared" si="446"/>
        <v>0</v>
      </c>
      <c r="V105" s="22">
        <f t="shared" si="446"/>
        <v>2639.9</v>
      </c>
      <c r="W105" s="22">
        <f t="shared" si="446"/>
        <v>0</v>
      </c>
      <c r="X105" s="22">
        <f t="shared" si="446"/>
        <v>2639.9</v>
      </c>
    </row>
    <row r="106" spans="1:24" ht="31.5" hidden="1" outlineLevel="7" x14ac:dyDescent="0.2">
      <c r="A106" s="24" t="s">
        <v>616</v>
      </c>
      <c r="B106" s="24" t="s">
        <v>65</v>
      </c>
      <c r="C106" s="6" t="s">
        <v>421</v>
      </c>
      <c r="D106" s="26">
        <v>2639.9</v>
      </c>
      <c r="E106" s="26"/>
      <c r="F106" s="26">
        <f>SUM(D106:E106)</f>
        <v>2639.9</v>
      </c>
      <c r="G106" s="26">
        <f>846.35784+167.73+1879.60762</f>
        <v>2893.6954599999999</v>
      </c>
      <c r="H106" s="26">
        <f t="shared" ref="H106" si="447">SUM(F106:G106)</f>
        <v>5533.5954600000005</v>
      </c>
      <c r="I106" s="26"/>
      <c r="J106" s="26">
        <f t="shared" ref="J106" si="448">SUM(H106:I106)</f>
        <v>5533.5954600000005</v>
      </c>
      <c r="K106" s="26">
        <v>2639.9</v>
      </c>
      <c r="L106" s="26"/>
      <c r="M106" s="26">
        <f>SUM(K106:L106)</f>
        <v>2639.9</v>
      </c>
      <c r="N106" s="26"/>
      <c r="O106" s="26">
        <f t="shared" ref="O106" si="449">SUM(M106:N106)</f>
        <v>2639.9</v>
      </c>
      <c r="P106" s="26"/>
      <c r="Q106" s="26">
        <f t="shared" ref="Q106" si="450">SUM(O106:P106)</f>
        <v>2639.9</v>
      </c>
      <c r="R106" s="26">
        <v>2639.9</v>
      </c>
      <c r="S106" s="26"/>
      <c r="T106" s="26">
        <f>SUM(R106:S106)</f>
        <v>2639.9</v>
      </c>
      <c r="U106" s="26"/>
      <c r="V106" s="26">
        <f t="shared" ref="V106" si="451">SUM(T106:U106)</f>
        <v>2639.9</v>
      </c>
      <c r="W106" s="26"/>
      <c r="X106" s="26">
        <f t="shared" ref="X106" si="452">SUM(V106:W106)</f>
        <v>2639.9</v>
      </c>
    </row>
    <row r="107" spans="1:24" ht="15.75" hidden="1" outlineLevel="5" x14ac:dyDescent="0.2">
      <c r="A107" s="20" t="s">
        <v>361</v>
      </c>
      <c r="B107" s="20"/>
      <c r="C107" s="21" t="s">
        <v>362</v>
      </c>
      <c r="D107" s="22">
        <f>D108+D109</f>
        <v>2750</v>
      </c>
      <c r="E107" s="22">
        <f t="shared" ref="E107:F107" si="453">E108+E109</f>
        <v>0</v>
      </c>
      <c r="F107" s="22">
        <f t="shared" si="453"/>
        <v>2750</v>
      </c>
      <c r="G107" s="22">
        <f t="shared" ref="G107:H107" si="454">G108+G109</f>
        <v>55</v>
      </c>
      <c r="H107" s="22">
        <f t="shared" si="454"/>
        <v>2805</v>
      </c>
      <c r="I107" s="22">
        <f t="shared" ref="I107:J107" si="455">I108+I109</f>
        <v>0</v>
      </c>
      <c r="J107" s="22">
        <f t="shared" si="455"/>
        <v>2805</v>
      </c>
      <c r="K107" s="22">
        <f t="shared" ref="K107:R107" si="456">K108+K109</f>
        <v>2750</v>
      </c>
      <c r="L107" s="22">
        <f t="shared" ref="L107" si="457">L108+L109</f>
        <v>0</v>
      </c>
      <c r="M107" s="22">
        <f t="shared" ref="M107:Q107" si="458">M108+M109</f>
        <v>2750</v>
      </c>
      <c r="N107" s="22">
        <f t="shared" si="458"/>
        <v>0</v>
      </c>
      <c r="O107" s="22">
        <f t="shared" si="458"/>
        <v>2750</v>
      </c>
      <c r="P107" s="22">
        <f t="shared" si="458"/>
        <v>0</v>
      </c>
      <c r="Q107" s="22">
        <f t="shared" si="458"/>
        <v>2750</v>
      </c>
      <c r="R107" s="22">
        <f t="shared" si="456"/>
        <v>2750</v>
      </c>
      <c r="S107" s="22">
        <f t="shared" ref="S107" si="459">S108+S109</f>
        <v>0</v>
      </c>
      <c r="T107" s="22">
        <f t="shared" ref="T107:X107" si="460">T108+T109</f>
        <v>2750</v>
      </c>
      <c r="U107" s="22">
        <f t="shared" si="460"/>
        <v>0</v>
      </c>
      <c r="V107" s="22">
        <f t="shared" si="460"/>
        <v>2750</v>
      </c>
      <c r="W107" s="22">
        <f t="shared" si="460"/>
        <v>0</v>
      </c>
      <c r="X107" s="22">
        <f t="shared" si="460"/>
        <v>2750</v>
      </c>
    </row>
    <row r="108" spans="1:24" ht="31.5" hidden="1" outlineLevel="7" x14ac:dyDescent="0.2">
      <c r="A108" s="24" t="s">
        <v>361</v>
      </c>
      <c r="B108" s="24" t="s">
        <v>7</v>
      </c>
      <c r="C108" s="25" t="s">
        <v>8</v>
      </c>
      <c r="D108" s="26">
        <v>925.3</v>
      </c>
      <c r="E108" s="26">
        <v>1824.7</v>
      </c>
      <c r="F108" s="26">
        <f>SUM(D108:E108)</f>
        <v>2750</v>
      </c>
      <c r="G108" s="26"/>
      <c r="H108" s="26">
        <f t="shared" ref="H108" si="461">SUM(F108:G108)</f>
        <v>2750</v>
      </c>
      <c r="I108" s="26"/>
      <c r="J108" s="26">
        <f t="shared" ref="J108:J109" si="462">SUM(H108:I108)</f>
        <v>2750</v>
      </c>
      <c r="K108" s="26">
        <v>925.3</v>
      </c>
      <c r="L108" s="26">
        <v>1824.7</v>
      </c>
      <c r="M108" s="26">
        <f>SUM(K108:L108)</f>
        <v>2750</v>
      </c>
      <c r="N108" s="26"/>
      <c r="O108" s="26">
        <f t="shared" ref="O108:O109" si="463">SUM(M108:N108)</f>
        <v>2750</v>
      </c>
      <c r="P108" s="26"/>
      <c r="Q108" s="26">
        <f t="shared" ref="Q108:Q109" si="464">SUM(O108:P108)</f>
        <v>2750</v>
      </c>
      <c r="R108" s="26">
        <v>925.3</v>
      </c>
      <c r="S108" s="26">
        <v>1824.7</v>
      </c>
      <c r="T108" s="26">
        <f>SUM(R108:S108)</f>
        <v>2750</v>
      </c>
      <c r="U108" s="26"/>
      <c r="V108" s="26">
        <f t="shared" ref="V108:V109" si="465">SUM(T108:U108)</f>
        <v>2750</v>
      </c>
      <c r="W108" s="26"/>
      <c r="X108" s="26">
        <f t="shared" ref="X108:X109" si="466">SUM(V108:W108)</f>
        <v>2750</v>
      </c>
    </row>
    <row r="109" spans="1:24" ht="31.5" hidden="1" outlineLevel="7" x14ac:dyDescent="0.2">
      <c r="A109" s="24" t="s">
        <v>361</v>
      </c>
      <c r="B109" s="32" t="s">
        <v>65</v>
      </c>
      <c r="C109" s="38" t="s">
        <v>421</v>
      </c>
      <c r="D109" s="26">
        <v>1824.7</v>
      </c>
      <c r="E109" s="26">
        <v>-1824.7</v>
      </c>
      <c r="F109" s="26">
        <f>SUM(D109:E109)</f>
        <v>0</v>
      </c>
      <c r="G109" s="26">
        <v>55</v>
      </c>
      <c r="H109" s="26">
        <f t="shared" ref="H109" si="467">SUM(F109:G109)</f>
        <v>55</v>
      </c>
      <c r="I109" s="26"/>
      <c r="J109" s="26">
        <f t="shared" si="462"/>
        <v>55</v>
      </c>
      <c r="K109" s="26">
        <v>1824.7</v>
      </c>
      <c r="L109" s="26">
        <v>-1824.7</v>
      </c>
      <c r="M109" s="26">
        <f>SUM(K109:L109)</f>
        <v>0</v>
      </c>
      <c r="N109" s="26"/>
      <c r="O109" s="26">
        <f t="shared" si="463"/>
        <v>0</v>
      </c>
      <c r="P109" s="26"/>
      <c r="Q109" s="26">
        <f t="shared" si="464"/>
        <v>0</v>
      </c>
      <c r="R109" s="26">
        <v>1824.7</v>
      </c>
      <c r="S109" s="26">
        <v>-1824.7</v>
      </c>
      <c r="T109" s="26">
        <f>SUM(R109:S109)</f>
        <v>0</v>
      </c>
      <c r="U109" s="26"/>
      <c r="V109" s="26">
        <f t="shared" si="465"/>
        <v>0</v>
      </c>
      <c r="W109" s="26"/>
      <c r="X109" s="26">
        <f t="shared" si="466"/>
        <v>0</v>
      </c>
    </row>
    <row r="110" spans="1:24" ht="31.5" hidden="1" outlineLevel="5" x14ac:dyDescent="0.2">
      <c r="A110" s="20" t="s">
        <v>363</v>
      </c>
      <c r="B110" s="20"/>
      <c r="C110" s="21" t="s">
        <v>364</v>
      </c>
      <c r="D110" s="22">
        <f>D111</f>
        <v>260</v>
      </c>
      <c r="E110" s="22">
        <f t="shared" ref="E110:J110" si="468">E111</f>
        <v>0</v>
      </c>
      <c r="F110" s="22">
        <f t="shared" si="468"/>
        <v>260</v>
      </c>
      <c r="G110" s="22">
        <f t="shared" si="468"/>
        <v>0</v>
      </c>
      <c r="H110" s="22">
        <f t="shared" si="468"/>
        <v>260</v>
      </c>
      <c r="I110" s="22">
        <f t="shared" si="468"/>
        <v>0</v>
      </c>
      <c r="J110" s="22">
        <f t="shared" si="468"/>
        <v>260</v>
      </c>
      <c r="K110" s="22">
        <f>K111</f>
        <v>260</v>
      </c>
      <c r="L110" s="22">
        <f t="shared" ref="L110" si="469">L111</f>
        <v>0</v>
      </c>
      <c r="M110" s="22">
        <f t="shared" ref="M110:Q110" si="470">M111</f>
        <v>260</v>
      </c>
      <c r="N110" s="22">
        <f t="shared" si="470"/>
        <v>0</v>
      </c>
      <c r="O110" s="22">
        <f t="shared" si="470"/>
        <v>260</v>
      </c>
      <c r="P110" s="22">
        <f t="shared" si="470"/>
        <v>0</v>
      </c>
      <c r="Q110" s="22">
        <f t="shared" si="470"/>
        <v>260</v>
      </c>
      <c r="R110" s="22">
        <f>R111</f>
        <v>260</v>
      </c>
      <c r="S110" s="22">
        <f t="shared" ref="S110" si="471">S111</f>
        <v>0</v>
      </c>
      <c r="T110" s="22">
        <f t="shared" ref="T110:X110" si="472">T111</f>
        <v>260</v>
      </c>
      <c r="U110" s="22">
        <f t="shared" si="472"/>
        <v>0</v>
      </c>
      <c r="V110" s="22">
        <f t="shared" si="472"/>
        <v>260</v>
      </c>
      <c r="W110" s="22">
        <f t="shared" si="472"/>
        <v>0</v>
      </c>
      <c r="X110" s="22">
        <f t="shared" si="472"/>
        <v>260</v>
      </c>
    </row>
    <row r="111" spans="1:24" ht="31.5" hidden="1" outlineLevel="7" x14ac:dyDescent="0.2">
      <c r="A111" s="24" t="s">
        <v>363</v>
      </c>
      <c r="B111" s="24" t="s">
        <v>7</v>
      </c>
      <c r="C111" s="25" t="s">
        <v>8</v>
      </c>
      <c r="D111" s="26">
        <v>260</v>
      </c>
      <c r="E111" s="26"/>
      <c r="F111" s="26">
        <f>SUM(D111:E111)</f>
        <v>260</v>
      </c>
      <c r="G111" s="26"/>
      <c r="H111" s="26">
        <f t="shared" ref="H111" si="473">SUM(F111:G111)</f>
        <v>260</v>
      </c>
      <c r="I111" s="26"/>
      <c r="J111" s="26">
        <f t="shared" ref="J111" si="474">SUM(H111:I111)</f>
        <v>260</v>
      </c>
      <c r="K111" s="26">
        <v>260</v>
      </c>
      <c r="L111" s="26"/>
      <c r="M111" s="26">
        <f>SUM(K111:L111)</f>
        <v>260</v>
      </c>
      <c r="N111" s="26"/>
      <c r="O111" s="26">
        <f t="shared" ref="O111" si="475">SUM(M111:N111)</f>
        <v>260</v>
      </c>
      <c r="P111" s="26"/>
      <c r="Q111" s="26">
        <f t="shared" ref="Q111" si="476">SUM(O111:P111)</f>
        <v>260</v>
      </c>
      <c r="R111" s="26">
        <v>260</v>
      </c>
      <c r="S111" s="26"/>
      <c r="T111" s="26">
        <f>SUM(R111:S111)</f>
        <v>260</v>
      </c>
      <c r="U111" s="26"/>
      <c r="V111" s="26">
        <f t="shared" ref="V111" si="477">SUM(T111:U111)</f>
        <v>260</v>
      </c>
      <c r="W111" s="26"/>
      <c r="X111" s="26">
        <f t="shared" ref="X111" si="478">SUM(V111:W111)</f>
        <v>260</v>
      </c>
    </row>
    <row r="112" spans="1:24" ht="47.25" hidden="1" outlineLevel="7" x14ac:dyDescent="0.2">
      <c r="A112" s="20" t="s">
        <v>452</v>
      </c>
      <c r="B112" s="20"/>
      <c r="C112" s="39" t="s">
        <v>451</v>
      </c>
      <c r="D112" s="22">
        <f>D113</f>
        <v>200</v>
      </c>
      <c r="E112" s="22">
        <f t="shared" ref="E112:J114" si="479">E113</f>
        <v>0</v>
      </c>
      <c r="F112" s="22">
        <f t="shared" si="479"/>
        <v>200</v>
      </c>
      <c r="G112" s="22">
        <f t="shared" si="479"/>
        <v>0</v>
      </c>
      <c r="H112" s="22">
        <f t="shared" si="479"/>
        <v>200</v>
      </c>
      <c r="I112" s="22">
        <f t="shared" si="479"/>
        <v>0</v>
      </c>
      <c r="J112" s="22">
        <f t="shared" si="479"/>
        <v>200</v>
      </c>
      <c r="K112" s="22"/>
      <c r="L112" s="22">
        <f t="shared" ref="L112" si="480">L113</f>
        <v>0</v>
      </c>
      <c r="M112" s="22">
        <f t="shared" ref="M112:Q114" si="481">M113</f>
        <v>0</v>
      </c>
      <c r="N112" s="22">
        <f t="shared" si="481"/>
        <v>0</v>
      </c>
      <c r="O112" s="22">
        <f t="shared" si="481"/>
        <v>0</v>
      </c>
      <c r="P112" s="22">
        <f t="shared" si="481"/>
        <v>0</v>
      </c>
      <c r="Q112" s="22">
        <f t="shared" si="481"/>
        <v>0</v>
      </c>
      <c r="R112" s="22"/>
      <c r="S112" s="22">
        <f t="shared" ref="S112" si="482">S113</f>
        <v>0</v>
      </c>
      <c r="T112" s="22">
        <f t="shared" ref="T112:X114" si="483">T113</f>
        <v>0</v>
      </c>
      <c r="U112" s="22">
        <f t="shared" si="483"/>
        <v>0</v>
      </c>
      <c r="V112" s="22">
        <f t="shared" si="483"/>
        <v>0</v>
      </c>
      <c r="W112" s="22">
        <f t="shared" si="483"/>
        <v>0</v>
      </c>
      <c r="X112" s="22">
        <f t="shared" si="483"/>
        <v>0</v>
      </c>
    </row>
    <row r="113" spans="1:24" ht="31.5" hidden="1" outlineLevel="7" x14ac:dyDescent="0.2">
      <c r="A113" s="24" t="s">
        <v>452</v>
      </c>
      <c r="B113" s="24" t="s">
        <v>65</v>
      </c>
      <c r="C113" s="6" t="s">
        <v>421</v>
      </c>
      <c r="D113" s="26">
        <v>200</v>
      </c>
      <c r="E113" s="26"/>
      <c r="F113" s="26">
        <f>SUM(D113:E113)</f>
        <v>200</v>
      </c>
      <c r="G113" s="26"/>
      <c r="H113" s="26">
        <f t="shared" ref="H113" si="484">SUM(F113:G113)</f>
        <v>200</v>
      </c>
      <c r="I113" s="26"/>
      <c r="J113" s="26">
        <f t="shared" ref="J113" si="485">SUM(H113:I113)</f>
        <v>200</v>
      </c>
      <c r="K113" s="26"/>
      <c r="L113" s="26"/>
      <c r="M113" s="26">
        <f>SUM(K113:L113)</f>
        <v>0</v>
      </c>
      <c r="N113" s="26"/>
      <c r="O113" s="26">
        <f t="shared" ref="O113" si="486">SUM(M113:N113)</f>
        <v>0</v>
      </c>
      <c r="P113" s="26"/>
      <c r="Q113" s="26">
        <f t="shared" ref="Q113" si="487">SUM(O113:P113)</f>
        <v>0</v>
      </c>
      <c r="R113" s="26"/>
      <c r="S113" s="26"/>
      <c r="T113" s="26">
        <f>SUM(R113:S113)</f>
        <v>0</v>
      </c>
      <c r="U113" s="26"/>
      <c r="V113" s="26">
        <f t="shared" ref="V113" si="488">SUM(T113:U113)</f>
        <v>0</v>
      </c>
      <c r="W113" s="26"/>
      <c r="X113" s="26">
        <f t="shared" ref="X113" si="489">SUM(V113:W113)</f>
        <v>0</v>
      </c>
    </row>
    <row r="114" spans="1:24" ht="47.25" hidden="1" outlineLevel="7" x14ac:dyDescent="0.25">
      <c r="A114" s="107" t="s">
        <v>810</v>
      </c>
      <c r="B114" s="107"/>
      <c r="C114" s="115" t="s">
        <v>811</v>
      </c>
      <c r="D114" s="26"/>
      <c r="E114" s="26"/>
      <c r="F114" s="26"/>
      <c r="G114" s="22">
        <f t="shared" si="479"/>
        <v>376.32242000000002</v>
      </c>
      <c r="H114" s="22">
        <f t="shared" si="479"/>
        <v>376.32242000000002</v>
      </c>
      <c r="I114" s="22">
        <f t="shared" si="479"/>
        <v>0</v>
      </c>
      <c r="J114" s="22">
        <f t="shared" si="479"/>
        <v>376.32242000000002</v>
      </c>
      <c r="K114" s="26"/>
      <c r="L114" s="26"/>
      <c r="M114" s="26"/>
      <c r="N114" s="26"/>
      <c r="O114" s="26"/>
      <c r="P114" s="22">
        <f t="shared" si="481"/>
        <v>0</v>
      </c>
      <c r="Q114" s="22">
        <f t="shared" si="481"/>
        <v>0</v>
      </c>
      <c r="R114" s="26"/>
      <c r="S114" s="26"/>
      <c r="T114" s="26"/>
      <c r="U114" s="26"/>
      <c r="V114" s="26"/>
      <c r="W114" s="22">
        <f t="shared" si="483"/>
        <v>0</v>
      </c>
      <c r="X114" s="22">
        <f t="shared" si="483"/>
        <v>0</v>
      </c>
    </row>
    <row r="115" spans="1:24" ht="31.5" hidden="1" outlineLevel="7" x14ac:dyDescent="0.25">
      <c r="A115" s="109" t="s">
        <v>810</v>
      </c>
      <c r="B115" s="109" t="s">
        <v>65</v>
      </c>
      <c r="C115" s="114" t="s">
        <v>66</v>
      </c>
      <c r="D115" s="26"/>
      <c r="E115" s="26"/>
      <c r="F115" s="26"/>
      <c r="G115" s="26">
        <v>376.32242000000002</v>
      </c>
      <c r="H115" s="26">
        <f t="shared" ref="H115" si="490">SUM(F115:G115)</f>
        <v>376.32242000000002</v>
      </c>
      <c r="I115" s="26"/>
      <c r="J115" s="26">
        <f t="shared" ref="J115" si="491">SUM(H115:I115)</f>
        <v>376.32242000000002</v>
      </c>
      <c r="K115" s="26"/>
      <c r="L115" s="26"/>
      <c r="M115" s="26"/>
      <c r="N115" s="26"/>
      <c r="O115" s="26"/>
      <c r="P115" s="26"/>
      <c r="Q115" s="26">
        <f t="shared" ref="Q115" si="492">SUM(O115:P115)</f>
        <v>0</v>
      </c>
      <c r="R115" s="26"/>
      <c r="S115" s="26"/>
      <c r="T115" s="26"/>
      <c r="U115" s="26"/>
      <c r="V115" s="26"/>
      <c r="W115" s="26"/>
      <c r="X115" s="26">
        <f t="shared" ref="X115" si="493">SUM(V115:W115)</f>
        <v>0</v>
      </c>
    </row>
    <row r="116" spans="1:24" ht="15.75" hidden="1" outlineLevel="7" x14ac:dyDescent="0.2">
      <c r="A116" s="5" t="s">
        <v>611</v>
      </c>
      <c r="B116" s="4"/>
      <c r="C116" s="37" t="s">
        <v>193</v>
      </c>
      <c r="D116" s="22">
        <f>D117+D119</f>
        <v>1256.2455</v>
      </c>
      <c r="E116" s="22">
        <f t="shared" ref="E116:F116" si="494">E117+E119</f>
        <v>0</v>
      </c>
      <c r="F116" s="22">
        <f t="shared" si="494"/>
        <v>1256.2455</v>
      </c>
      <c r="G116" s="22">
        <f t="shared" ref="G116:H116" si="495">G117+G119</f>
        <v>56.929319999999997</v>
      </c>
      <c r="H116" s="22">
        <f t="shared" si="495"/>
        <v>1313.1748200000002</v>
      </c>
      <c r="I116" s="22">
        <f t="shared" ref="I116:J116" si="496">I117+I119</f>
        <v>0</v>
      </c>
      <c r="J116" s="22">
        <f t="shared" si="496"/>
        <v>1313.1748200000002</v>
      </c>
      <c r="K116" s="22">
        <f t="shared" ref="K116:R116" si="497">K117+K119</f>
        <v>239.59016</v>
      </c>
      <c r="L116" s="22">
        <f t="shared" ref="L116" si="498">L117+L119</f>
        <v>0</v>
      </c>
      <c r="M116" s="22">
        <f t="shared" ref="M116:Q116" si="499">M117+M119</f>
        <v>239.59016</v>
      </c>
      <c r="N116" s="22">
        <f t="shared" si="499"/>
        <v>-54.590159999999997</v>
      </c>
      <c r="O116" s="22">
        <f t="shared" si="499"/>
        <v>185</v>
      </c>
      <c r="P116" s="22">
        <f t="shared" si="499"/>
        <v>0</v>
      </c>
      <c r="Q116" s="22">
        <f t="shared" si="499"/>
        <v>185</v>
      </c>
      <c r="R116" s="22">
        <f t="shared" si="497"/>
        <v>185</v>
      </c>
      <c r="S116" s="22">
        <f t="shared" ref="S116" si="500">S117+S119</f>
        <v>0</v>
      </c>
      <c r="T116" s="22">
        <f t="shared" ref="T116:X116" si="501">T117+T119</f>
        <v>185</v>
      </c>
      <c r="U116" s="22">
        <f t="shared" si="501"/>
        <v>0</v>
      </c>
      <c r="V116" s="22">
        <f t="shared" si="501"/>
        <v>185</v>
      </c>
      <c r="W116" s="22">
        <f t="shared" si="501"/>
        <v>0</v>
      </c>
      <c r="X116" s="22">
        <f t="shared" si="501"/>
        <v>185</v>
      </c>
    </row>
    <row r="117" spans="1:24" ht="31.5" hidden="1" outlineLevel="7" x14ac:dyDescent="0.2">
      <c r="A117" s="5" t="s">
        <v>612</v>
      </c>
      <c r="B117" s="20"/>
      <c r="C117" s="37" t="s">
        <v>613</v>
      </c>
      <c r="D117" s="22">
        <f t="shared" ref="D117:X117" si="502">D118</f>
        <v>185</v>
      </c>
      <c r="E117" s="22">
        <f t="shared" si="502"/>
        <v>0</v>
      </c>
      <c r="F117" s="22">
        <f t="shared" si="502"/>
        <v>185</v>
      </c>
      <c r="G117" s="22">
        <f t="shared" si="502"/>
        <v>2.3473099999999998</v>
      </c>
      <c r="H117" s="22">
        <f t="shared" si="502"/>
        <v>187.34730999999999</v>
      </c>
      <c r="I117" s="22">
        <f t="shared" si="502"/>
        <v>0</v>
      </c>
      <c r="J117" s="22">
        <f t="shared" si="502"/>
        <v>187.34730999999999</v>
      </c>
      <c r="K117" s="22">
        <f t="shared" si="502"/>
        <v>185</v>
      </c>
      <c r="L117" s="22">
        <f t="shared" si="502"/>
        <v>0</v>
      </c>
      <c r="M117" s="22">
        <f t="shared" si="502"/>
        <v>185</v>
      </c>
      <c r="N117" s="22">
        <f t="shared" si="502"/>
        <v>0</v>
      </c>
      <c r="O117" s="22">
        <f t="shared" si="502"/>
        <v>185</v>
      </c>
      <c r="P117" s="22">
        <f t="shared" si="502"/>
        <v>0</v>
      </c>
      <c r="Q117" s="22">
        <f t="shared" si="502"/>
        <v>185</v>
      </c>
      <c r="R117" s="22">
        <f t="shared" si="502"/>
        <v>185</v>
      </c>
      <c r="S117" s="22">
        <f t="shared" si="502"/>
        <v>0</v>
      </c>
      <c r="T117" s="22">
        <f t="shared" si="502"/>
        <v>185</v>
      </c>
      <c r="U117" s="22">
        <f t="shared" si="502"/>
        <v>0</v>
      </c>
      <c r="V117" s="22">
        <f t="shared" si="502"/>
        <v>185</v>
      </c>
      <c r="W117" s="22">
        <f t="shared" si="502"/>
        <v>0</v>
      </c>
      <c r="X117" s="22">
        <f t="shared" si="502"/>
        <v>185</v>
      </c>
    </row>
    <row r="118" spans="1:24" ht="31.5" hidden="1" outlineLevel="7" x14ac:dyDescent="0.2">
      <c r="A118" s="40" t="s">
        <v>612</v>
      </c>
      <c r="B118" s="24" t="s">
        <v>65</v>
      </c>
      <c r="C118" s="6" t="s">
        <v>421</v>
      </c>
      <c r="D118" s="26">
        <v>185</v>
      </c>
      <c r="E118" s="26"/>
      <c r="F118" s="26">
        <f>SUM(D118:E118)</f>
        <v>185</v>
      </c>
      <c r="G118" s="26">
        <v>2.3473099999999998</v>
      </c>
      <c r="H118" s="26">
        <f t="shared" ref="H118" si="503">SUM(F118:G118)</f>
        <v>187.34730999999999</v>
      </c>
      <c r="I118" s="26"/>
      <c r="J118" s="26">
        <f t="shared" ref="J118" si="504">SUM(H118:I118)</f>
        <v>187.34730999999999</v>
      </c>
      <c r="K118" s="26">
        <v>185</v>
      </c>
      <c r="L118" s="26"/>
      <c r="M118" s="26">
        <f>SUM(K118:L118)</f>
        <v>185</v>
      </c>
      <c r="N118" s="26"/>
      <c r="O118" s="26">
        <f t="shared" ref="O118" si="505">SUM(M118:N118)</f>
        <v>185</v>
      </c>
      <c r="P118" s="26"/>
      <c r="Q118" s="26">
        <f t="shared" ref="Q118" si="506">SUM(O118:P118)</f>
        <v>185</v>
      </c>
      <c r="R118" s="26">
        <v>185</v>
      </c>
      <c r="S118" s="26"/>
      <c r="T118" s="26">
        <f>SUM(R118:S118)</f>
        <v>185</v>
      </c>
      <c r="U118" s="26"/>
      <c r="V118" s="26">
        <f t="shared" ref="V118" si="507">SUM(T118:U118)</f>
        <v>185</v>
      </c>
      <c r="W118" s="26"/>
      <c r="X118" s="26">
        <f t="shared" ref="X118" si="508">SUM(V118:W118)</f>
        <v>185</v>
      </c>
    </row>
    <row r="119" spans="1:24" ht="47.25" hidden="1" outlineLevel="7" x14ac:dyDescent="0.2">
      <c r="A119" s="30" t="s">
        <v>721</v>
      </c>
      <c r="B119" s="30"/>
      <c r="C119" s="31" t="s">
        <v>671</v>
      </c>
      <c r="D119" s="41">
        <f>D120</f>
        <v>1071.2455</v>
      </c>
      <c r="E119" s="41">
        <f t="shared" ref="E119:J119" si="509">E120</f>
        <v>0</v>
      </c>
      <c r="F119" s="41">
        <f t="shared" si="509"/>
        <v>1071.2455</v>
      </c>
      <c r="G119" s="41">
        <f t="shared" si="509"/>
        <v>54.582009999999997</v>
      </c>
      <c r="H119" s="41">
        <f t="shared" si="509"/>
        <v>1125.8275100000001</v>
      </c>
      <c r="I119" s="41">
        <f t="shared" si="509"/>
        <v>0</v>
      </c>
      <c r="J119" s="41">
        <f t="shared" si="509"/>
        <v>1125.8275100000001</v>
      </c>
      <c r="K119" s="41">
        <f t="shared" ref="K119" si="510">K120</f>
        <v>54.590159999999997</v>
      </c>
      <c r="L119" s="41">
        <f t="shared" ref="L119" si="511">L120</f>
        <v>0</v>
      </c>
      <c r="M119" s="41">
        <f t="shared" ref="M119:Q119" si="512">M120</f>
        <v>54.590159999999997</v>
      </c>
      <c r="N119" s="41">
        <f t="shared" si="512"/>
        <v>-54.590159999999997</v>
      </c>
      <c r="O119" s="41">
        <f t="shared" si="512"/>
        <v>0</v>
      </c>
      <c r="P119" s="41">
        <f t="shared" si="512"/>
        <v>0</v>
      </c>
      <c r="Q119" s="41">
        <f t="shared" si="512"/>
        <v>0</v>
      </c>
      <c r="R119" s="41"/>
      <c r="S119" s="41">
        <f t="shared" ref="S119" si="513">S120</f>
        <v>0</v>
      </c>
      <c r="T119" s="41">
        <f t="shared" ref="T119:X119" si="514">T120</f>
        <v>0</v>
      </c>
      <c r="U119" s="41">
        <f t="shared" si="514"/>
        <v>0</v>
      </c>
      <c r="V119" s="41">
        <f t="shared" si="514"/>
        <v>0</v>
      </c>
      <c r="W119" s="41">
        <f t="shared" si="514"/>
        <v>0</v>
      </c>
      <c r="X119" s="41">
        <f t="shared" si="514"/>
        <v>0</v>
      </c>
    </row>
    <row r="120" spans="1:24" ht="31.5" hidden="1" outlineLevel="7" x14ac:dyDescent="0.2">
      <c r="A120" s="32" t="s">
        <v>721</v>
      </c>
      <c r="B120" s="24" t="s">
        <v>65</v>
      </c>
      <c r="C120" s="6" t="s">
        <v>421</v>
      </c>
      <c r="D120" s="42">
        <v>1071.2455</v>
      </c>
      <c r="E120" s="26"/>
      <c r="F120" s="26">
        <f>SUM(D120:E120)</f>
        <v>1071.2455</v>
      </c>
      <c r="G120" s="26">
        <v>54.582009999999997</v>
      </c>
      <c r="H120" s="26">
        <f t="shared" ref="H120" si="515">SUM(F120:G120)</f>
        <v>1125.8275100000001</v>
      </c>
      <c r="I120" s="26"/>
      <c r="J120" s="26">
        <f t="shared" ref="J120" si="516">SUM(H120:I120)</f>
        <v>1125.8275100000001</v>
      </c>
      <c r="K120" s="42">
        <v>54.590159999999997</v>
      </c>
      <c r="L120" s="26"/>
      <c r="M120" s="26">
        <f>SUM(K120:L120)</f>
        <v>54.590159999999997</v>
      </c>
      <c r="N120" s="26">
        <v>-54.590159999999997</v>
      </c>
      <c r="O120" s="26">
        <f t="shared" ref="O120" si="517">SUM(M120:N120)</f>
        <v>0</v>
      </c>
      <c r="P120" s="26"/>
      <c r="Q120" s="26">
        <f t="shared" ref="Q120" si="518">SUM(O120:P120)</f>
        <v>0</v>
      </c>
      <c r="R120" s="42"/>
      <c r="S120" s="26"/>
      <c r="T120" s="26">
        <f>SUM(R120:S120)</f>
        <v>0</v>
      </c>
      <c r="U120" s="26"/>
      <c r="V120" s="26">
        <f t="shared" ref="V120" si="519">SUM(T120:U120)</f>
        <v>0</v>
      </c>
      <c r="W120" s="26"/>
      <c r="X120" s="26">
        <f t="shared" ref="X120" si="520">SUM(V120:W120)</f>
        <v>0</v>
      </c>
    </row>
    <row r="121" spans="1:24" ht="31.5" hidden="1" outlineLevel="7" x14ac:dyDescent="0.2">
      <c r="A121" s="20" t="s">
        <v>702</v>
      </c>
      <c r="B121" s="43"/>
      <c r="C121" s="44" t="s">
        <v>670</v>
      </c>
      <c r="D121" s="45"/>
      <c r="E121" s="45"/>
      <c r="F121" s="45"/>
      <c r="G121" s="45"/>
      <c r="H121" s="45"/>
      <c r="I121" s="45"/>
      <c r="J121" s="45"/>
      <c r="K121" s="45">
        <f t="shared" ref="K121:M121" si="521">K124+K122</f>
        <v>5559.3015400000004</v>
      </c>
      <c r="L121" s="45">
        <f t="shared" si="521"/>
        <v>0</v>
      </c>
      <c r="M121" s="45">
        <f t="shared" si="521"/>
        <v>5559.3015400000004</v>
      </c>
      <c r="N121" s="45">
        <f t="shared" ref="N121:O121" si="522">N124+N122</f>
        <v>0</v>
      </c>
      <c r="O121" s="45">
        <f t="shared" si="522"/>
        <v>5559.3015400000004</v>
      </c>
      <c r="P121" s="45">
        <f t="shared" ref="P121:Q121" si="523">P124+P122</f>
        <v>0</v>
      </c>
      <c r="Q121" s="45">
        <f t="shared" si="523"/>
        <v>5559.3015400000004</v>
      </c>
      <c r="R121" s="45"/>
      <c r="S121" s="45"/>
      <c r="T121" s="45"/>
      <c r="U121" s="45">
        <f t="shared" ref="U121:X121" si="524">U124+U122</f>
        <v>0</v>
      </c>
      <c r="V121" s="45">
        <f t="shared" si="524"/>
        <v>0</v>
      </c>
      <c r="W121" s="45">
        <f t="shared" si="524"/>
        <v>0</v>
      </c>
      <c r="X121" s="45">
        <f t="shared" si="524"/>
        <v>0</v>
      </c>
    </row>
    <row r="122" spans="1:24" ht="31.5" hidden="1" outlineLevel="7" x14ac:dyDescent="0.2">
      <c r="A122" s="20" t="s">
        <v>704</v>
      </c>
      <c r="B122" s="43"/>
      <c r="C122" s="44" t="s">
        <v>720</v>
      </c>
      <c r="D122" s="45"/>
      <c r="E122" s="45"/>
      <c r="F122" s="45"/>
      <c r="G122" s="45"/>
      <c r="H122" s="45"/>
      <c r="I122" s="45"/>
      <c r="J122" s="45"/>
      <c r="K122" s="45">
        <f t="shared" ref="K122:Q124" si="525">K123</f>
        <v>1389.82538</v>
      </c>
      <c r="L122" s="45">
        <f t="shared" si="525"/>
        <v>0</v>
      </c>
      <c r="M122" s="45">
        <f t="shared" si="525"/>
        <v>1389.82538</v>
      </c>
      <c r="N122" s="45">
        <f t="shared" si="525"/>
        <v>0</v>
      </c>
      <c r="O122" s="45">
        <f t="shared" si="525"/>
        <v>1389.82538</v>
      </c>
      <c r="P122" s="45">
        <f t="shared" si="525"/>
        <v>0</v>
      </c>
      <c r="Q122" s="45">
        <f t="shared" si="525"/>
        <v>1389.82538</v>
      </c>
      <c r="R122" s="45"/>
      <c r="S122" s="45"/>
      <c r="T122" s="45"/>
      <c r="U122" s="45">
        <f t="shared" ref="U122:X124" si="526">U123</f>
        <v>0</v>
      </c>
      <c r="V122" s="45">
        <f t="shared" si="526"/>
        <v>0</v>
      </c>
      <c r="W122" s="45">
        <f t="shared" si="526"/>
        <v>0</v>
      </c>
      <c r="X122" s="45">
        <f t="shared" si="526"/>
        <v>0</v>
      </c>
    </row>
    <row r="123" spans="1:24" ht="31.5" hidden="1" outlineLevel="7" x14ac:dyDescent="0.2">
      <c r="A123" s="40" t="s">
        <v>704</v>
      </c>
      <c r="B123" s="24" t="s">
        <v>65</v>
      </c>
      <c r="C123" s="6" t="s">
        <v>421</v>
      </c>
      <c r="D123" s="29"/>
      <c r="E123" s="29"/>
      <c r="F123" s="29"/>
      <c r="G123" s="29"/>
      <c r="H123" s="29"/>
      <c r="I123" s="29"/>
      <c r="J123" s="29"/>
      <c r="K123" s="29">
        <v>1389.82538</v>
      </c>
      <c r="L123" s="26"/>
      <c r="M123" s="26">
        <f>SUM(K123:L123)</f>
        <v>1389.82538</v>
      </c>
      <c r="N123" s="26"/>
      <c r="O123" s="26">
        <f t="shared" ref="O123" si="527">SUM(M123:N123)</f>
        <v>1389.82538</v>
      </c>
      <c r="P123" s="26"/>
      <c r="Q123" s="26">
        <f t="shared" ref="Q123" si="528">SUM(O123:P123)</f>
        <v>1389.82538</v>
      </c>
      <c r="R123" s="29"/>
      <c r="S123" s="29"/>
      <c r="T123" s="29"/>
      <c r="U123" s="26"/>
      <c r="V123" s="26">
        <f t="shared" ref="V123" si="529">SUM(T123:U123)</f>
        <v>0</v>
      </c>
      <c r="W123" s="26"/>
      <c r="X123" s="26">
        <f t="shared" ref="X123" si="530">SUM(V123:W123)</f>
        <v>0</v>
      </c>
    </row>
    <row r="124" spans="1:24" ht="31.5" hidden="1" outlineLevel="7" x14ac:dyDescent="0.2">
      <c r="A124" s="20" t="s">
        <v>704</v>
      </c>
      <c r="B124" s="43"/>
      <c r="C124" s="44" t="s">
        <v>703</v>
      </c>
      <c r="D124" s="45"/>
      <c r="E124" s="45"/>
      <c r="F124" s="45"/>
      <c r="G124" s="45"/>
      <c r="H124" s="45"/>
      <c r="I124" s="45"/>
      <c r="J124" s="45"/>
      <c r="K124" s="45">
        <f t="shared" si="525"/>
        <v>4169.4761600000002</v>
      </c>
      <c r="L124" s="45">
        <f t="shared" si="525"/>
        <v>0</v>
      </c>
      <c r="M124" s="45">
        <f t="shared" si="525"/>
        <v>4169.4761600000002</v>
      </c>
      <c r="N124" s="45">
        <f t="shared" si="525"/>
        <v>0</v>
      </c>
      <c r="O124" s="45">
        <f t="shared" si="525"/>
        <v>4169.4761600000002</v>
      </c>
      <c r="P124" s="45">
        <f t="shared" si="525"/>
        <v>0</v>
      </c>
      <c r="Q124" s="45">
        <f t="shared" si="525"/>
        <v>4169.4761600000002</v>
      </c>
      <c r="R124" s="45"/>
      <c r="S124" s="45"/>
      <c r="T124" s="45"/>
      <c r="U124" s="45">
        <f t="shared" si="526"/>
        <v>0</v>
      </c>
      <c r="V124" s="45">
        <f t="shared" si="526"/>
        <v>0</v>
      </c>
      <c r="W124" s="45">
        <f t="shared" si="526"/>
        <v>0</v>
      </c>
      <c r="X124" s="45">
        <f t="shared" si="526"/>
        <v>0</v>
      </c>
    </row>
    <row r="125" spans="1:24" ht="31.5" hidden="1" outlineLevel="7" x14ac:dyDescent="0.2">
      <c r="A125" s="40" t="s">
        <v>704</v>
      </c>
      <c r="B125" s="24" t="s">
        <v>65</v>
      </c>
      <c r="C125" s="6" t="s">
        <v>421</v>
      </c>
      <c r="D125" s="29"/>
      <c r="E125" s="29"/>
      <c r="F125" s="29"/>
      <c r="G125" s="29"/>
      <c r="H125" s="29"/>
      <c r="I125" s="29"/>
      <c r="J125" s="29"/>
      <c r="K125" s="29">
        <v>4169.4761600000002</v>
      </c>
      <c r="L125" s="26"/>
      <c r="M125" s="26">
        <f>SUM(K125:L125)</f>
        <v>4169.4761600000002</v>
      </c>
      <c r="N125" s="26"/>
      <c r="O125" s="26">
        <f t="shared" ref="O125" si="531">SUM(M125:N125)</f>
        <v>4169.4761600000002</v>
      </c>
      <c r="P125" s="26"/>
      <c r="Q125" s="26">
        <f t="shared" ref="Q125" si="532">SUM(O125:P125)</f>
        <v>4169.4761600000002</v>
      </c>
      <c r="R125" s="29"/>
      <c r="S125" s="29"/>
      <c r="T125" s="29"/>
      <c r="U125" s="26"/>
      <c r="V125" s="26">
        <f t="shared" ref="V125" si="533">SUM(T125:U125)</f>
        <v>0</v>
      </c>
      <c r="W125" s="26"/>
      <c r="X125" s="26">
        <f t="shared" ref="X125" si="534">SUM(V125:W125)</f>
        <v>0</v>
      </c>
    </row>
    <row r="126" spans="1:24" ht="31.5" hidden="1" outlineLevel="7" x14ac:dyDescent="0.2">
      <c r="A126" s="30" t="s">
        <v>770</v>
      </c>
      <c r="B126" s="32"/>
      <c r="C126" s="31" t="s">
        <v>663</v>
      </c>
      <c r="D126" s="28">
        <f>D131+D129+D127</f>
        <v>4344.5450000000001</v>
      </c>
      <c r="E126" s="28">
        <f t="shared" ref="E126:F126" si="535">E131+E129+E127</f>
        <v>0</v>
      </c>
      <c r="F126" s="28">
        <f t="shared" si="535"/>
        <v>4344.5450000000001</v>
      </c>
      <c r="G126" s="28">
        <f t="shared" ref="G126:H126" si="536">G131+G129+G127</f>
        <v>-200</v>
      </c>
      <c r="H126" s="28">
        <f t="shared" si="536"/>
        <v>4144.5450000000001</v>
      </c>
      <c r="I126" s="28">
        <f t="shared" ref="I126:J126" si="537">I131+I129+I127</f>
        <v>0</v>
      </c>
      <c r="J126" s="28">
        <f t="shared" si="537"/>
        <v>4144.5450000000001</v>
      </c>
      <c r="K126" s="28"/>
      <c r="L126" s="28">
        <f t="shared" ref="L126" si="538">L131+L129+L127</f>
        <v>0</v>
      </c>
      <c r="M126" s="28">
        <f t="shared" ref="M126:Q126" si="539">M131+M129+M127</f>
        <v>0</v>
      </c>
      <c r="N126" s="28">
        <f t="shared" si="539"/>
        <v>0</v>
      </c>
      <c r="O126" s="28">
        <f t="shared" si="539"/>
        <v>0</v>
      </c>
      <c r="P126" s="28">
        <f t="shared" si="539"/>
        <v>0</v>
      </c>
      <c r="Q126" s="28">
        <f t="shared" si="539"/>
        <v>0</v>
      </c>
      <c r="R126" s="28"/>
      <c r="S126" s="28">
        <f t="shared" ref="S126" si="540">S131+S129+S127</f>
        <v>0</v>
      </c>
      <c r="T126" s="28">
        <f t="shared" ref="T126:X126" si="541">T131+T129+T127</f>
        <v>0</v>
      </c>
      <c r="U126" s="28">
        <f t="shared" si="541"/>
        <v>0</v>
      </c>
      <c r="V126" s="28">
        <f t="shared" si="541"/>
        <v>0</v>
      </c>
      <c r="W126" s="28">
        <f t="shared" si="541"/>
        <v>0</v>
      </c>
      <c r="X126" s="28">
        <f t="shared" si="541"/>
        <v>0</v>
      </c>
    </row>
    <row r="127" spans="1:24" ht="47.25" hidden="1" outlineLevel="7" x14ac:dyDescent="0.2">
      <c r="A127" s="30" t="s">
        <v>771</v>
      </c>
      <c r="B127" s="32"/>
      <c r="C127" s="31" t="s">
        <v>719</v>
      </c>
      <c r="D127" s="28">
        <f>D128</f>
        <v>4.1449999999999996</v>
      </c>
      <c r="E127" s="28">
        <f t="shared" ref="E127:J127" si="542">E128</f>
        <v>0</v>
      </c>
      <c r="F127" s="28">
        <f t="shared" si="542"/>
        <v>4.1449999999999996</v>
      </c>
      <c r="G127" s="28">
        <f t="shared" si="542"/>
        <v>0</v>
      </c>
      <c r="H127" s="28">
        <f t="shared" si="542"/>
        <v>4.1449999999999996</v>
      </c>
      <c r="I127" s="28">
        <f t="shared" si="542"/>
        <v>0</v>
      </c>
      <c r="J127" s="28">
        <f t="shared" si="542"/>
        <v>4.1449999999999996</v>
      </c>
      <c r="K127" s="28"/>
      <c r="L127" s="28">
        <f t="shared" ref="L127" si="543">L128</f>
        <v>0</v>
      </c>
      <c r="M127" s="28">
        <f t="shared" ref="M127:Q127" si="544">M128</f>
        <v>0</v>
      </c>
      <c r="N127" s="28">
        <f t="shared" si="544"/>
        <v>0</v>
      </c>
      <c r="O127" s="28">
        <f t="shared" si="544"/>
        <v>0</v>
      </c>
      <c r="P127" s="28">
        <f t="shared" si="544"/>
        <v>0</v>
      </c>
      <c r="Q127" s="28">
        <f t="shared" si="544"/>
        <v>0</v>
      </c>
      <c r="R127" s="28"/>
      <c r="S127" s="28">
        <f t="shared" ref="S127" si="545">S128</f>
        <v>0</v>
      </c>
      <c r="T127" s="28">
        <f t="shared" ref="T127:X127" si="546">T128</f>
        <v>0</v>
      </c>
      <c r="U127" s="28">
        <f t="shared" si="546"/>
        <v>0</v>
      </c>
      <c r="V127" s="28">
        <f t="shared" si="546"/>
        <v>0</v>
      </c>
      <c r="W127" s="28">
        <f t="shared" si="546"/>
        <v>0</v>
      </c>
      <c r="X127" s="28">
        <f t="shared" si="546"/>
        <v>0</v>
      </c>
    </row>
    <row r="128" spans="1:24" ht="31.5" hidden="1" outlineLevel="7" x14ac:dyDescent="0.2">
      <c r="A128" s="32" t="s">
        <v>771</v>
      </c>
      <c r="B128" s="32" t="s">
        <v>65</v>
      </c>
      <c r="C128" s="33" t="s">
        <v>66</v>
      </c>
      <c r="D128" s="29">
        <v>4.1449999999999996</v>
      </c>
      <c r="E128" s="26"/>
      <c r="F128" s="26">
        <f>SUM(D128:E128)</f>
        <v>4.1449999999999996</v>
      </c>
      <c r="G128" s="26"/>
      <c r="H128" s="26">
        <f t="shared" ref="H128" si="547">SUM(F128:G128)</f>
        <v>4.1449999999999996</v>
      </c>
      <c r="I128" s="26"/>
      <c r="J128" s="26">
        <f t="shared" ref="J128" si="548">SUM(H128:I128)</f>
        <v>4.1449999999999996</v>
      </c>
      <c r="K128" s="29"/>
      <c r="L128" s="26"/>
      <c r="M128" s="26">
        <f>SUM(K128:L128)</f>
        <v>0</v>
      </c>
      <c r="N128" s="26"/>
      <c r="O128" s="26">
        <f t="shared" ref="O128" si="549">SUM(M128:N128)</f>
        <v>0</v>
      </c>
      <c r="P128" s="26"/>
      <c r="Q128" s="26">
        <f t="shared" ref="Q128" si="550">SUM(O128:P128)</f>
        <v>0</v>
      </c>
      <c r="R128" s="29"/>
      <c r="S128" s="26"/>
      <c r="T128" s="26">
        <f>SUM(R128:S128)</f>
        <v>0</v>
      </c>
      <c r="U128" s="26"/>
      <c r="V128" s="26">
        <f t="shared" ref="V128" si="551">SUM(T128:U128)</f>
        <v>0</v>
      </c>
      <c r="W128" s="26"/>
      <c r="X128" s="26">
        <f t="shared" ref="X128" si="552">SUM(V128:W128)</f>
        <v>0</v>
      </c>
    </row>
    <row r="129" spans="1:24" ht="63" hidden="1" outlineLevel="7" x14ac:dyDescent="0.2">
      <c r="A129" s="30" t="s">
        <v>771</v>
      </c>
      <c r="B129" s="32"/>
      <c r="C129" s="31" t="s">
        <v>741</v>
      </c>
      <c r="D129" s="28">
        <f>D130</f>
        <v>4140.3999999999996</v>
      </c>
      <c r="E129" s="28">
        <f t="shared" ref="E129:J129" si="553">E130</f>
        <v>0</v>
      </c>
      <c r="F129" s="28">
        <f t="shared" si="553"/>
        <v>4140.3999999999996</v>
      </c>
      <c r="G129" s="28">
        <f t="shared" si="553"/>
        <v>0</v>
      </c>
      <c r="H129" s="28">
        <f t="shared" si="553"/>
        <v>4140.3999999999996</v>
      </c>
      <c r="I129" s="28">
        <f t="shared" si="553"/>
        <v>0</v>
      </c>
      <c r="J129" s="28">
        <f t="shared" si="553"/>
        <v>4140.3999999999996</v>
      </c>
      <c r="K129" s="28"/>
      <c r="L129" s="28">
        <f t="shared" ref="L129" si="554">L130</f>
        <v>0</v>
      </c>
      <c r="M129" s="28">
        <f t="shared" ref="M129:Q129" si="555">M130</f>
        <v>0</v>
      </c>
      <c r="N129" s="28">
        <f t="shared" si="555"/>
        <v>0</v>
      </c>
      <c r="O129" s="28">
        <f t="shared" si="555"/>
        <v>0</v>
      </c>
      <c r="P129" s="28">
        <f t="shared" si="555"/>
        <v>0</v>
      </c>
      <c r="Q129" s="28">
        <f t="shared" si="555"/>
        <v>0</v>
      </c>
      <c r="R129" s="28"/>
      <c r="S129" s="28">
        <f t="shared" ref="S129" si="556">S130</f>
        <v>0</v>
      </c>
      <c r="T129" s="28">
        <f t="shared" ref="T129:X129" si="557">T130</f>
        <v>0</v>
      </c>
      <c r="U129" s="28">
        <f t="shared" si="557"/>
        <v>0</v>
      </c>
      <c r="V129" s="28">
        <f t="shared" si="557"/>
        <v>0</v>
      </c>
      <c r="W129" s="28">
        <f t="shared" si="557"/>
        <v>0</v>
      </c>
      <c r="X129" s="28">
        <f t="shared" si="557"/>
        <v>0</v>
      </c>
    </row>
    <row r="130" spans="1:24" ht="31.5" hidden="1" outlineLevel="7" x14ac:dyDescent="0.2">
      <c r="A130" s="32" t="s">
        <v>771</v>
      </c>
      <c r="B130" s="32" t="s">
        <v>65</v>
      </c>
      <c r="C130" s="33" t="s">
        <v>66</v>
      </c>
      <c r="D130" s="29">
        <v>4140.3999999999996</v>
      </c>
      <c r="E130" s="26"/>
      <c r="F130" s="26">
        <f>SUM(D130:E130)</f>
        <v>4140.3999999999996</v>
      </c>
      <c r="G130" s="26"/>
      <c r="H130" s="26">
        <f t="shared" ref="H130" si="558">SUM(F130:G130)</f>
        <v>4140.3999999999996</v>
      </c>
      <c r="I130" s="26"/>
      <c r="J130" s="26">
        <f t="shared" ref="J130" si="559">SUM(H130:I130)</f>
        <v>4140.3999999999996</v>
      </c>
      <c r="K130" s="29"/>
      <c r="L130" s="26"/>
      <c r="M130" s="26">
        <f>SUM(K130:L130)</f>
        <v>0</v>
      </c>
      <c r="N130" s="26"/>
      <c r="O130" s="26">
        <f t="shared" ref="O130" si="560">SUM(M130:N130)</f>
        <v>0</v>
      </c>
      <c r="P130" s="26"/>
      <c r="Q130" s="26">
        <f t="shared" ref="Q130" si="561">SUM(O130:P130)</f>
        <v>0</v>
      </c>
      <c r="R130" s="29"/>
      <c r="S130" s="26"/>
      <c r="T130" s="26">
        <f>SUM(R130:S130)</f>
        <v>0</v>
      </c>
      <c r="U130" s="26"/>
      <c r="V130" s="26">
        <f t="shared" ref="V130" si="562">SUM(T130:U130)</f>
        <v>0</v>
      </c>
      <c r="W130" s="26"/>
      <c r="X130" s="26">
        <f t="shared" ref="X130" si="563">SUM(V130:W130)</f>
        <v>0</v>
      </c>
    </row>
    <row r="131" spans="1:24" ht="66" hidden="1" customHeight="1" outlineLevel="7" x14ac:dyDescent="0.2">
      <c r="A131" s="30" t="s">
        <v>772</v>
      </c>
      <c r="B131" s="32"/>
      <c r="C131" s="31" t="s">
        <v>740</v>
      </c>
      <c r="D131" s="28">
        <f>D132</f>
        <v>200</v>
      </c>
      <c r="E131" s="28">
        <f t="shared" ref="E131:J131" si="564">E132</f>
        <v>0</v>
      </c>
      <c r="F131" s="28">
        <f t="shared" si="564"/>
        <v>200</v>
      </c>
      <c r="G131" s="28">
        <f t="shared" si="564"/>
        <v>-200</v>
      </c>
      <c r="H131" s="28">
        <f t="shared" si="564"/>
        <v>0</v>
      </c>
      <c r="I131" s="28">
        <f t="shared" si="564"/>
        <v>0</v>
      </c>
      <c r="J131" s="28">
        <f t="shared" si="564"/>
        <v>0</v>
      </c>
      <c r="K131" s="28"/>
      <c r="L131" s="28">
        <f t="shared" ref="L131" si="565">L132</f>
        <v>0</v>
      </c>
      <c r="M131" s="28">
        <f t="shared" ref="M131:Q131" si="566">M132</f>
        <v>0</v>
      </c>
      <c r="N131" s="28">
        <f t="shared" si="566"/>
        <v>0</v>
      </c>
      <c r="O131" s="28">
        <f t="shared" si="566"/>
        <v>0</v>
      </c>
      <c r="P131" s="28">
        <f t="shared" si="566"/>
        <v>0</v>
      </c>
      <c r="Q131" s="28">
        <f t="shared" si="566"/>
        <v>0</v>
      </c>
      <c r="R131" s="28"/>
      <c r="S131" s="28">
        <f t="shared" ref="S131" si="567">S132</f>
        <v>0</v>
      </c>
      <c r="T131" s="28">
        <f t="shared" ref="T131:X131" si="568">T132</f>
        <v>0</v>
      </c>
      <c r="U131" s="28">
        <f t="shared" si="568"/>
        <v>0</v>
      </c>
      <c r="V131" s="28">
        <f t="shared" si="568"/>
        <v>0</v>
      </c>
      <c r="W131" s="28">
        <f t="shared" si="568"/>
        <v>0</v>
      </c>
      <c r="X131" s="28">
        <f t="shared" si="568"/>
        <v>0</v>
      </c>
    </row>
    <row r="132" spans="1:24" ht="31.5" hidden="1" outlineLevel="7" x14ac:dyDescent="0.2">
      <c r="A132" s="32" t="s">
        <v>772</v>
      </c>
      <c r="B132" s="32" t="s">
        <v>65</v>
      </c>
      <c r="C132" s="33" t="s">
        <v>66</v>
      </c>
      <c r="D132" s="29">
        <v>200</v>
      </c>
      <c r="E132" s="26"/>
      <c r="F132" s="26">
        <f>SUM(D132:E132)</f>
        <v>200</v>
      </c>
      <c r="G132" s="26">
        <v>-200</v>
      </c>
      <c r="H132" s="26">
        <f t="shared" ref="H132" si="569">SUM(F132:G132)</f>
        <v>0</v>
      </c>
      <c r="I132" s="26"/>
      <c r="J132" s="26">
        <f t="shared" ref="J132" si="570">SUM(H132:I132)</f>
        <v>0</v>
      </c>
      <c r="K132" s="29"/>
      <c r="L132" s="26"/>
      <c r="M132" s="26">
        <f>SUM(K132:L132)</f>
        <v>0</v>
      </c>
      <c r="N132" s="26"/>
      <c r="O132" s="26">
        <f t="shared" ref="O132" si="571">SUM(M132:N132)</f>
        <v>0</v>
      </c>
      <c r="P132" s="26"/>
      <c r="Q132" s="26">
        <f t="shared" ref="Q132" si="572">SUM(O132:P132)</f>
        <v>0</v>
      </c>
      <c r="R132" s="29"/>
      <c r="S132" s="26"/>
      <c r="T132" s="26">
        <f>SUM(R132:S132)</f>
        <v>0</v>
      </c>
      <c r="U132" s="26"/>
      <c r="V132" s="26">
        <f t="shared" ref="V132" si="573">SUM(T132:U132)</f>
        <v>0</v>
      </c>
      <c r="W132" s="26"/>
      <c r="X132" s="26">
        <f t="shared" ref="X132" si="574">SUM(V132:W132)</f>
        <v>0</v>
      </c>
    </row>
    <row r="133" spans="1:24" ht="21" hidden="1" customHeight="1" outlineLevel="3" x14ac:dyDescent="0.2">
      <c r="A133" s="20" t="s">
        <v>159</v>
      </c>
      <c r="B133" s="20"/>
      <c r="C133" s="21" t="s">
        <v>160</v>
      </c>
      <c r="D133" s="22">
        <f>D134+D144</f>
        <v>7966.7</v>
      </c>
      <c r="E133" s="22">
        <f t="shared" ref="E133:F133" si="575">E134+E144</f>
        <v>0</v>
      </c>
      <c r="F133" s="22">
        <f t="shared" si="575"/>
        <v>7966.7</v>
      </c>
      <c r="G133" s="22">
        <f t="shared" ref="G133:H133" si="576">G134+G144</f>
        <v>3889.1749</v>
      </c>
      <c r="H133" s="22">
        <f t="shared" si="576"/>
        <v>11855.874899999999</v>
      </c>
      <c r="I133" s="22">
        <f t="shared" ref="I133:J133" si="577">I134+I144</f>
        <v>0</v>
      </c>
      <c r="J133" s="22">
        <f t="shared" si="577"/>
        <v>11855.874899999999</v>
      </c>
      <c r="K133" s="22">
        <f>K134+K144</f>
        <v>6466.7</v>
      </c>
      <c r="L133" s="22">
        <f t="shared" ref="L133" si="578">L134+L144</f>
        <v>0</v>
      </c>
      <c r="M133" s="22">
        <f t="shared" ref="M133:Q133" si="579">M134+M144</f>
        <v>6466.7</v>
      </c>
      <c r="N133" s="22">
        <f t="shared" si="579"/>
        <v>0</v>
      </c>
      <c r="O133" s="22">
        <f t="shared" si="579"/>
        <v>6466.7</v>
      </c>
      <c r="P133" s="22">
        <f t="shared" si="579"/>
        <v>0</v>
      </c>
      <c r="Q133" s="22">
        <f t="shared" si="579"/>
        <v>6466.7</v>
      </c>
      <c r="R133" s="22">
        <f>R134+R144</f>
        <v>6466.7</v>
      </c>
      <c r="S133" s="22">
        <f t="shared" ref="S133" si="580">S134+S144</f>
        <v>0</v>
      </c>
      <c r="T133" s="22">
        <f t="shared" ref="T133:X133" si="581">T134+T144</f>
        <v>6466.7</v>
      </c>
      <c r="U133" s="22">
        <f t="shared" si="581"/>
        <v>0</v>
      </c>
      <c r="V133" s="22">
        <f t="shared" si="581"/>
        <v>6466.7</v>
      </c>
      <c r="W133" s="22">
        <f t="shared" si="581"/>
        <v>0</v>
      </c>
      <c r="X133" s="22">
        <f t="shared" si="581"/>
        <v>6466.7</v>
      </c>
    </row>
    <row r="134" spans="1:24" ht="30.75" hidden="1" customHeight="1" outlineLevel="4" x14ac:dyDescent="0.2">
      <c r="A134" s="20" t="s">
        <v>161</v>
      </c>
      <c r="B134" s="20"/>
      <c r="C134" s="21" t="s">
        <v>435</v>
      </c>
      <c r="D134" s="22">
        <f>D135+D142+D140</f>
        <v>5709.2</v>
      </c>
      <c r="E134" s="22">
        <f t="shared" ref="E134:F134" si="582">E135+E142+E140</f>
        <v>0</v>
      </c>
      <c r="F134" s="22">
        <f t="shared" si="582"/>
        <v>5709.2</v>
      </c>
      <c r="G134" s="22">
        <f t="shared" ref="G134:H134" si="583">G135+G142+G140</f>
        <v>3889.6749</v>
      </c>
      <c r="H134" s="22">
        <f t="shared" si="583"/>
        <v>9598.8748999999989</v>
      </c>
      <c r="I134" s="22">
        <f t="shared" ref="I134:J134" si="584">I135+I142+I140</f>
        <v>0</v>
      </c>
      <c r="J134" s="22">
        <f t="shared" si="584"/>
        <v>9598.8748999999989</v>
      </c>
      <c r="K134" s="22">
        <f t="shared" ref="K134:R134" si="585">K135+K142+K140</f>
        <v>4209.2</v>
      </c>
      <c r="L134" s="22">
        <f t="shared" ref="L134" si="586">L135+L142+L140</f>
        <v>0</v>
      </c>
      <c r="M134" s="22">
        <f t="shared" ref="M134:Q134" si="587">M135+M142+M140</f>
        <v>4209.2</v>
      </c>
      <c r="N134" s="22">
        <f t="shared" si="587"/>
        <v>0</v>
      </c>
      <c r="O134" s="22">
        <f t="shared" si="587"/>
        <v>4209.2</v>
      </c>
      <c r="P134" s="22">
        <f t="shared" si="587"/>
        <v>0</v>
      </c>
      <c r="Q134" s="22">
        <f t="shared" si="587"/>
        <v>4209.2</v>
      </c>
      <c r="R134" s="22">
        <f t="shared" si="585"/>
        <v>4209.2</v>
      </c>
      <c r="S134" s="22">
        <f t="shared" ref="S134" si="588">S135+S142+S140</f>
        <v>0</v>
      </c>
      <c r="T134" s="22">
        <f t="shared" ref="T134:X134" si="589">T135+T142+T140</f>
        <v>4209.2</v>
      </c>
      <c r="U134" s="22">
        <f t="shared" si="589"/>
        <v>0</v>
      </c>
      <c r="V134" s="22">
        <f t="shared" si="589"/>
        <v>4209.2</v>
      </c>
      <c r="W134" s="22">
        <f t="shared" si="589"/>
        <v>0</v>
      </c>
      <c r="X134" s="22">
        <f t="shared" si="589"/>
        <v>4209.2</v>
      </c>
    </row>
    <row r="135" spans="1:24" ht="31.5" hidden="1" outlineLevel="5" x14ac:dyDescent="0.2">
      <c r="A135" s="30" t="s">
        <v>333</v>
      </c>
      <c r="B135" s="30"/>
      <c r="C135" s="31" t="s">
        <v>334</v>
      </c>
      <c r="D135" s="28">
        <f>D137+D138+D139+D136</f>
        <v>254</v>
      </c>
      <c r="E135" s="28">
        <f t="shared" ref="E135:F135" si="590">E137+E138+E139+E136</f>
        <v>0</v>
      </c>
      <c r="F135" s="28">
        <f t="shared" si="590"/>
        <v>254</v>
      </c>
      <c r="G135" s="28">
        <f t="shared" ref="G135:H135" si="591">G137+G138+G139+G136</f>
        <v>0.5</v>
      </c>
      <c r="H135" s="28">
        <f t="shared" si="591"/>
        <v>254.5</v>
      </c>
      <c r="I135" s="28">
        <f t="shared" ref="I135:J135" si="592">I137+I138+I139+I136</f>
        <v>0</v>
      </c>
      <c r="J135" s="28">
        <f t="shared" si="592"/>
        <v>254.5</v>
      </c>
      <c r="K135" s="28">
        <f t="shared" ref="K135:R135" si="593">K137+K138+K139+K136</f>
        <v>254</v>
      </c>
      <c r="L135" s="28">
        <f t="shared" ref="L135" si="594">L137+L138+L139+L136</f>
        <v>0</v>
      </c>
      <c r="M135" s="28">
        <f t="shared" ref="M135:Q135" si="595">M137+M138+M139+M136</f>
        <v>254</v>
      </c>
      <c r="N135" s="28">
        <f t="shared" si="595"/>
        <v>0</v>
      </c>
      <c r="O135" s="28">
        <f t="shared" si="595"/>
        <v>254</v>
      </c>
      <c r="P135" s="28">
        <f t="shared" si="595"/>
        <v>0</v>
      </c>
      <c r="Q135" s="28">
        <f t="shared" si="595"/>
        <v>254</v>
      </c>
      <c r="R135" s="28">
        <f t="shared" si="593"/>
        <v>254</v>
      </c>
      <c r="S135" s="28">
        <f t="shared" ref="S135" si="596">S137+S138+S139+S136</f>
        <v>0</v>
      </c>
      <c r="T135" s="28">
        <f t="shared" ref="T135:X135" si="597">T137+T138+T139+T136</f>
        <v>254</v>
      </c>
      <c r="U135" s="28">
        <f t="shared" si="597"/>
        <v>0</v>
      </c>
      <c r="V135" s="28">
        <f t="shared" si="597"/>
        <v>254</v>
      </c>
      <c r="W135" s="28">
        <f t="shared" si="597"/>
        <v>0</v>
      </c>
      <c r="X135" s="28">
        <f t="shared" si="597"/>
        <v>254</v>
      </c>
    </row>
    <row r="136" spans="1:24" ht="47.25" hidden="1" outlineLevel="5" x14ac:dyDescent="0.2">
      <c r="A136" s="32" t="s">
        <v>333</v>
      </c>
      <c r="B136" s="32" t="s">
        <v>4</v>
      </c>
      <c r="C136" s="33" t="s">
        <v>5</v>
      </c>
      <c r="D136" s="29">
        <v>28.3</v>
      </c>
      <c r="E136" s="26"/>
      <c r="F136" s="26">
        <f>SUM(D136:E136)</f>
        <v>28.3</v>
      </c>
      <c r="G136" s="26"/>
      <c r="H136" s="26">
        <f t="shared" ref="H136" si="598">SUM(F136:G136)</f>
        <v>28.3</v>
      </c>
      <c r="I136" s="26"/>
      <c r="J136" s="26">
        <f t="shared" ref="J136:J139" si="599">SUM(H136:I136)</f>
        <v>28.3</v>
      </c>
      <c r="K136" s="29">
        <v>28.3</v>
      </c>
      <c r="L136" s="26"/>
      <c r="M136" s="26">
        <f>SUM(K136:L136)</f>
        <v>28.3</v>
      </c>
      <c r="N136" s="26"/>
      <c r="O136" s="26">
        <f t="shared" ref="O136" si="600">SUM(M136:N136)</f>
        <v>28.3</v>
      </c>
      <c r="P136" s="26"/>
      <c r="Q136" s="26">
        <f t="shared" ref="Q136:Q139" si="601">SUM(O136:P136)</f>
        <v>28.3</v>
      </c>
      <c r="R136" s="29">
        <v>28.3</v>
      </c>
      <c r="S136" s="26"/>
      <c r="T136" s="26">
        <f>SUM(R136:S136)</f>
        <v>28.3</v>
      </c>
      <c r="U136" s="26"/>
      <c r="V136" s="26">
        <f t="shared" ref="V136" si="602">SUM(T136:U136)</f>
        <v>28.3</v>
      </c>
      <c r="W136" s="26"/>
      <c r="X136" s="26">
        <f t="shared" ref="X136:X139" si="603">SUM(V136:W136)</f>
        <v>28.3</v>
      </c>
    </row>
    <row r="137" spans="1:24" ht="31.5" hidden="1" outlineLevel="7" x14ac:dyDescent="0.2">
      <c r="A137" s="32" t="s">
        <v>333</v>
      </c>
      <c r="B137" s="32" t="s">
        <v>7</v>
      </c>
      <c r="C137" s="33" t="s">
        <v>8</v>
      </c>
      <c r="D137" s="29">
        <v>71.599999999999994</v>
      </c>
      <c r="E137" s="26"/>
      <c r="F137" s="26">
        <f>SUM(D137:E137)</f>
        <v>71.599999999999994</v>
      </c>
      <c r="G137" s="26">
        <v>0.5</v>
      </c>
      <c r="H137" s="26">
        <f t="shared" ref="H137" si="604">SUM(F137:G137)</f>
        <v>72.099999999999994</v>
      </c>
      <c r="I137" s="26"/>
      <c r="J137" s="26">
        <f t="shared" si="599"/>
        <v>72.099999999999994</v>
      </c>
      <c r="K137" s="29">
        <v>71.599999999999994</v>
      </c>
      <c r="L137" s="26"/>
      <c r="M137" s="26">
        <f>SUM(K137:L137)</f>
        <v>71.599999999999994</v>
      </c>
      <c r="N137" s="26"/>
      <c r="O137" s="26">
        <f t="shared" ref="O137:O139" si="605">SUM(M137:N137)</f>
        <v>71.599999999999994</v>
      </c>
      <c r="P137" s="26"/>
      <c r="Q137" s="26">
        <f t="shared" si="601"/>
        <v>71.599999999999994</v>
      </c>
      <c r="R137" s="29">
        <v>71.599999999999994</v>
      </c>
      <c r="S137" s="26"/>
      <c r="T137" s="26">
        <f>SUM(R137:S137)</f>
        <v>71.599999999999994</v>
      </c>
      <c r="U137" s="26"/>
      <c r="V137" s="26">
        <f t="shared" ref="V137:V139" si="606">SUM(T137:U137)</f>
        <v>71.599999999999994</v>
      </c>
      <c r="W137" s="26"/>
      <c r="X137" s="26">
        <f t="shared" si="603"/>
        <v>71.599999999999994</v>
      </c>
    </row>
    <row r="138" spans="1:24" ht="31.5" hidden="1" outlineLevel="7" x14ac:dyDescent="0.2">
      <c r="A138" s="32" t="s">
        <v>333</v>
      </c>
      <c r="B138" s="32" t="s">
        <v>65</v>
      </c>
      <c r="C138" s="33" t="s">
        <v>66</v>
      </c>
      <c r="D138" s="29">
        <v>30</v>
      </c>
      <c r="E138" s="26"/>
      <c r="F138" s="26">
        <f>SUM(D138:E138)</f>
        <v>30</v>
      </c>
      <c r="G138" s="26"/>
      <c r="H138" s="26">
        <f t="shared" ref="H138" si="607">SUM(F138:G138)</f>
        <v>30</v>
      </c>
      <c r="I138" s="26"/>
      <c r="J138" s="26">
        <f t="shared" si="599"/>
        <v>30</v>
      </c>
      <c r="K138" s="29">
        <v>30</v>
      </c>
      <c r="L138" s="26"/>
      <c r="M138" s="26">
        <f>SUM(K138:L138)</f>
        <v>30</v>
      </c>
      <c r="N138" s="26"/>
      <c r="O138" s="26">
        <f t="shared" si="605"/>
        <v>30</v>
      </c>
      <c r="P138" s="26"/>
      <c r="Q138" s="26">
        <f t="shared" si="601"/>
        <v>30</v>
      </c>
      <c r="R138" s="29">
        <v>30</v>
      </c>
      <c r="S138" s="26"/>
      <c r="T138" s="26">
        <f>SUM(R138:S138)</f>
        <v>30</v>
      </c>
      <c r="U138" s="26"/>
      <c r="V138" s="26">
        <f t="shared" si="606"/>
        <v>30</v>
      </c>
      <c r="W138" s="26"/>
      <c r="X138" s="26">
        <f t="shared" si="603"/>
        <v>30</v>
      </c>
    </row>
    <row r="139" spans="1:24" ht="15.75" hidden="1" outlineLevel="7" x14ac:dyDescent="0.2">
      <c r="A139" s="32" t="s">
        <v>333</v>
      </c>
      <c r="B139" s="32" t="s">
        <v>15</v>
      </c>
      <c r="C139" s="33" t="s">
        <v>16</v>
      </c>
      <c r="D139" s="29">
        <v>124.1</v>
      </c>
      <c r="E139" s="26"/>
      <c r="F139" s="26">
        <f>SUM(D139:E139)</f>
        <v>124.1</v>
      </c>
      <c r="G139" s="26"/>
      <c r="H139" s="26">
        <f t="shared" ref="H139" si="608">SUM(F139:G139)</f>
        <v>124.1</v>
      </c>
      <c r="I139" s="26"/>
      <c r="J139" s="26">
        <f t="shared" si="599"/>
        <v>124.1</v>
      </c>
      <c r="K139" s="29">
        <v>124.1</v>
      </c>
      <c r="L139" s="26"/>
      <c r="M139" s="26">
        <f>SUM(K139:L139)</f>
        <v>124.1</v>
      </c>
      <c r="N139" s="26"/>
      <c r="O139" s="26">
        <f t="shared" si="605"/>
        <v>124.1</v>
      </c>
      <c r="P139" s="26"/>
      <c r="Q139" s="26">
        <f t="shared" si="601"/>
        <v>124.1</v>
      </c>
      <c r="R139" s="29">
        <v>124.1</v>
      </c>
      <c r="S139" s="26"/>
      <c r="T139" s="26">
        <f>SUM(R139:S139)</f>
        <v>124.1</v>
      </c>
      <c r="U139" s="26"/>
      <c r="V139" s="26">
        <f t="shared" si="606"/>
        <v>124.1</v>
      </c>
      <c r="W139" s="26"/>
      <c r="X139" s="26">
        <f t="shared" si="603"/>
        <v>124.1</v>
      </c>
    </row>
    <row r="140" spans="1:24" ht="15.75" hidden="1" outlineLevel="7" x14ac:dyDescent="0.2">
      <c r="A140" s="30" t="s">
        <v>728</v>
      </c>
      <c r="B140" s="30"/>
      <c r="C140" s="31" t="s">
        <v>752</v>
      </c>
      <c r="D140" s="28">
        <f>D141</f>
        <v>1500</v>
      </c>
      <c r="E140" s="28">
        <f t="shared" ref="E140:J140" si="609">E141</f>
        <v>0</v>
      </c>
      <c r="F140" s="28">
        <f t="shared" si="609"/>
        <v>1500</v>
      </c>
      <c r="G140" s="28">
        <f t="shared" si="609"/>
        <v>0</v>
      </c>
      <c r="H140" s="28">
        <f t="shared" si="609"/>
        <v>1500</v>
      </c>
      <c r="I140" s="28">
        <f t="shared" si="609"/>
        <v>0</v>
      </c>
      <c r="J140" s="28">
        <f t="shared" si="609"/>
        <v>1500</v>
      </c>
      <c r="K140" s="28"/>
      <c r="L140" s="28">
        <f t="shared" ref="L140" si="610">L141</f>
        <v>0</v>
      </c>
      <c r="M140" s="28">
        <f t="shared" ref="M140:Q140" si="611">M141</f>
        <v>0</v>
      </c>
      <c r="N140" s="28">
        <f t="shared" si="611"/>
        <v>0</v>
      </c>
      <c r="O140" s="28">
        <f t="shared" si="611"/>
        <v>0</v>
      </c>
      <c r="P140" s="28">
        <f t="shared" si="611"/>
        <v>0</v>
      </c>
      <c r="Q140" s="28">
        <f t="shared" si="611"/>
        <v>0</v>
      </c>
      <c r="R140" s="28"/>
      <c r="S140" s="28">
        <f t="shared" ref="S140" si="612">S141</f>
        <v>0</v>
      </c>
      <c r="T140" s="28">
        <f t="shared" ref="T140:X140" si="613">T141</f>
        <v>0</v>
      </c>
      <c r="U140" s="28">
        <f t="shared" si="613"/>
        <v>0</v>
      </c>
      <c r="V140" s="28">
        <f t="shared" si="613"/>
        <v>0</v>
      </c>
      <c r="W140" s="28">
        <f t="shared" si="613"/>
        <v>0</v>
      </c>
      <c r="X140" s="28">
        <f t="shared" si="613"/>
        <v>0</v>
      </c>
    </row>
    <row r="141" spans="1:24" ht="31.5" hidden="1" outlineLevel="7" x14ac:dyDescent="0.2">
      <c r="A141" s="32" t="s">
        <v>728</v>
      </c>
      <c r="B141" s="32" t="s">
        <v>7</v>
      </c>
      <c r="C141" s="33" t="s">
        <v>8</v>
      </c>
      <c r="D141" s="29">
        <v>1500</v>
      </c>
      <c r="E141" s="26"/>
      <c r="F141" s="26">
        <f>SUM(D141:E141)</f>
        <v>1500</v>
      </c>
      <c r="G141" s="26"/>
      <c r="H141" s="26">
        <f t="shared" ref="H141" si="614">SUM(F141:G141)</f>
        <v>1500</v>
      </c>
      <c r="I141" s="26"/>
      <c r="J141" s="26">
        <f t="shared" ref="J141" si="615">SUM(H141:I141)</f>
        <v>1500</v>
      </c>
      <c r="K141" s="29"/>
      <c r="L141" s="26"/>
      <c r="M141" s="26">
        <f>SUM(K141:L141)</f>
        <v>0</v>
      </c>
      <c r="N141" s="26"/>
      <c r="O141" s="26">
        <f t="shared" ref="O141" si="616">SUM(M141:N141)</f>
        <v>0</v>
      </c>
      <c r="P141" s="26"/>
      <c r="Q141" s="26">
        <f t="shared" ref="Q141" si="617">SUM(O141:P141)</f>
        <v>0</v>
      </c>
      <c r="R141" s="29"/>
      <c r="S141" s="26"/>
      <c r="T141" s="26">
        <f>SUM(R141:S141)</f>
        <v>0</v>
      </c>
      <c r="U141" s="26"/>
      <c r="V141" s="26">
        <f t="shared" ref="V141" si="618">SUM(T141:U141)</f>
        <v>0</v>
      </c>
      <c r="W141" s="26"/>
      <c r="X141" s="26">
        <f t="shared" ref="X141" si="619">SUM(V141:W141)</f>
        <v>0</v>
      </c>
    </row>
    <row r="142" spans="1:24" ht="15.75" hidden="1" outlineLevel="7" x14ac:dyDescent="0.2">
      <c r="A142" s="30" t="s">
        <v>713</v>
      </c>
      <c r="B142" s="32"/>
      <c r="C142" s="46" t="s">
        <v>714</v>
      </c>
      <c r="D142" s="28">
        <f>D143</f>
        <v>3955.2</v>
      </c>
      <c r="E142" s="28">
        <f t="shared" ref="E142:J142" si="620">E143</f>
        <v>0</v>
      </c>
      <c r="F142" s="28">
        <f t="shared" si="620"/>
        <v>3955.2</v>
      </c>
      <c r="G142" s="28">
        <f t="shared" si="620"/>
        <v>3889.1749</v>
      </c>
      <c r="H142" s="28">
        <f t="shared" si="620"/>
        <v>7844.3748999999998</v>
      </c>
      <c r="I142" s="28">
        <f t="shared" si="620"/>
        <v>0</v>
      </c>
      <c r="J142" s="28">
        <f t="shared" si="620"/>
        <v>7844.3748999999998</v>
      </c>
      <c r="K142" s="28">
        <f t="shared" ref="K142:R142" si="621">K143</f>
        <v>3955.2</v>
      </c>
      <c r="L142" s="28">
        <f t="shared" ref="L142" si="622">L143</f>
        <v>0</v>
      </c>
      <c r="M142" s="28">
        <f t="shared" ref="M142:Q142" si="623">M143</f>
        <v>3955.2</v>
      </c>
      <c r="N142" s="28">
        <f t="shared" si="623"/>
        <v>0</v>
      </c>
      <c r="O142" s="28">
        <f t="shared" si="623"/>
        <v>3955.2</v>
      </c>
      <c r="P142" s="28">
        <f t="shared" si="623"/>
        <v>0</v>
      </c>
      <c r="Q142" s="28">
        <f t="shared" si="623"/>
        <v>3955.2</v>
      </c>
      <c r="R142" s="28">
        <f t="shared" si="621"/>
        <v>3955.2</v>
      </c>
      <c r="S142" s="28">
        <f t="shared" ref="S142" si="624">S143</f>
        <v>0</v>
      </c>
      <c r="T142" s="28">
        <f t="shared" ref="T142:X142" si="625">T143</f>
        <v>3955.2</v>
      </c>
      <c r="U142" s="28">
        <f t="shared" si="625"/>
        <v>0</v>
      </c>
      <c r="V142" s="28">
        <f t="shared" si="625"/>
        <v>3955.2</v>
      </c>
      <c r="W142" s="28">
        <f t="shared" si="625"/>
        <v>0</v>
      </c>
      <c r="X142" s="28">
        <f t="shared" si="625"/>
        <v>3955.2</v>
      </c>
    </row>
    <row r="143" spans="1:24" ht="31.5" hidden="1" outlineLevel="7" x14ac:dyDescent="0.2">
      <c r="A143" s="32" t="s">
        <v>713</v>
      </c>
      <c r="B143" s="32" t="s">
        <v>65</v>
      </c>
      <c r="C143" s="33" t="s">
        <v>66</v>
      </c>
      <c r="D143" s="29">
        <v>3955.2</v>
      </c>
      <c r="E143" s="26"/>
      <c r="F143" s="26">
        <f>SUM(D143:E143)</f>
        <v>3955.2</v>
      </c>
      <c r="G143" s="26">
        <v>3889.1749</v>
      </c>
      <c r="H143" s="26">
        <f t="shared" ref="H143" si="626">SUM(F143:G143)</f>
        <v>7844.3748999999998</v>
      </c>
      <c r="I143" s="26"/>
      <c r="J143" s="26">
        <f t="shared" ref="J143" si="627">SUM(H143:I143)</f>
        <v>7844.3748999999998</v>
      </c>
      <c r="K143" s="29">
        <v>3955.2</v>
      </c>
      <c r="L143" s="26"/>
      <c r="M143" s="26">
        <f>SUM(K143:L143)</f>
        <v>3955.2</v>
      </c>
      <c r="N143" s="26"/>
      <c r="O143" s="26">
        <f t="shared" ref="O143" si="628">SUM(M143:N143)</f>
        <v>3955.2</v>
      </c>
      <c r="P143" s="26"/>
      <c r="Q143" s="26">
        <f t="shared" ref="Q143" si="629">SUM(O143:P143)</f>
        <v>3955.2</v>
      </c>
      <c r="R143" s="29">
        <v>3955.2</v>
      </c>
      <c r="S143" s="26"/>
      <c r="T143" s="26">
        <f>SUM(R143:S143)</f>
        <v>3955.2</v>
      </c>
      <c r="U143" s="26"/>
      <c r="V143" s="26">
        <f t="shared" ref="V143" si="630">SUM(T143:U143)</f>
        <v>3955.2</v>
      </c>
      <c r="W143" s="26"/>
      <c r="X143" s="26">
        <f t="shared" ref="X143" si="631">SUM(V143:W143)</f>
        <v>3955.2</v>
      </c>
    </row>
    <row r="144" spans="1:24" ht="31.5" hidden="1" outlineLevel="7" x14ac:dyDescent="0.2">
      <c r="A144" s="30" t="s">
        <v>648</v>
      </c>
      <c r="B144" s="30"/>
      <c r="C144" s="31" t="s">
        <v>649</v>
      </c>
      <c r="D144" s="22">
        <f>D145</f>
        <v>2257.5</v>
      </c>
      <c r="E144" s="22">
        <f t="shared" ref="E144:J145" si="632">E145</f>
        <v>0</v>
      </c>
      <c r="F144" s="22">
        <f t="shared" si="632"/>
        <v>2257.5</v>
      </c>
      <c r="G144" s="22">
        <f t="shared" si="632"/>
        <v>-0.5</v>
      </c>
      <c r="H144" s="22">
        <f t="shared" si="632"/>
        <v>2257</v>
      </c>
      <c r="I144" s="22">
        <f t="shared" si="632"/>
        <v>0</v>
      </c>
      <c r="J144" s="22">
        <f t="shared" si="632"/>
        <v>2257</v>
      </c>
      <c r="K144" s="22">
        <f t="shared" ref="K144:R145" si="633">K145</f>
        <v>2257.5</v>
      </c>
      <c r="L144" s="22">
        <f t="shared" ref="L144:L145" si="634">L145</f>
        <v>0</v>
      </c>
      <c r="M144" s="22">
        <f t="shared" ref="M144:Q145" si="635">M145</f>
        <v>2257.5</v>
      </c>
      <c r="N144" s="22">
        <f t="shared" si="635"/>
        <v>0</v>
      </c>
      <c r="O144" s="22">
        <f t="shared" si="635"/>
        <v>2257.5</v>
      </c>
      <c r="P144" s="22">
        <f t="shared" si="635"/>
        <v>0</v>
      </c>
      <c r="Q144" s="22">
        <f t="shared" si="635"/>
        <v>2257.5</v>
      </c>
      <c r="R144" s="22">
        <f t="shared" si="633"/>
        <v>2257.5</v>
      </c>
      <c r="S144" s="22">
        <f t="shared" ref="S144:S145" si="636">S145</f>
        <v>0</v>
      </c>
      <c r="T144" s="22">
        <f t="shared" ref="T144:X145" si="637">T145</f>
        <v>2257.5</v>
      </c>
      <c r="U144" s="22">
        <f t="shared" si="637"/>
        <v>0</v>
      </c>
      <c r="V144" s="22">
        <f t="shared" si="637"/>
        <v>2257.5</v>
      </c>
      <c r="W144" s="22">
        <f t="shared" si="637"/>
        <v>0</v>
      </c>
      <c r="X144" s="22">
        <f t="shared" si="637"/>
        <v>2257.5</v>
      </c>
    </row>
    <row r="145" spans="1:24" ht="47.25" hidden="1" outlineLevel="7" x14ac:dyDescent="0.2">
      <c r="A145" s="30" t="s">
        <v>800</v>
      </c>
      <c r="B145" s="30"/>
      <c r="C145" s="31" t="s">
        <v>801</v>
      </c>
      <c r="D145" s="22">
        <f>D146</f>
        <v>2257.5</v>
      </c>
      <c r="E145" s="22">
        <f t="shared" si="632"/>
        <v>0</v>
      </c>
      <c r="F145" s="22">
        <f t="shared" si="632"/>
        <v>2257.5</v>
      </c>
      <c r="G145" s="22">
        <f t="shared" si="632"/>
        <v>-0.5</v>
      </c>
      <c r="H145" s="22">
        <f t="shared" si="632"/>
        <v>2257</v>
      </c>
      <c r="I145" s="22">
        <f t="shared" si="632"/>
        <v>0</v>
      </c>
      <c r="J145" s="22">
        <f t="shared" si="632"/>
        <v>2257</v>
      </c>
      <c r="K145" s="22">
        <f t="shared" si="633"/>
        <v>2257.5</v>
      </c>
      <c r="L145" s="22">
        <f t="shared" si="634"/>
        <v>0</v>
      </c>
      <c r="M145" s="22">
        <f t="shared" si="635"/>
        <v>2257.5</v>
      </c>
      <c r="N145" s="22">
        <f t="shared" si="635"/>
        <v>0</v>
      </c>
      <c r="O145" s="22">
        <f t="shared" si="635"/>
        <v>2257.5</v>
      </c>
      <c r="P145" s="22">
        <f t="shared" si="635"/>
        <v>0</v>
      </c>
      <c r="Q145" s="22">
        <f t="shared" si="635"/>
        <v>2257.5</v>
      </c>
      <c r="R145" s="22">
        <f t="shared" si="633"/>
        <v>2257.5</v>
      </c>
      <c r="S145" s="22">
        <f t="shared" si="636"/>
        <v>0</v>
      </c>
      <c r="T145" s="22">
        <f t="shared" si="637"/>
        <v>2257.5</v>
      </c>
      <c r="U145" s="22">
        <f t="shared" si="637"/>
        <v>0</v>
      </c>
      <c r="V145" s="22">
        <f t="shared" si="637"/>
        <v>2257.5</v>
      </c>
      <c r="W145" s="22">
        <f t="shared" si="637"/>
        <v>0</v>
      </c>
      <c r="X145" s="22">
        <f t="shared" si="637"/>
        <v>2257.5</v>
      </c>
    </row>
    <row r="146" spans="1:24" ht="31.5" hidden="1" outlineLevel="7" x14ac:dyDescent="0.2">
      <c r="A146" s="32" t="s">
        <v>800</v>
      </c>
      <c r="B146" s="32" t="s">
        <v>65</v>
      </c>
      <c r="C146" s="33" t="s">
        <v>66</v>
      </c>
      <c r="D146" s="26">
        <v>2257.5</v>
      </c>
      <c r="E146" s="26"/>
      <c r="F146" s="26">
        <f>SUM(D146:E146)</f>
        <v>2257.5</v>
      </c>
      <c r="G146" s="26">
        <v>-0.5</v>
      </c>
      <c r="H146" s="26">
        <f t="shared" ref="H146" si="638">SUM(F146:G146)</f>
        <v>2257</v>
      </c>
      <c r="I146" s="26"/>
      <c r="J146" s="26">
        <f t="shared" ref="J146" si="639">SUM(H146:I146)</f>
        <v>2257</v>
      </c>
      <c r="K146" s="26">
        <v>2257.5</v>
      </c>
      <c r="L146" s="26"/>
      <c r="M146" s="26">
        <f>SUM(K146:L146)</f>
        <v>2257.5</v>
      </c>
      <c r="N146" s="26"/>
      <c r="O146" s="26">
        <f t="shared" ref="O146" si="640">SUM(M146:N146)</f>
        <v>2257.5</v>
      </c>
      <c r="P146" s="26"/>
      <c r="Q146" s="26">
        <f t="shared" ref="Q146" si="641">SUM(O146:P146)</f>
        <v>2257.5</v>
      </c>
      <c r="R146" s="26">
        <v>2257.5</v>
      </c>
      <c r="S146" s="26"/>
      <c r="T146" s="26">
        <f>SUM(R146:S146)</f>
        <v>2257.5</v>
      </c>
      <c r="U146" s="26"/>
      <c r="V146" s="26">
        <f t="shared" ref="V146" si="642">SUM(T146:U146)</f>
        <v>2257.5</v>
      </c>
      <c r="W146" s="26"/>
      <c r="X146" s="26">
        <f t="shared" ref="X146" si="643">SUM(V146:W146)</f>
        <v>2257.5</v>
      </c>
    </row>
    <row r="147" spans="1:24" ht="31.5" outlineLevel="3" collapsed="1" x14ac:dyDescent="0.2">
      <c r="A147" s="20" t="s">
        <v>347</v>
      </c>
      <c r="B147" s="20"/>
      <c r="C147" s="21" t="s">
        <v>348</v>
      </c>
      <c r="D147" s="22">
        <f>D148</f>
        <v>46644.58</v>
      </c>
      <c r="E147" s="22">
        <f t="shared" ref="E147:J147" si="644">E148</f>
        <v>0</v>
      </c>
      <c r="F147" s="22">
        <f t="shared" si="644"/>
        <v>46644.58</v>
      </c>
      <c r="G147" s="22">
        <f t="shared" si="644"/>
        <v>1871.82206</v>
      </c>
      <c r="H147" s="22">
        <f t="shared" si="644"/>
        <v>48516.40206</v>
      </c>
      <c r="I147" s="22">
        <f t="shared" si="644"/>
        <v>550</v>
      </c>
      <c r="J147" s="22">
        <f t="shared" si="644"/>
        <v>49066.40206</v>
      </c>
      <c r="K147" s="22">
        <f>K148</f>
        <v>42900</v>
      </c>
      <c r="L147" s="22">
        <f t="shared" ref="L147" si="645">L148</f>
        <v>0</v>
      </c>
      <c r="M147" s="22">
        <f t="shared" ref="M147:Q147" si="646">M148</f>
        <v>42900</v>
      </c>
      <c r="N147" s="22">
        <f t="shared" si="646"/>
        <v>0</v>
      </c>
      <c r="O147" s="22">
        <f t="shared" si="646"/>
        <v>42900</v>
      </c>
      <c r="P147" s="22">
        <f t="shared" si="646"/>
        <v>0</v>
      </c>
      <c r="Q147" s="22">
        <f t="shared" si="646"/>
        <v>42900</v>
      </c>
      <c r="R147" s="22">
        <f>R148</f>
        <v>42900</v>
      </c>
      <c r="S147" s="22">
        <f t="shared" ref="S147" si="647">S148</f>
        <v>0</v>
      </c>
      <c r="T147" s="22">
        <f t="shared" ref="T147:X147" si="648">T148</f>
        <v>42900</v>
      </c>
      <c r="U147" s="22">
        <f t="shared" si="648"/>
        <v>0</v>
      </c>
      <c r="V147" s="22">
        <f t="shared" si="648"/>
        <v>42900</v>
      </c>
      <c r="W147" s="22">
        <f t="shared" si="648"/>
        <v>0</v>
      </c>
      <c r="X147" s="22">
        <f t="shared" si="648"/>
        <v>42900</v>
      </c>
    </row>
    <row r="148" spans="1:24" ht="31.5" outlineLevel="4" x14ac:dyDescent="0.2">
      <c r="A148" s="20" t="s">
        <v>349</v>
      </c>
      <c r="B148" s="20"/>
      <c r="C148" s="21" t="s">
        <v>577</v>
      </c>
      <c r="D148" s="22">
        <f>D158+D160+D156+D153</f>
        <v>46644.58</v>
      </c>
      <c r="E148" s="22">
        <f t="shared" ref="E148:F148" si="649">E158+E160+E156+E153</f>
        <v>0</v>
      </c>
      <c r="F148" s="22">
        <f t="shared" si="649"/>
        <v>46644.58</v>
      </c>
      <c r="G148" s="22">
        <f t="shared" ref="G148:H148" si="650">G158+G160+G156+G153</f>
        <v>1871.82206</v>
      </c>
      <c r="H148" s="22">
        <f t="shared" si="650"/>
        <v>48516.40206</v>
      </c>
      <c r="I148" s="22">
        <f>I158+I160+I156+I153+I149</f>
        <v>550</v>
      </c>
      <c r="J148" s="22">
        <f t="shared" ref="J148:X148" si="651">J158+J160+J156+J153+J149</f>
        <v>49066.40206</v>
      </c>
      <c r="K148" s="22">
        <f t="shared" si="651"/>
        <v>42900</v>
      </c>
      <c r="L148" s="22">
        <f t="shared" si="651"/>
        <v>0</v>
      </c>
      <c r="M148" s="22">
        <f t="shared" si="651"/>
        <v>42900</v>
      </c>
      <c r="N148" s="22">
        <f t="shared" si="651"/>
        <v>0</v>
      </c>
      <c r="O148" s="22">
        <f t="shared" si="651"/>
        <v>42900</v>
      </c>
      <c r="P148" s="22">
        <f t="shared" si="651"/>
        <v>0</v>
      </c>
      <c r="Q148" s="22">
        <f t="shared" si="651"/>
        <v>42900</v>
      </c>
      <c r="R148" s="22">
        <f t="shared" si="651"/>
        <v>42900</v>
      </c>
      <c r="S148" s="22">
        <f t="shared" si="651"/>
        <v>0</v>
      </c>
      <c r="T148" s="22">
        <f t="shared" si="651"/>
        <v>42900</v>
      </c>
      <c r="U148" s="22">
        <f t="shared" si="651"/>
        <v>0</v>
      </c>
      <c r="V148" s="22">
        <f t="shared" si="651"/>
        <v>42900</v>
      </c>
      <c r="W148" s="22">
        <f t="shared" si="651"/>
        <v>0</v>
      </c>
      <c r="X148" s="22">
        <f t="shared" si="651"/>
        <v>42900</v>
      </c>
    </row>
    <row r="149" spans="1:24" ht="47.25" outlineLevel="4" x14ac:dyDescent="0.2">
      <c r="A149" s="30" t="s">
        <v>971</v>
      </c>
      <c r="B149" s="30"/>
      <c r="C149" s="31" t="s">
        <v>972</v>
      </c>
      <c r="D149" s="22"/>
      <c r="E149" s="22"/>
      <c r="F149" s="22"/>
      <c r="G149" s="22"/>
      <c r="H149" s="22"/>
      <c r="I149" s="22">
        <f>I150</f>
        <v>550</v>
      </c>
      <c r="J149" s="22">
        <f>J150</f>
        <v>550</v>
      </c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</row>
    <row r="150" spans="1:24" ht="31.5" outlineLevel="4" x14ac:dyDescent="0.2">
      <c r="A150" s="32" t="s">
        <v>971</v>
      </c>
      <c r="B150" s="205" t="s">
        <v>109</v>
      </c>
      <c r="C150" s="206" t="s">
        <v>110</v>
      </c>
      <c r="D150" s="22"/>
      <c r="E150" s="22"/>
      <c r="F150" s="22"/>
      <c r="G150" s="22"/>
      <c r="H150" s="22"/>
      <c r="I150" s="26">
        <f>I152</f>
        <v>550</v>
      </c>
      <c r="J150" s="26">
        <f>J152</f>
        <v>550</v>
      </c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</row>
    <row r="151" spans="1:24" ht="15.75" outlineLevel="4" x14ac:dyDescent="0.2">
      <c r="A151" s="32"/>
      <c r="B151" s="205"/>
      <c r="C151" s="207" t="s">
        <v>437</v>
      </c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</row>
    <row r="152" spans="1:24" ht="31.5" outlineLevel="4" x14ac:dyDescent="0.2">
      <c r="A152" s="30"/>
      <c r="B152" s="208"/>
      <c r="C152" s="206" t="s">
        <v>973</v>
      </c>
      <c r="D152" s="22"/>
      <c r="E152" s="22"/>
      <c r="F152" s="22"/>
      <c r="G152" s="22"/>
      <c r="H152" s="22"/>
      <c r="I152" s="26">
        <v>550</v>
      </c>
      <c r="J152" s="26">
        <f t="shared" ref="J152:J155" si="652">SUM(H152:I152)</f>
        <v>550</v>
      </c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</row>
    <row r="153" spans="1:24" ht="31.5" hidden="1" outlineLevel="4" x14ac:dyDescent="0.2">
      <c r="A153" s="30" t="s">
        <v>718</v>
      </c>
      <c r="B153" s="30"/>
      <c r="C153" s="31" t="s">
        <v>682</v>
      </c>
      <c r="D153" s="28">
        <f>D155+D154</f>
        <v>3.08</v>
      </c>
      <c r="E153" s="28">
        <f t="shared" ref="E153:T153" si="653">E155+E154</f>
        <v>0</v>
      </c>
      <c r="F153" s="28">
        <f t="shared" si="653"/>
        <v>3.08</v>
      </c>
      <c r="G153" s="28">
        <f t="shared" ref="G153:H153" si="654">G155+G154</f>
        <v>0</v>
      </c>
      <c r="H153" s="28">
        <f t="shared" si="654"/>
        <v>3.08</v>
      </c>
      <c r="I153" s="28">
        <f t="shared" ref="I153:J153" si="655">I155+I154</f>
        <v>0</v>
      </c>
      <c r="J153" s="28">
        <f t="shared" si="655"/>
        <v>3.08</v>
      </c>
      <c r="K153" s="28">
        <f t="shared" si="653"/>
        <v>0</v>
      </c>
      <c r="L153" s="28">
        <f t="shared" si="653"/>
        <v>0</v>
      </c>
      <c r="M153" s="28">
        <f t="shared" si="653"/>
        <v>0</v>
      </c>
      <c r="N153" s="28">
        <f t="shared" si="653"/>
        <v>0</v>
      </c>
      <c r="O153" s="28">
        <f t="shared" si="653"/>
        <v>0</v>
      </c>
      <c r="P153" s="28">
        <f t="shared" si="653"/>
        <v>0</v>
      </c>
      <c r="Q153" s="28">
        <f t="shared" si="653"/>
        <v>0</v>
      </c>
      <c r="R153" s="28">
        <f t="shared" si="653"/>
        <v>0</v>
      </c>
      <c r="S153" s="28">
        <f t="shared" si="653"/>
        <v>0</v>
      </c>
      <c r="T153" s="28">
        <f t="shared" si="653"/>
        <v>0</v>
      </c>
      <c r="U153" s="28">
        <f t="shared" ref="U153:X153" si="656">U155+U154</f>
        <v>0</v>
      </c>
      <c r="V153" s="28">
        <f t="shared" si="656"/>
        <v>0</v>
      </c>
      <c r="W153" s="28">
        <f t="shared" si="656"/>
        <v>0</v>
      </c>
      <c r="X153" s="28">
        <f t="shared" si="656"/>
        <v>0</v>
      </c>
    </row>
    <row r="154" spans="1:24" ht="31.5" hidden="1" outlineLevel="4" x14ac:dyDescent="0.2">
      <c r="A154" s="32" t="s">
        <v>718</v>
      </c>
      <c r="B154" s="32" t="s">
        <v>7</v>
      </c>
      <c r="C154" s="33" t="s">
        <v>8</v>
      </c>
      <c r="D154" s="29"/>
      <c r="E154" s="29">
        <v>3.08</v>
      </c>
      <c r="F154" s="26">
        <f>SUM(D154:E154)</f>
        <v>3.08</v>
      </c>
      <c r="G154" s="26"/>
      <c r="H154" s="26">
        <f t="shared" ref="H154" si="657">SUM(F154:G154)</f>
        <v>3.08</v>
      </c>
      <c r="I154" s="26"/>
      <c r="J154" s="26">
        <f t="shared" si="652"/>
        <v>3.08</v>
      </c>
      <c r="K154" s="29"/>
      <c r="L154" s="29"/>
      <c r="M154" s="29"/>
      <c r="N154" s="26"/>
      <c r="O154" s="26">
        <f t="shared" ref="O154" si="658">SUM(M154:N154)</f>
        <v>0</v>
      </c>
      <c r="P154" s="26"/>
      <c r="Q154" s="26">
        <f t="shared" ref="Q154:Q155" si="659">SUM(O154:P154)</f>
        <v>0</v>
      </c>
      <c r="R154" s="29"/>
      <c r="S154" s="29"/>
      <c r="T154" s="29"/>
      <c r="U154" s="26"/>
      <c r="V154" s="26">
        <f t="shared" ref="V154" si="660">SUM(T154:U154)</f>
        <v>0</v>
      </c>
      <c r="W154" s="26"/>
      <c r="X154" s="26">
        <f t="shared" ref="X154:X155" si="661">SUM(V154:W154)</f>
        <v>0</v>
      </c>
    </row>
    <row r="155" spans="1:24" ht="31.5" hidden="1" outlineLevel="4" x14ac:dyDescent="0.2">
      <c r="A155" s="32" t="s">
        <v>718</v>
      </c>
      <c r="B155" s="32" t="s">
        <v>65</v>
      </c>
      <c r="C155" s="33" t="s">
        <v>66</v>
      </c>
      <c r="D155" s="29">
        <v>3.08</v>
      </c>
      <c r="E155" s="26">
        <v>-3.08</v>
      </c>
      <c r="F155" s="26">
        <f>SUM(D155:E155)</f>
        <v>0</v>
      </c>
      <c r="G155" s="26"/>
      <c r="H155" s="26">
        <f t="shared" ref="H155" si="662">SUM(F155:G155)</f>
        <v>0</v>
      </c>
      <c r="I155" s="26"/>
      <c r="J155" s="26">
        <f t="shared" si="652"/>
        <v>0</v>
      </c>
      <c r="K155" s="29"/>
      <c r="L155" s="26"/>
      <c r="M155" s="26">
        <f>SUM(K155:L155)</f>
        <v>0</v>
      </c>
      <c r="N155" s="26"/>
      <c r="O155" s="26">
        <f t="shared" ref="O155" si="663">SUM(M155:N155)</f>
        <v>0</v>
      </c>
      <c r="P155" s="26"/>
      <c r="Q155" s="26">
        <f t="shared" si="659"/>
        <v>0</v>
      </c>
      <c r="R155" s="29"/>
      <c r="S155" s="26"/>
      <c r="T155" s="26">
        <f>SUM(R155:S155)</f>
        <v>0</v>
      </c>
      <c r="U155" s="26"/>
      <c r="V155" s="26">
        <f t="shared" ref="V155" si="664">SUM(T155:U155)</f>
        <v>0</v>
      </c>
      <c r="W155" s="26"/>
      <c r="X155" s="26">
        <f t="shared" si="661"/>
        <v>0</v>
      </c>
    </row>
    <row r="156" spans="1:24" ht="31.5" hidden="1" outlineLevel="4" x14ac:dyDescent="0.2">
      <c r="A156" s="30" t="s">
        <v>718</v>
      </c>
      <c r="B156" s="30"/>
      <c r="C156" s="31" t="s">
        <v>705</v>
      </c>
      <c r="D156" s="28">
        <f t="shared" ref="D156:J156" si="665">D157</f>
        <v>3741.5</v>
      </c>
      <c r="E156" s="28">
        <f t="shared" si="665"/>
        <v>0</v>
      </c>
      <c r="F156" s="28">
        <f t="shared" si="665"/>
        <v>3741.5</v>
      </c>
      <c r="G156" s="28">
        <f t="shared" si="665"/>
        <v>0.66147</v>
      </c>
      <c r="H156" s="28">
        <f t="shared" si="665"/>
        <v>3742.16147</v>
      </c>
      <c r="I156" s="28">
        <f t="shared" si="665"/>
        <v>0</v>
      </c>
      <c r="J156" s="28">
        <f t="shared" si="665"/>
        <v>3742.16147</v>
      </c>
      <c r="K156" s="28"/>
      <c r="L156" s="28">
        <f t="shared" ref="L156:Q156" si="666">L157</f>
        <v>0</v>
      </c>
      <c r="M156" s="28">
        <f t="shared" si="666"/>
        <v>0</v>
      </c>
      <c r="N156" s="28">
        <f t="shared" si="666"/>
        <v>0</v>
      </c>
      <c r="O156" s="28">
        <f t="shared" si="666"/>
        <v>0</v>
      </c>
      <c r="P156" s="28">
        <f t="shared" si="666"/>
        <v>0</v>
      </c>
      <c r="Q156" s="28">
        <f t="shared" si="666"/>
        <v>0</v>
      </c>
      <c r="R156" s="28"/>
      <c r="S156" s="28">
        <f t="shared" ref="S156:X156" si="667">S157</f>
        <v>0</v>
      </c>
      <c r="T156" s="28">
        <f t="shared" si="667"/>
        <v>0</v>
      </c>
      <c r="U156" s="28">
        <f t="shared" si="667"/>
        <v>0</v>
      </c>
      <c r="V156" s="28">
        <f t="shared" si="667"/>
        <v>0</v>
      </c>
      <c r="W156" s="28">
        <f t="shared" si="667"/>
        <v>0</v>
      </c>
      <c r="X156" s="28">
        <f t="shared" si="667"/>
        <v>0</v>
      </c>
    </row>
    <row r="157" spans="1:24" ht="31.5" hidden="1" outlineLevel="4" x14ac:dyDescent="0.2">
      <c r="A157" s="32" t="s">
        <v>718</v>
      </c>
      <c r="B157" s="32" t="s">
        <v>7</v>
      </c>
      <c r="C157" s="33" t="s">
        <v>8</v>
      </c>
      <c r="D157" s="29">
        <v>3741.5</v>
      </c>
      <c r="E157" s="26"/>
      <c r="F157" s="26">
        <f>SUM(D157:E157)</f>
        <v>3741.5</v>
      </c>
      <c r="G157" s="26">
        <v>0.66147</v>
      </c>
      <c r="H157" s="26">
        <f t="shared" ref="H157" si="668">SUM(F157:G157)</f>
        <v>3742.16147</v>
      </c>
      <c r="I157" s="26"/>
      <c r="J157" s="26">
        <f t="shared" ref="J157" si="669">SUM(H157:I157)</f>
        <v>3742.16147</v>
      </c>
      <c r="K157" s="29"/>
      <c r="L157" s="26"/>
      <c r="M157" s="26">
        <f>SUM(K157:L157)</f>
        <v>0</v>
      </c>
      <c r="N157" s="26"/>
      <c r="O157" s="26">
        <f t="shared" ref="O157" si="670">SUM(M157:N157)</f>
        <v>0</v>
      </c>
      <c r="P157" s="26"/>
      <c r="Q157" s="26">
        <f t="shared" ref="Q157" si="671">SUM(O157:P157)</f>
        <v>0</v>
      </c>
      <c r="R157" s="29"/>
      <c r="S157" s="26"/>
      <c r="T157" s="26">
        <f>SUM(R157:S157)</f>
        <v>0</v>
      </c>
      <c r="U157" s="26"/>
      <c r="V157" s="26">
        <f t="shared" ref="V157" si="672">SUM(T157:U157)</f>
        <v>0</v>
      </c>
      <c r="W157" s="26"/>
      <c r="X157" s="26">
        <f t="shared" ref="X157" si="673">SUM(V157:W157)</f>
        <v>0</v>
      </c>
    </row>
    <row r="158" spans="1:24" ht="47.25" hidden="1" outlineLevel="5" x14ac:dyDescent="0.2">
      <c r="A158" s="30" t="s">
        <v>350</v>
      </c>
      <c r="B158" s="30"/>
      <c r="C158" s="31" t="s">
        <v>409</v>
      </c>
      <c r="D158" s="28">
        <f t="shared" ref="D158:X158" si="674">D159</f>
        <v>12900</v>
      </c>
      <c r="E158" s="28">
        <f t="shared" si="674"/>
        <v>0</v>
      </c>
      <c r="F158" s="28">
        <f t="shared" si="674"/>
        <v>12900</v>
      </c>
      <c r="G158" s="28">
        <f t="shared" si="674"/>
        <v>1871.16059</v>
      </c>
      <c r="H158" s="28">
        <f t="shared" si="674"/>
        <v>14771.16059</v>
      </c>
      <c r="I158" s="28">
        <f t="shared" si="674"/>
        <v>0</v>
      </c>
      <c r="J158" s="28">
        <f t="shared" si="674"/>
        <v>14771.16059</v>
      </c>
      <c r="K158" s="28">
        <f t="shared" si="674"/>
        <v>12900</v>
      </c>
      <c r="L158" s="28">
        <f t="shared" si="674"/>
        <v>0</v>
      </c>
      <c r="M158" s="28">
        <f t="shared" si="674"/>
        <v>12900</v>
      </c>
      <c r="N158" s="28">
        <f t="shared" si="674"/>
        <v>0</v>
      </c>
      <c r="O158" s="28">
        <f t="shared" si="674"/>
        <v>12900</v>
      </c>
      <c r="P158" s="28">
        <f t="shared" si="674"/>
        <v>0</v>
      </c>
      <c r="Q158" s="28">
        <f t="shared" si="674"/>
        <v>12900</v>
      </c>
      <c r="R158" s="28">
        <f t="shared" si="674"/>
        <v>12900</v>
      </c>
      <c r="S158" s="28">
        <f t="shared" si="674"/>
        <v>0</v>
      </c>
      <c r="T158" s="28">
        <f t="shared" si="674"/>
        <v>12900</v>
      </c>
      <c r="U158" s="28">
        <f t="shared" si="674"/>
        <v>0</v>
      </c>
      <c r="V158" s="28">
        <f t="shared" si="674"/>
        <v>12900</v>
      </c>
      <c r="W158" s="28">
        <f t="shared" si="674"/>
        <v>0</v>
      </c>
      <c r="X158" s="28">
        <f t="shared" si="674"/>
        <v>12900</v>
      </c>
    </row>
    <row r="159" spans="1:24" ht="31.5" hidden="1" outlineLevel="7" x14ac:dyDescent="0.2">
      <c r="A159" s="32" t="s">
        <v>350</v>
      </c>
      <c r="B159" s="32" t="s">
        <v>65</v>
      </c>
      <c r="C159" s="33" t="s">
        <v>66</v>
      </c>
      <c r="D159" s="29">
        <v>12900</v>
      </c>
      <c r="E159" s="26"/>
      <c r="F159" s="26">
        <f>SUM(D159:E159)</f>
        <v>12900</v>
      </c>
      <c r="G159" s="26">
        <v>1871.16059</v>
      </c>
      <c r="H159" s="26">
        <f t="shared" ref="H159" si="675">SUM(F159:G159)</f>
        <v>14771.16059</v>
      </c>
      <c r="I159" s="26"/>
      <c r="J159" s="26">
        <f t="shared" ref="J159" si="676">SUM(H159:I159)</f>
        <v>14771.16059</v>
      </c>
      <c r="K159" s="29">
        <v>12900</v>
      </c>
      <c r="L159" s="26"/>
      <c r="M159" s="26">
        <f>SUM(K159:L159)</f>
        <v>12900</v>
      </c>
      <c r="N159" s="26"/>
      <c r="O159" s="26">
        <f t="shared" ref="O159" si="677">SUM(M159:N159)</f>
        <v>12900</v>
      </c>
      <c r="P159" s="26"/>
      <c r="Q159" s="26">
        <f t="shared" ref="Q159" si="678">SUM(O159:P159)</f>
        <v>12900</v>
      </c>
      <c r="R159" s="29">
        <v>12900</v>
      </c>
      <c r="S159" s="26"/>
      <c r="T159" s="26">
        <f>SUM(R159:S159)</f>
        <v>12900</v>
      </c>
      <c r="U159" s="26"/>
      <c r="V159" s="26">
        <f t="shared" ref="V159" si="679">SUM(T159:U159)</f>
        <v>12900</v>
      </c>
      <c r="W159" s="26"/>
      <c r="X159" s="26">
        <f t="shared" ref="X159" si="680">SUM(V159:W159)</f>
        <v>12900</v>
      </c>
    </row>
    <row r="160" spans="1:24" ht="47.25" hidden="1" outlineLevel="5" x14ac:dyDescent="0.2">
      <c r="A160" s="30" t="s">
        <v>350</v>
      </c>
      <c r="B160" s="30"/>
      <c r="C160" s="31" t="s">
        <v>415</v>
      </c>
      <c r="D160" s="28">
        <f t="shared" ref="D160:X160" si="681">D161</f>
        <v>30000</v>
      </c>
      <c r="E160" s="28">
        <f t="shared" si="681"/>
        <v>0</v>
      </c>
      <c r="F160" s="28">
        <f t="shared" si="681"/>
        <v>30000</v>
      </c>
      <c r="G160" s="28">
        <f t="shared" si="681"/>
        <v>0</v>
      </c>
      <c r="H160" s="28">
        <f t="shared" si="681"/>
        <v>30000</v>
      </c>
      <c r="I160" s="28">
        <f t="shared" si="681"/>
        <v>0</v>
      </c>
      <c r="J160" s="28">
        <f t="shared" si="681"/>
        <v>30000</v>
      </c>
      <c r="K160" s="28">
        <f t="shared" si="681"/>
        <v>30000</v>
      </c>
      <c r="L160" s="28">
        <f t="shared" si="681"/>
        <v>0</v>
      </c>
      <c r="M160" s="28">
        <f t="shared" si="681"/>
        <v>30000</v>
      </c>
      <c r="N160" s="28">
        <f t="shared" si="681"/>
        <v>0</v>
      </c>
      <c r="O160" s="28">
        <f t="shared" si="681"/>
        <v>30000</v>
      </c>
      <c r="P160" s="28">
        <f t="shared" si="681"/>
        <v>0</v>
      </c>
      <c r="Q160" s="28">
        <f t="shared" si="681"/>
        <v>30000</v>
      </c>
      <c r="R160" s="28">
        <f t="shared" si="681"/>
        <v>30000</v>
      </c>
      <c r="S160" s="28">
        <f t="shared" si="681"/>
        <v>0</v>
      </c>
      <c r="T160" s="28">
        <f t="shared" si="681"/>
        <v>30000</v>
      </c>
      <c r="U160" s="28">
        <f t="shared" si="681"/>
        <v>0</v>
      </c>
      <c r="V160" s="28">
        <f t="shared" si="681"/>
        <v>30000</v>
      </c>
      <c r="W160" s="28">
        <f t="shared" si="681"/>
        <v>0</v>
      </c>
      <c r="X160" s="28">
        <f t="shared" si="681"/>
        <v>30000</v>
      </c>
    </row>
    <row r="161" spans="1:24" ht="31.5" hidden="1" outlineLevel="7" x14ac:dyDescent="0.2">
      <c r="A161" s="32" t="s">
        <v>350</v>
      </c>
      <c r="B161" s="32" t="s">
        <v>65</v>
      </c>
      <c r="C161" s="33" t="s">
        <v>66</v>
      </c>
      <c r="D161" s="29">
        <v>30000</v>
      </c>
      <c r="E161" s="26"/>
      <c r="F161" s="26">
        <f>SUM(D161:E161)</f>
        <v>30000</v>
      </c>
      <c r="G161" s="26"/>
      <c r="H161" s="26">
        <f t="shared" ref="H161" si="682">SUM(F161:G161)</f>
        <v>30000</v>
      </c>
      <c r="I161" s="26"/>
      <c r="J161" s="26">
        <f t="shared" ref="J161" si="683">SUM(H161:I161)</f>
        <v>30000</v>
      </c>
      <c r="K161" s="29">
        <v>30000</v>
      </c>
      <c r="L161" s="26"/>
      <c r="M161" s="26">
        <f>SUM(K161:L161)</f>
        <v>30000</v>
      </c>
      <c r="N161" s="26"/>
      <c r="O161" s="26">
        <f t="shared" ref="O161" si="684">SUM(M161:N161)</f>
        <v>30000</v>
      </c>
      <c r="P161" s="26"/>
      <c r="Q161" s="26">
        <f t="shared" ref="Q161" si="685">SUM(O161:P161)</f>
        <v>30000</v>
      </c>
      <c r="R161" s="29">
        <v>30000</v>
      </c>
      <c r="S161" s="26"/>
      <c r="T161" s="26">
        <f>SUM(R161:S161)</f>
        <v>30000</v>
      </c>
      <c r="U161" s="26"/>
      <c r="V161" s="26">
        <f t="shared" ref="V161" si="686">SUM(T161:U161)</f>
        <v>30000</v>
      </c>
      <c r="W161" s="26"/>
      <c r="X161" s="26">
        <f t="shared" ref="X161" si="687">SUM(V161:W161)</f>
        <v>30000</v>
      </c>
    </row>
    <row r="162" spans="1:24" ht="31.5" hidden="1" outlineLevel="3" x14ac:dyDescent="0.2">
      <c r="A162" s="20" t="s">
        <v>339</v>
      </c>
      <c r="B162" s="20"/>
      <c r="C162" s="21" t="s">
        <v>340</v>
      </c>
      <c r="D162" s="22">
        <f>D163+D175</f>
        <v>385.2</v>
      </c>
      <c r="E162" s="22">
        <f t="shared" ref="E162:F162" si="688">E163+E175</f>
        <v>0</v>
      </c>
      <c r="F162" s="22">
        <f t="shared" si="688"/>
        <v>385.2</v>
      </c>
      <c r="G162" s="22">
        <f t="shared" ref="G162:H162" si="689">G163+G175</f>
        <v>47262.879690000002</v>
      </c>
      <c r="H162" s="22">
        <f t="shared" si="689"/>
        <v>47648.079689999999</v>
      </c>
      <c r="I162" s="22">
        <f t="shared" ref="I162:J162" si="690">I163+I175</f>
        <v>0</v>
      </c>
      <c r="J162" s="22">
        <f t="shared" si="690"/>
        <v>47648.079689999999</v>
      </c>
      <c r="K162" s="22">
        <f t="shared" ref="K162:R162" si="691">K163+K175</f>
        <v>385.2</v>
      </c>
      <c r="L162" s="22">
        <f t="shared" ref="L162" si="692">L163+L175</f>
        <v>0</v>
      </c>
      <c r="M162" s="22">
        <f t="shared" ref="M162:Q162" si="693">M163+M175</f>
        <v>385.2</v>
      </c>
      <c r="N162" s="22">
        <f t="shared" si="693"/>
        <v>0</v>
      </c>
      <c r="O162" s="22">
        <f t="shared" si="693"/>
        <v>385.2</v>
      </c>
      <c r="P162" s="22">
        <f t="shared" si="693"/>
        <v>0</v>
      </c>
      <c r="Q162" s="22">
        <f t="shared" si="693"/>
        <v>385.2</v>
      </c>
      <c r="R162" s="22">
        <f t="shared" si="691"/>
        <v>385.2</v>
      </c>
      <c r="S162" s="22">
        <f t="shared" ref="S162" si="694">S163+S175</f>
        <v>0</v>
      </c>
      <c r="T162" s="22">
        <f t="shared" ref="T162:X162" si="695">T163+T175</f>
        <v>385.2</v>
      </c>
      <c r="U162" s="22">
        <f t="shared" si="695"/>
        <v>0</v>
      </c>
      <c r="V162" s="22">
        <f t="shared" si="695"/>
        <v>385.2</v>
      </c>
      <c r="W162" s="22">
        <f t="shared" si="695"/>
        <v>0</v>
      </c>
      <c r="X162" s="22">
        <f t="shared" si="695"/>
        <v>385.2</v>
      </c>
    </row>
    <row r="163" spans="1:24" ht="29.25" hidden="1" customHeight="1" outlineLevel="4" x14ac:dyDescent="0.2">
      <c r="A163" s="20" t="s">
        <v>341</v>
      </c>
      <c r="B163" s="20"/>
      <c r="C163" s="21" t="s">
        <v>342</v>
      </c>
      <c r="D163" s="22">
        <f>D166+D168</f>
        <v>332</v>
      </c>
      <c r="E163" s="22">
        <f t="shared" ref="E163" si="696">E166+E168</f>
        <v>0</v>
      </c>
      <c r="F163" s="22">
        <f>F166+F168+F164+F171+F173</f>
        <v>332</v>
      </c>
      <c r="G163" s="22">
        <f>G166+G168+G164+G171+G173</f>
        <v>47262.879690000002</v>
      </c>
      <c r="H163" s="22">
        <f t="shared" ref="H163:V163" si="697">H166+H168+H164+H171+H173</f>
        <v>47594.879690000002</v>
      </c>
      <c r="I163" s="22">
        <f>I166+I168+I164+I171+I173</f>
        <v>0</v>
      </c>
      <c r="J163" s="22">
        <f t="shared" ref="J163" si="698">J166+J168+J164+J171+J173</f>
        <v>47594.879690000002</v>
      </c>
      <c r="K163" s="22">
        <f t="shared" si="697"/>
        <v>332</v>
      </c>
      <c r="L163" s="22">
        <f t="shared" si="697"/>
        <v>0</v>
      </c>
      <c r="M163" s="22">
        <f t="shared" si="697"/>
        <v>332</v>
      </c>
      <c r="N163" s="22">
        <f t="shared" si="697"/>
        <v>0</v>
      </c>
      <c r="O163" s="22">
        <f t="shared" si="697"/>
        <v>332</v>
      </c>
      <c r="P163" s="22">
        <f>P166+P168+P164+P171+P173</f>
        <v>0</v>
      </c>
      <c r="Q163" s="22">
        <f t="shared" ref="Q163" si="699">Q166+Q168+Q164+Q171+Q173</f>
        <v>332</v>
      </c>
      <c r="R163" s="22">
        <f t="shared" si="697"/>
        <v>332</v>
      </c>
      <c r="S163" s="22">
        <f t="shared" si="697"/>
        <v>0</v>
      </c>
      <c r="T163" s="22">
        <f t="shared" si="697"/>
        <v>332</v>
      </c>
      <c r="U163" s="22">
        <f t="shared" si="697"/>
        <v>0</v>
      </c>
      <c r="V163" s="22">
        <f t="shared" si="697"/>
        <v>332</v>
      </c>
      <c r="W163" s="22">
        <f>W166+W168+W164+W171+W173</f>
        <v>0</v>
      </c>
      <c r="X163" s="22">
        <f t="shared" ref="X163" si="700">X166+X168+X164+X171+X173</f>
        <v>332</v>
      </c>
    </row>
    <row r="164" spans="1:24" ht="29.25" hidden="1" customHeight="1" outlineLevel="4" x14ac:dyDescent="0.25">
      <c r="A164" s="107" t="s">
        <v>813</v>
      </c>
      <c r="B164" s="107"/>
      <c r="C164" s="115" t="s">
        <v>867</v>
      </c>
      <c r="D164" s="22"/>
      <c r="E164" s="22"/>
      <c r="F164" s="22"/>
      <c r="G164" s="22">
        <f t="shared" ref="D164:W166" si="701">G165</f>
        <v>12237.859689999999</v>
      </c>
      <c r="H164" s="22">
        <f t="shared" si="701"/>
        <v>12237.859689999999</v>
      </c>
      <c r="I164" s="22">
        <f t="shared" si="701"/>
        <v>0</v>
      </c>
      <c r="J164" s="22">
        <f t="shared" si="701"/>
        <v>12237.859689999999</v>
      </c>
      <c r="K164" s="22"/>
      <c r="L164" s="22"/>
      <c r="M164" s="22"/>
      <c r="N164" s="22"/>
      <c r="O164" s="22"/>
      <c r="P164" s="22">
        <f t="shared" si="701"/>
        <v>0</v>
      </c>
      <c r="Q164" s="22">
        <f t="shared" si="701"/>
        <v>0</v>
      </c>
      <c r="R164" s="22"/>
      <c r="S164" s="22"/>
      <c r="T164" s="22"/>
      <c r="U164" s="22"/>
      <c r="V164" s="22"/>
      <c r="W164" s="22">
        <f t="shared" si="701"/>
        <v>0</v>
      </c>
      <c r="X164" s="22">
        <f t="shared" ref="W164:X166" si="702">X165</f>
        <v>0</v>
      </c>
    </row>
    <row r="165" spans="1:24" ht="29.25" hidden="1" customHeight="1" outlineLevel="4" x14ac:dyDescent="0.25">
      <c r="A165" s="109" t="s">
        <v>813</v>
      </c>
      <c r="B165" s="110" t="s">
        <v>65</v>
      </c>
      <c r="C165" s="112" t="s">
        <v>66</v>
      </c>
      <c r="D165" s="22"/>
      <c r="E165" s="22"/>
      <c r="F165" s="22"/>
      <c r="G165" s="26">
        <v>12237.859689999999</v>
      </c>
      <c r="H165" s="26">
        <f t="shared" ref="H165" si="703">SUM(F165:G165)</f>
        <v>12237.859689999999</v>
      </c>
      <c r="I165" s="26"/>
      <c r="J165" s="26">
        <f t="shared" ref="J165" si="704">SUM(H165:I165)</f>
        <v>12237.859689999999</v>
      </c>
      <c r="K165" s="22"/>
      <c r="L165" s="22"/>
      <c r="M165" s="22"/>
      <c r="N165" s="22"/>
      <c r="O165" s="22"/>
      <c r="P165" s="26"/>
      <c r="Q165" s="26">
        <f t="shared" ref="Q165" si="705">SUM(O165:P165)</f>
        <v>0</v>
      </c>
      <c r="R165" s="22"/>
      <c r="S165" s="22"/>
      <c r="T165" s="22"/>
      <c r="U165" s="22"/>
      <c r="V165" s="22"/>
      <c r="W165" s="26"/>
      <c r="X165" s="26">
        <f t="shared" ref="X165" si="706">SUM(V165:W165)</f>
        <v>0</v>
      </c>
    </row>
    <row r="166" spans="1:24" ht="15.75" hidden="1" outlineLevel="5" x14ac:dyDescent="0.2">
      <c r="A166" s="20" t="s">
        <v>343</v>
      </c>
      <c r="B166" s="20"/>
      <c r="C166" s="21" t="s">
        <v>344</v>
      </c>
      <c r="D166" s="22">
        <f t="shared" si="701"/>
        <v>292</v>
      </c>
      <c r="E166" s="22">
        <f t="shared" si="701"/>
        <v>0</v>
      </c>
      <c r="F166" s="22">
        <f t="shared" si="701"/>
        <v>292</v>
      </c>
      <c r="G166" s="22">
        <f t="shared" si="701"/>
        <v>0</v>
      </c>
      <c r="H166" s="22">
        <f t="shared" si="701"/>
        <v>292</v>
      </c>
      <c r="I166" s="22">
        <f t="shared" si="701"/>
        <v>0</v>
      </c>
      <c r="J166" s="22">
        <f t="shared" si="701"/>
        <v>292</v>
      </c>
      <c r="K166" s="22">
        <f t="shared" si="701"/>
        <v>292</v>
      </c>
      <c r="L166" s="22">
        <f t="shared" si="701"/>
        <v>0</v>
      </c>
      <c r="M166" s="22">
        <f t="shared" si="701"/>
        <v>292</v>
      </c>
      <c r="N166" s="22">
        <f t="shared" si="701"/>
        <v>0</v>
      </c>
      <c r="O166" s="22">
        <f t="shared" si="701"/>
        <v>292</v>
      </c>
      <c r="P166" s="22">
        <f t="shared" si="701"/>
        <v>0</v>
      </c>
      <c r="Q166" s="22">
        <f t="shared" si="701"/>
        <v>292</v>
      </c>
      <c r="R166" s="22">
        <f t="shared" si="701"/>
        <v>292</v>
      </c>
      <c r="S166" s="22">
        <f t="shared" si="701"/>
        <v>0</v>
      </c>
      <c r="T166" s="22">
        <f t="shared" si="701"/>
        <v>292</v>
      </c>
      <c r="U166" s="22">
        <f t="shared" si="701"/>
        <v>0</v>
      </c>
      <c r="V166" s="22">
        <f t="shared" si="701"/>
        <v>292</v>
      </c>
      <c r="W166" s="22">
        <f t="shared" si="702"/>
        <v>0</v>
      </c>
      <c r="X166" s="22">
        <f t="shared" si="702"/>
        <v>292</v>
      </c>
    </row>
    <row r="167" spans="1:24" ht="31.5" hidden="1" outlineLevel="7" x14ac:dyDescent="0.2">
      <c r="A167" s="24" t="s">
        <v>343</v>
      </c>
      <c r="B167" s="24" t="s">
        <v>7</v>
      </c>
      <c r="C167" s="25" t="s">
        <v>8</v>
      </c>
      <c r="D167" s="26">
        <v>292</v>
      </c>
      <c r="E167" s="26"/>
      <c r="F167" s="26">
        <f>SUM(D167:E167)</f>
        <v>292</v>
      </c>
      <c r="G167" s="26"/>
      <c r="H167" s="26">
        <f t="shared" ref="H167" si="707">SUM(F167:G167)</f>
        <v>292</v>
      </c>
      <c r="I167" s="26"/>
      <c r="J167" s="26">
        <f t="shared" ref="J167" si="708">SUM(H167:I167)</f>
        <v>292</v>
      </c>
      <c r="K167" s="26">
        <v>292</v>
      </c>
      <c r="L167" s="26"/>
      <c r="M167" s="26">
        <f>SUM(K167:L167)</f>
        <v>292</v>
      </c>
      <c r="N167" s="26"/>
      <c r="O167" s="26">
        <f t="shared" ref="O167" si="709">SUM(M167:N167)</f>
        <v>292</v>
      </c>
      <c r="P167" s="26"/>
      <c r="Q167" s="26">
        <f t="shared" ref="Q167" si="710">SUM(O167:P167)</f>
        <v>292</v>
      </c>
      <c r="R167" s="26">
        <v>292</v>
      </c>
      <c r="S167" s="26"/>
      <c r="T167" s="26">
        <f>SUM(R167:S167)</f>
        <v>292</v>
      </c>
      <c r="U167" s="26"/>
      <c r="V167" s="26">
        <f t="shared" ref="V167" si="711">SUM(T167:U167)</f>
        <v>292</v>
      </c>
      <c r="W167" s="26"/>
      <c r="X167" s="26">
        <f t="shared" ref="X167" si="712">SUM(V167:W167)</f>
        <v>292</v>
      </c>
    </row>
    <row r="168" spans="1:24" ht="31.5" hidden="1" outlineLevel="7" x14ac:dyDescent="0.2">
      <c r="A168" s="20" t="s">
        <v>715</v>
      </c>
      <c r="B168" s="20" t="s">
        <v>447</v>
      </c>
      <c r="C168" s="21" t="s">
        <v>716</v>
      </c>
      <c r="D168" s="28">
        <f>D169</f>
        <v>40</v>
      </c>
      <c r="E168" s="28">
        <f>E169+E170</f>
        <v>0</v>
      </c>
      <c r="F168" s="28">
        <f t="shared" ref="F168:T168" si="713">F169+F170</f>
        <v>40</v>
      </c>
      <c r="G168" s="28">
        <f t="shared" ref="G168:H168" si="714">G169+G170</f>
        <v>0</v>
      </c>
      <c r="H168" s="28">
        <f t="shared" si="714"/>
        <v>40</v>
      </c>
      <c r="I168" s="28">
        <f t="shared" ref="I168:J168" si="715">I169+I170</f>
        <v>0</v>
      </c>
      <c r="J168" s="28">
        <f t="shared" si="715"/>
        <v>40</v>
      </c>
      <c r="K168" s="28">
        <f t="shared" si="713"/>
        <v>40</v>
      </c>
      <c r="L168" s="28">
        <f t="shared" si="713"/>
        <v>0</v>
      </c>
      <c r="M168" s="28">
        <f t="shared" si="713"/>
        <v>40</v>
      </c>
      <c r="N168" s="28">
        <f t="shared" si="713"/>
        <v>0</v>
      </c>
      <c r="O168" s="28">
        <f t="shared" si="713"/>
        <v>40</v>
      </c>
      <c r="P168" s="28">
        <f t="shared" si="713"/>
        <v>0</v>
      </c>
      <c r="Q168" s="28">
        <f t="shared" si="713"/>
        <v>40</v>
      </c>
      <c r="R168" s="28">
        <f t="shared" si="713"/>
        <v>40</v>
      </c>
      <c r="S168" s="28">
        <f t="shared" si="713"/>
        <v>0</v>
      </c>
      <c r="T168" s="28">
        <f t="shared" si="713"/>
        <v>40</v>
      </c>
      <c r="U168" s="28">
        <f t="shared" ref="U168:X168" si="716">U169+U170</f>
        <v>0</v>
      </c>
      <c r="V168" s="28">
        <f t="shared" si="716"/>
        <v>40</v>
      </c>
      <c r="W168" s="28">
        <f t="shared" si="716"/>
        <v>0</v>
      </c>
      <c r="X168" s="28">
        <f t="shared" si="716"/>
        <v>40</v>
      </c>
    </row>
    <row r="169" spans="1:24" ht="26.25" hidden="1" customHeight="1" outlineLevel="7" x14ac:dyDescent="0.2">
      <c r="A169" s="24" t="s">
        <v>715</v>
      </c>
      <c r="B169" s="24" t="s">
        <v>7</v>
      </c>
      <c r="C169" s="25" t="s">
        <v>717</v>
      </c>
      <c r="D169" s="29">
        <v>40</v>
      </c>
      <c r="E169" s="29">
        <v>-40</v>
      </c>
      <c r="F169" s="29">
        <f>SUM(D169:E169)</f>
        <v>0</v>
      </c>
      <c r="G169" s="29"/>
      <c r="H169" s="29">
        <f t="shared" ref="H169" si="717">SUM(F169:G169)</f>
        <v>0</v>
      </c>
      <c r="I169" s="29"/>
      <c r="J169" s="29">
        <f t="shared" ref="J169:J170" si="718">SUM(H169:I169)</f>
        <v>0</v>
      </c>
      <c r="K169" s="29">
        <v>40</v>
      </c>
      <c r="L169" s="29">
        <v>-40</v>
      </c>
      <c r="M169" s="29">
        <f>SUM(K169:L169)</f>
        <v>0</v>
      </c>
      <c r="N169" s="29"/>
      <c r="O169" s="29">
        <f t="shared" ref="O169:O170" si="719">SUM(M169:N169)</f>
        <v>0</v>
      </c>
      <c r="P169" s="29"/>
      <c r="Q169" s="29">
        <f t="shared" ref="Q169:Q170" si="720">SUM(O169:P169)</f>
        <v>0</v>
      </c>
      <c r="R169" s="29">
        <v>40</v>
      </c>
      <c r="S169" s="29">
        <v>-40</v>
      </c>
      <c r="T169" s="29">
        <f>SUM(R169:S169)</f>
        <v>0</v>
      </c>
      <c r="U169" s="29"/>
      <c r="V169" s="29">
        <f t="shared" ref="V169:V170" si="721">SUM(T169:U169)</f>
        <v>0</v>
      </c>
      <c r="W169" s="29"/>
      <c r="X169" s="29">
        <f t="shared" ref="X169:X170" si="722">SUM(V169:W169)</f>
        <v>0</v>
      </c>
    </row>
    <row r="170" spans="1:24" ht="31.5" hidden="1" outlineLevel="7" x14ac:dyDescent="0.2">
      <c r="A170" s="24" t="s">
        <v>715</v>
      </c>
      <c r="B170" s="32" t="s">
        <v>65</v>
      </c>
      <c r="C170" s="33" t="s">
        <v>66</v>
      </c>
      <c r="D170" s="29"/>
      <c r="E170" s="29">
        <v>40</v>
      </c>
      <c r="F170" s="29">
        <f>SUM(D170:E170)</f>
        <v>40</v>
      </c>
      <c r="G170" s="29"/>
      <c r="H170" s="29">
        <f t="shared" ref="H170" si="723">SUM(F170:G170)</f>
        <v>40</v>
      </c>
      <c r="I170" s="29"/>
      <c r="J170" s="29">
        <f t="shared" si="718"/>
        <v>40</v>
      </c>
      <c r="K170" s="29"/>
      <c r="L170" s="29">
        <v>40</v>
      </c>
      <c r="M170" s="29">
        <f>SUM(K170:L170)</f>
        <v>40</v>
      </c>
      <c r="N170" s="29"/>
      <c r="O170" s="29">
        <f t="shared" si="719"/>
        <v>40</v>
      </c>
      <c r="P170" s="29"/>
      <c r="Q170" s="29">
        <f t="shared" si="720"/>
        <v>40</v>
      </c>
      <c r="R170" s="29"/>
      <c r="S170" s="29">
        <v>40</v>
      </c>
      <c r="T170" s="29">
        <f>SUM(R170:S170)</f>
        <v>40</v>
      </c>
      <c r="U170" s="29"/>
      <c r="V170" s="29">
        <f t="shared" si="721"/>
        <v>40</v>
      </c>
      <c r="W170" s="29"/>
      <c r="X170" s="29">
        <f t="shared" si="722"/>
        <v>40</v>
      </c>
    </row>
    <row r="171" spans="1:24" ht="29.25" hidden="1" customHeight="1" outlineLevel="7" x14ac:dyDescent="0.25">
      <c r="A171" s="108" t="s">
        <v>805</v>
      </c>
      <c r="B171" s="110"/>
      <c r="C171" s="111" t="s">
        <v>619</v>
      </c>
      <c r="D171" s="29"/>
      <c r="E171" s="29"/>
      <c r="F171" s="29"/>
      <c r="G171" s="22">
        <f t="shared" ref="G171:J171" si="724">G172</f>
        <v>8756.2549999999992</v>
      </c>
      <c r="H171" s="22">
        <f t="shared" si="724"/>
        <v>8756.2549999999992</v>
      </c>
      <c r="I171" s="22">
        <f t="shared" si="724"/>
        <v>0</v>
      </c>
      <c r="J171" s="22">
        <f t="shared" si="724"/>
        <v>8756.2549999999992</v>
      </c>
      <c r="K171" s="29"/>
      <c r="L171" s="29"/>
      <c r="M171" s="29"/>
      <c r="N171" s="29"/>
      <c r="O171" s="29"/>
      <c r="P171" s="22">
        <f t="shared" ref="P171:Q171" si="725">P172</f>
        <v>0</v>
      </c>
      <c r="Q171" s="22">
        <f t="shared" si="725"/>
        <v>0</v>
      </c>
      <c r="R171" s="29"/>
      <c r="S171" s="29"/>
      <c r="T171" s="29"/>
      <c r="U171" s="29"/>
      <c r="V171" s="29"/>
      <c r="W171" s="22">
        <f t="shared" ref="W171:X171" si="726">W172</f>
        <v>0</v>
      </c>
      <c r="X171" s="22">
        <f t="shared" si="726"/>
        <v>0</v>
      </c>
    </row>
    <row r="172" spans="1:24" ht="31.5" hidden="1" outlineLevel="7" x14ac:dyDescent="0.25">
      <c r="A172" s="110" t="s">
        <v>805</v>
      </c>
      <c r="B172" s="110" t="s">
        <v>65</v>
      </c>
      <c r="C172" s="112" t="s">
        <v>66</v>
      </c>
      <c r="D172" s="29"/>
      <c r="E172" s="29"/>
      <c r="F172" s="29"/>
      <c r="G172" s="26">
        <v>8756.2549999999992</v>
      </c>
      <c r="H172" s="26">
        <f t="shared" ref="H172" si="727">SUM(F172:G172)</f>
        <v>8756.2549999999992</v>
      </c>
      <c r="I172" s="26"/>
      <c r="J172" s="26">
        <f t="shared" ref="J172" si="728">SUM(H172:I172)</f>
        <v>8756.2549999999992</v>
      </c>
      <c r="K172" s="29"/>
      <c r="L172" s="29"/>
      <c r="M172" s="29"/>
      <c r="N172" s="29"/>
      <c r="O172" s="29"/>
      <c r="P172" s="26"/>
      <c r="Q172" s="26">
        <f t="shared" ref="Q172" si="729">SUM(O172:P172)</f>
        <v>0</v>
      </c>
      <c r="R172" s="29"/>
      <c r="S172" s="29"/>
      <c r="T172" s="29"/>
      <c r="U172" s="29"/>
      <c r="V172" s="29"/>
      <c r="W172" s="26"/>
      <c r="X172" s="26">
        <f t="shared" ref="X172" si="730">SUM(V172:W172)</f>
        <v>0</v>
      </c>
    </row>
    <row r="173" spans="1:24" ht="33.75" hidden="1" customHeight="1" outlineLevel="7" x14ac:dyDescent="0.25">
      <c r="A173" s="108" t="s">
        <v>805</v>
      </c>
      <c r="B173" s="110"/>
      <c r="C173" s="111" t="s">
        <v>761</v>
      </c>
      <c r="D173" s="29"/>
      <c r="E173" s="29"/>
      <c r="F173" s="29"/>
      <c r="G173" s="22">
        <f t="shared" ref="E173:J176" si="731">G174</f>
        <v>26268.764999999999</v>
      </c>
      <c r="H173" s="22">
        <f t="shared" si="731"/>
        <v>26268.764999999999</v>
      </c>
      <c r="I173" s="22">
        <f t="shared" si="731"/>
        <v>0</v>
      </c>
      <c r="J173" s="22">
        <f t="shared" si="731"/>
        <v>26268.764999999999</v>
      </c>
      <c r="K173" s="29"/>
      <c r="L173" s="29"/>
      <c r="M173" s="29"/>
      <c r="N173" s="29"/>
      <c r="O173" s="29"/>
      <c r="P173" s="22">
        <f t="shared" ref="P173:Q176" si="732">P174</f>
        <v>0</v>
      </c>
      <c r="Q173" s="22">
        <f t="shared" si="732"/>
        <v>0</v>
      </c>
      <c r="R173" s="29"/>
      <c r="S173" s="29"/>
      <c r="T173" s="29"/>
      <c r="U173" s="29"/>
      <c r="V173" s="29"/>
      <c r="W173" s="22">
        <f t="shared" ref="W173:X176" si="733">W174</f>
        <v>0</v>
      </c>
      <c r="X173" s="22">
        <f t="shared" si="733"/>
        <v>0</v>
      </c>
    </row>
    <row r="174" spans="1:24" ht="31.5" hidden="1" outlineLevel="7" x14ac:dyDescent="0.25">
      <c r="A174" s="110" t="s">
        <v>805</v>
      </c>
      <c r="B174" s="110" t="s">
        <v>65</v>
      </c>
      <c r="C174" s="112" t="s">
        <v>66</v>
      </c>
      <c r="D174" s="29"/>
      <c r="E174" s="29"/>
      <c r="F174" s="29"/>
      <c r="G174" s="26">
        <v>26268.764999999999</v>
      </c>
      <c r="H174" s="26">
        <f t="shared" ref="H174" si="734">SUM(F174:G174)</f>
        <v>26268.764999999999</v>
      </c>
      <c r="I174" s="26"/>
      <c r="J174" s="26">
        <f t="shared" ref="J174" si="735">SUM(H174:I174)</f>
        <v>26268.764999999999</v>
      </c>
      <c r="K174" s="29"/>
      <c r="L174" s="29"/>
      <c r="M174" s="29"/>
      <c r="N174" s="29"/>
      <c r="O174" s="29"/>
      <c r="P174" s="26"/>
      <c r="Q174" s="26">
        <f t="shared" ref="Q174" si="736">SUM(O174:P174)</f>
        <v>0</v>
      </c>
      <c r="R174" s="29"/>
      <c r="S174" s="29"/>
      <c r="T174" s="29"/>
      <c r="U174" s="29"/>
      <c r="V174" s="29"/>
      <c r="W174" s="26"/>
      <c r="X174" s="26">
        <f t="shared" ref="X174" si="737">SUM(V174:W174)</f>
        <v>0</v>
      </c>
    </row>
    <row r="175" spans="1:24" ht="31.5" hidden="1" outlineLevel="7" x14ac:dyDescent="0.2">
      <c r="A175" s="30" t="s">
        <v>645</v>
      </c>
      <c r="B175" s="30"/>
      <c r="C175" s="31" t="s">
        <v>647</v>
      </c>
      <c r="D175" s="22">
        <f>D176</f>
        <v>53.2</v>
      </c>
      <c r="E175" s="22">
        <f t="shared" si="731"/>
        <v>0</v>
      </c>
      <c r="F175" s="22">
        <f t="shared" si="731"/>
        <v>53.2</v>
      </c>
      <c r="G175" s="22">
        <f t="shared" si="731"/>
        <v>0</v>
      </c>
      <c r="H175" s="22">
        <f t="shared" si="731"/>
        <v>53.2</v>
      </c>
      <c r="I175" s="22">
        <f t="shared" si="731"/>
        <v>0</v>
      </c>
      <c r="J175" s="22">
        <f t="shared" si="731"/>
        <v>53.2</v>
      </c>
      <c r="K175" s="22">
        <f t="shared" ref="K175:R176" si="738">K176</f>
        <v>53.2</v>
      </c>
      <c r="L175" s="22">
        <f t="shared" ref="L175:L176" si="739">L176</f>
        <v>0</v>
      </c>
      <c r="M175" s="22">
        <f t="shared" ref="M175:O176" si="740">M176</f>
        <v>53.2</v>
      </c>
      <c r="N175" s="22">
        <f t="shared" si="740"/>
        <v>0</v>
      </c>
      <c r="O175" s="22">
        <f t="shared" si="740"/>
        <v>53.2</v>
      </c>
      <c r="P175" s="22">
        <f t="shared" si="732"/>
        <v>0</v>
      </c>
      <c r="Q175" s="22">
        <f t="shared" si="732"/>
        <v>53.2</v>
      </c>
      <c r="R175" s="22">
        <f t="shared" si="738"/>
        <v>53.2</v>
      </c>
      <c r="S175" s="22">
        <f t="shared" ref="S175:S176" si="741">S176</f>
        <v>0</v>
      </c>
      <c r="T175" s="22">
        <f t="shared" ref="T175:V176" si="742">T176</f>
        <v>53.2</v>
      </c>
      <c r="U175" s="22">
        <f t="shared" si="742"/>
        <v>0</v>
      </c>
      <c r="V175" s="22">
        <f t="shared" si="742"/>
        <v>53.2</v>
      </c>
      <c r="W175" s="22">
        <f t="shared" si="733"/>
        <v>0</v>
      </c>
      <c r="X175" s="22">
        <f t="shared" si="733"/>
        <v>53.2</v>
      </c>
    </row>
    <row r="176" spans="1:24" ht="31.5" hidden="1" outlineLevel="7" x14ac:dyDescent="0.2">
      <c r="A176" s="30" t="s">
        <v>644</v>
      </c>
      <c r="B176" s="30"/>
      <c r="C176" s="31" t="s">
        <v>646</v>
      </c>
      <c r="D176" s="22">
        <f>D177</f>
        <v>53.2</v>
      </c>
      <c r="E176" s="22">
        <f t="shared" si="731"/>
        <v>0</v>
      </c>
      <c r="F176" s="22">
        <f t="shared" si="731"/>
        <v>53.2</v>
      </c>
      <c r="G176" s="22">
        <f t="shared" si="731"/>
        <v>0</v>
      </c>
      <c r="H176" s="22">
        <f t="shared" si="731"/>
        <v>53.2</v>
      </c>
      <c r="I176" s="22">
        <f t="shared" si="731"/>
        <v>0</v>
      </c>
      <c r="J176" s="22">
        <f t="shared" si="731"/>
        <v>53.2</v>
      </c>
      <c r="K176" s="22">
        <f t="shared" si="738"/>
        <v>53.2</v>
      </c>
      <c r="L176" s="22">
        <f t="shared" si="739"/>
        <v>0</v>
      </c>
      <c r="M176" s="22">
        <f t="shared" si="740"/>
        <v>53.2</v>
      </c>
      <c r="N176" s="22">
        <f t="shared" si="740"/>
        <v>0</v>
      </c>
      <c r="O176" s="22">
        <f t="shared" si="740"/>
        <v>53.2</v>
      </c>
      <c r="P176" s="22">
        <f t="shared" si="732"/>
        <v>0</v>
      </c>
      <c r="Q176" s="22">
        <f t="shared" si="732"/>
        <v>53.2</v>
      </c>
      <c r="R176" s="22">
        <f t="shared" si="738"/>
        <v>53.2</v>
      </c>
      <c r="S176" s="22">
        <f t="shared" si="741"/>
        <v>0</v>
      </c>
      <c r="T176" s="22">
        <f t="shared" si="742"/>
        <v>53.2</v>
      </c>
      <c r="U176" s="22">
        <f t="shared" si="742"/>
        <v>0</v>
      </c>
      <c r="V176" s="22">
        <f t="shared" si="742"/>
        <v>53.2</v>
      </c>
      <c r="W176" s="22">
        <f t="shared" si="733"/>
        <v>0</v>
      </c>
      <c r="X176" s="22">
        <f t="shared" si="733"/>
        <v>53.2</v>
      </c>
    </row>
    <row r="177" spans="1:24" ht="31.5" hidden="1" outlineLevel="7" x14ac:dyDescent="0.2">
      <c r="A177" s="32" t="s">
        <v>644</v>
      </c>
      <c r="B177" s="32" t="s">
        <v>65</v>
      </c>
      <c r="C177" s="33" t="s">
        <v>66</v>
      </c>
      <c r="D177" s="26">
        <v>53.2</v>
      </c>
      <c r="E177" s="26"/>
      <c r="F177" s="26">
        <f>SUM(D177:E177)</f>
        <v>53.2</v>
      </c>
      <c r="G177" s="26"/>
      <c r="H177" s="26">
        <f t="shared" ref="H177" si="743">SUM(F177:G177)</f>
        <v>53.2</v>
      </c>
      <c r="I177" s="26"/>
      <c r="J177" s="26">
        <f t="shared" ref="J177" si="744">SUM(H177:I177)</f>
        <v>53.2</v>
      </c>
      <c r="K177" s="26">
        <v>53.2</v>
      </c>
      <c r="L177" s="26"/>
      <c r="M177" s="26">
        <f>SUM(K177:L177)</f>
        <v>53.2</v>
      </c>
      <c r="N177" s="26"/>
      <c r="O177" s="26">
        <f t="shared" ref="O177" si="745">SUM(M177:N177)</f>
        <v>53.2</v>
      </c>
      <c r="P177" s="26"/>
      <c r="Q177" s="26">
        <f t="shared" ref="Q177" si="746">SUM(O177:P177)</f>
        <v>53.2</v>
      </c>
      <c r="R177" s="26">
        <v>53.2</v>
      </c>
      <c r="S177" s="26"/>
      <c r="T177" s="26">
        <f>SUM(R177:S177)</f>
        <v>53.2</v>
      </c>
      <c r="U177" s="26"/>
      <c r="V177" s="26">
        <f t="shared" ref="V177" si="747">SUM(T177:U177)</f>
        <v>53.2</v>
      </c>
      <c r="W177" s="26"/>
      <c r="X177" s="26">
        <f t="shared" ref="X177" si="748">SUM(V177:W177)</f>
        <v>53.2</v>
      </c>
    </row>
    <row r="178" spans="1:24" ht="47.25" outlineLevel="3" collapsed="1" x14ac:dyDescent="0.2">
      <c r="A178" s="20" t="s">
        <v>335</v>
      </c>
      <c r="B178" s="20"/>
      <c r="C178" s="21" t="s">
        <v>336</v>
      </c>
      <c r="D178" s="22">
        <f>D179</f>
        <v>219269.49999999997</v>
      </c>
      <c r="E178" s="22">
        <f t="shared" ref="E178:J178" si="749">E179</f>
        <v>0</v>
      </c>
      <c r="F178" s="22">
        <f t="shared" si="749"/>
        <v>219269.49999999997</v>
      </c>
      <c r="G178" s="22">
        <f t="shared" si="749"/>
        <v>7225.1520700000001</v>
      </c>
      <c r="H178" s="22">
        <f t="shared" si="749"/>
        <v>226494.65206999998</v>
      </c>
      <c r="I178" s="22">
        <f t="shared" si="749"/>
        <v>7624.8823100000009</v>
      </c>
      <c r="J178" s="22">
        <f t="shared" si="749"/>
        <v>234119.53438</v>
      </c>
      <c r="K178" s="22">
        <f t="shared" ref="K178:R178" si="750">K179</f>
        <v>219751.19999999998</v>
      </c>
      <c r="L178" s="22">
        <f t="shared" ref="L178" si="751">L179</f>
        <v>0</v>
      </c>
      <c r="M178" s="22">
        <f t="shared" ref="M178:Q178" si="752">M179</f>
        <v>219751.19999999998</v>
      </c>
      <c r="N178" s="22">
        <f t="shared" si="752"/>
        <v>0</v>
      </c>
      <c r="O178" s="22">
        <f t="shared" si="752"/>
        <v>219751.19999999998</v>
      </c>
      <c r="P178" s="22">
        <f t="shared" si="752"/>
        <v>0</v>
      </c>
      <c r="Q178" s="22">
        <f t="shared" si="752"/>
        <v>219751.19999999998</v>
      </c>
      <c r="R178" s="22">
        <f t="shared" si="750"/>
        <v>220983.99999999997</v>
      </c>
      <c r="S178" s="22">
        <f t="shared" ref="S178" si="753">S179</f>
        <v>0</v>
      </c>
      <c r="T178" s="22">
        <f t="shared" ref="T178:X178" si="754">T179</f>
        <v>220983.99999999997</v>
      </c>
      <c r="U178" s="22">
        <f t="shared" si="754"/>
        <v>0</v>
      </c>
      <c r="V178" s="22">
        <f t="shared" si="754"/>
        <v>220983.99999999997</v>
      </c>
      <c r="W178" s="22">
        <f t="shared" si="754"/>
        <v>0</v>
      </c>
      <c r="X178" s="22">
        <f t="shared" si="754"/>
        <v>220983.99999999997</v>
      </c>
    </row>
    <row r="179" spans="1:24" ht="31.5" outlineLevel="4" x14ac:dyDescent="0.2">
      <c r="A179" s="20" t="s">
        <v>337</v>
      </c>
      <c r="B179" s="20"/>
      <c r="C179" s="21" t="s">
        <v>35</v>
      </c>
      <c r="D179" s="22">
        <f>D180+D184+D186+D188+D190+D192+D194+D196+D198+D200</f>
        <v>219269.49999999997</v>
      </c>
      <c r="E179" s="22">
        <f t="shared" ref="E179:F179" si="755">E180+E184+E186+E188+E190+E192+E194+E196+E198+E200</f>
        <v>0</v>
      </c>
      <c r="F179" s="22">
        <f t="shared" si="755"/>
        <v>219269.49999999997</v>
      </c>
      <c r="G179" s="22">
        <f t="shared" ref="G179:H179" si="756">G180+G184+G186+G188+G190+G192+G194+G196+G198+G200</f>
        <v>7225.1520700000001</v>
      </c>
      <c r="H179" s="22">
        <f t="shared" si="756"/>
        <v>226494.65206999998</v>
      </c>
      <c r="I179" s="204">
        <f t="shared" ref="I179:J179" si="757">I180+I184+I186+I188+I190+I192+I194+I196+I198+I200</f>
        <v>7624.8823100000009</v>
      </c>
      <c r="J179" s="22">
        <f t="shared" si="757"/>
        <v>234119.53438</v>
      </c>
      <c r="K179" s="22">
        <f t="shared" ref="K179:R179" si="758">K180+K184+K186+K188+K190+K192+K194+K196+K198+K200</f>
        <v>219751.19999999998</v>
      </c>
      <c r="L179" s="22">
        <f t="shared" ref="L179" si="759">L180+L184+L186+L188+L190+L192+L194+L196+L198+L200</f>
        <v>0</v>
      </c>
      <c r="M179" s="22">
        <f t="shared" ref="M179:Q179" si="760">M180+M184+M186+M188+M190+M192+M194+M196+M198+M200</f>
        <v>219751.19999999998</v>
      </c>
      <c r="N179" s="22">
        <f t="shared" si="760"/>
        <v>0</v>
      </c>
      <c r="O179" s="22">
        <f t="shared" si="760"/>
        <v>219751.19999999998</v>
      </c>
      <c r="P179" s="22">
        <f t="shared" si="760"/>
        <v>0</v>
      </c>
      <c r="Q179" s="22">
        <f t="shared" si="760"/>
        <v>219751.19999999998</v>
      </c>
      <c r="R179" s="22">
        <f t="shared" si="758"/>
        <v>220983.99999999997</v>
      </c>
      <c r="S179" s="22">
        <f t="shared" ref="S179" si="761">S180+S184+S186+S188+S190+S192+S194+S196+S198+S200</f>
        <v>0</v>
      </c>
      <c r="T179" s="22">
        <f t="shared" ref="T179:X179" si="762">T180+T184+T186+T188+T190+T192+T194+T196+T198+T200</f>
        <v>220983.99999999997</v>
      </c>
      <c r="U179" s="22">
        <f t="shared" si="762"/>
        <v>0</v>
      </c>
      <c r="V179" s="22">
        <f t="shared" si="762"/>
        <v>220983.99999999997</v>
      </c>
      <c r="W179" s="22">
        <f t="shared" si="762"/>
        <v>0</v>
      </c>
      <c r="X179" s="22">
        <f t="shared" si="762"/>
        <v>220983.99999999997</v>
      </c>
    </row>
    <row r="180" spans="1:24" ht="15.75" hidden="1" outlineLevel="5" x14ac:dyDescent="0.2">
      <c r="A180" s="20" t="s">
        <v>365</v>
      </c>
      <c r="B180" s="20"/>
      <c r="C180" s="21" t="s">
        <v>37</v>
      </c>
      <c r="D180" s="22">
        <f>D181+D182+D183</f>
        <v>8212.2999999999993</v>
      </c>
      <c r="E180" s="22">
        <f t="shared" ref="E180:F180" si="763">E181+E182+E183</f>
        <v>0</v>
      </c>
      <c r="F180" s="22">
        <f t="shared" si="763"/>
        <v>8212.2999999999993</v>
      </c>
      <c r="G180" s="22">
        <f t="shared" ref="G180:H180" si="764">G181+G182+G183</f>
        <v>0</v>
      </c>
      <c r="H180" s="22">
        <f t="shared" si="764"/>
        <v>8212.2999999999993</v>
      </c>
      <c r="I180" s="22">
        <f t="shared" ref="I180:J180" si="765">I181+I182+I183</f>
        <v>0</v>
      </c>
      <c r="J180" s="22">
        <f t="shared" si="765"/>
        <v>8212.2999999999993</v>
      </c>
      <c r="K180" s="22">
        <f>K181+K182+K183</f>
        <v>8529</v>
      </c>
      <c r="L180" s="22">
        <f t="shared" ref="L180" si="766">L181+L182+L183</f>
        <v>0</v>
      </c>
      <c r="M180" s="22">
        <f t="shared" ref="M180:Q180" si="767">M181+M182+M183</f>
        <v>8529</v>
      </c>
      <c r="N180" s="22">
        <f t="shared" si="767"/>
        <v>0</v>
      </c>
      <c r="O180" s="22">
        <f t="shared" si="767"/>
        <v>8529</v>
      </c>
      <c r="P180" s="22">
        <f t="shared" si="767"/>
        <v>0</v>
      </c>
      <c r="Q180" s="22">
        <f t="shared" si="767"/>
        <v>8529</v>
      </c>
      <c r="R180" s="22">
        <f>R181+R182+R183</f>
        <v>9926.7999999999993</v>
      </c>
      <c r="S180" s="22">
        <f t="shared" ref="S180" si="768">S181+S182+S183</f>
        <v>0</v>
      </c>
      <c r="T180" s="22">
        <f t="shared" ref="T180:X180" si="769">T181+T182+T183</f>
        <v>9926.7999999999993</v>
      </c>
      <c r="U180" s="22">
        <f t="shared" si="769"/>
        <v>0</v>
      </c>
      <c r="V180" s="22">
        <f t="shared" si="769"/>
        <v>9926.7999999999993</v>
      </c>
      <c r="W180" s="22">
        <f t="shared" si="769"/>
        <v>0</v>
      </c>
      <c r="X180" s="22">
        <f t="shared" si="769"/>
        <v>9926.7999999999993</v>
      </c>
    </row>
    <row r="181" spans="1:24" ht="47.25" hidden="1" outlineLevel="7" x14ac:dyDescent="0.2">
      <c r="A181" s="24" t="s">
        <v>365</v>
      </c>
      <c r="B181" s="24" t="s">
        <v>4</v>
      </c>
      <c r="C181" s="25" t="s">
        <v>5</v>
      </c>
      <c r="D181" s="29">
        <v>7910.5</v>
      </c>
      <c r="E181" s="26"/>
      <c r="F181" s="26">
        <f>SUM(D181:E181)</f>
        <v>7910.5</v>
      </c>
      <c r="G181" s="26"/>
      <c r="H181" s="26">
        <f t="shared" ref="H181" si="770">SUM(F181:G181)</f>
        <v>7910.5</v>
      </c>
      <c r="I181" s="26"/>
      <c r="J181" s="26">
        <f t="shared" ref="J181:J183" si="771">SUM(H181:I181)</f>
        <v>7910.5</v>
      </c>
      <c r="K181" s="29">
        <v>8227.2000000000007</v>
      </c>
      <c r="L181" s="26"/>
      <c r="M181" s="26">
        <f>SUM(K181:L181)</f>
        <v>8227.2000000000007</v>
      </c>
      <c r="N181" s="26"/>
      <c r="O181" s="26">
        <f t="shared" ref="O181" si="772">SUM(M181:N181)</f>
        <v>8227.2000000000007</v>
      </c>
      <c r="P181" s="26"/>
      <c r="Q181" s="26">
        <f t="shared" ref="Q181:Q183" si="773">SUM(O181:P181)</f>
        <v>8227.2000000000007</v>
      </c>
      <c r="R181" s="29">
        <v>9625</v>
      </c>
      <c r="S181" s="26"/>
      <c r="T181" s="26">
        <f>SUM(R181:S181)</f>
        <v>9625</v>
      </c>
      <c r="U181" s="26"/>
      <c r="V181" s="26">
        <f t="shared" ref="V181" si="774">SUM(T181:U181)</f>
        <v>9625</v>
      </c>
      <c r="W181" s="26"/>
      <c r="X181" s="26">
        <f t="shared" ref="X181:X183" si="775">SUM(V181:W181)</f>
        <v>9625</v>
      </c>
    </row>
    <row r="182" spans="1:24" ht="31.5" hidden="1" outlineLevel="7" x14ac:dyDescent="0.2">
      <c r="A182" s="24" t="s">
        <v>365</v>
      </c>
      <c r="B182" s="24" t="s">
        <v>7</v>
      </c>
      <c r="C182" s="25" t="s">
        <v>8</v>
      </c>
      <c r="D182" s="29">
        <v>301.5</v>
      </c>
      <c r="E182" s="26"/>
      <c r="F182" s="26">
        <f>SUM(D182:E182)</f>
        <v>301.5</v>
      </c>
      <c r="G182" s="26"/>
      <c r="H182" s="26">
        <f t="shared" ref="H182" si="776">SUM(F182:G182)</f>
        <v>301.5</v>
      </c>
      <c r="I182" s="26"/>
      <c r="J182" s="26">
        <f t="shared" si="771"/>
        <v>301.5</v>
      </c>
      <c r="K182" s="29">
        <v>301.5</v>
      </c>
      <c r="L182" s="26"/>
      <c r="M182" s="26">
        <f>SUM(K182:L182)</f>
        <v>301.5</v>
      </c>
      <c r="N182" s="26"/>
      <c r="O182" s="26">
        <f t="shared" ref="O182:O183" si="777">SUM(M182:N182)</f>
        <v>301.5</v>
      </c>
      <c r="P182" s="26"/>
      <c r="Q182" s="26">
        <f t="shared" si="773"/>
        <v>301.5</v>
      </c>
      <c r="R182" s="29">
        <v>301.5</v>
      </c>
      <c r="S182" s="26"/>
      <c r="T182" s="26">
        <f>SUM(R182:S182)</f>
        <v>301.5</v>
      </c>
      <c r="U182" s="26"/>
      <c r="V182" s="26">
        <f t="shared" ref="V182:V183" si="778">SUM(T182:U182)</f>
        <v>301.5</v>
      </c>
      <c r="W182" s="26"/>
      <c r="X182" s="26">
        <f t="shared" si="775"/>
        <v>301.5</v>
      </c>
    </row>
    <row r="183" spans="1:24" ht="15.75" hidden="1" outlineLevel="7" x14ac:dyDescent="0.2">
      <c r="A183" s="24" t="s">
        <v>365</v>
      </c>
      <c r="B183" s="24" t="s">
        <v>15</v>
      </c>
      <c r="C183" s="25" t="s">
        <v>16</v>
      </c>
      <c r="D183" s="29">
        <v>0.3</v>
      </c>
      <c r="E183" s="26"/>
      <c r="F183" s="26">
        <f>SUM(D183:E183)</f>
        <v>0.3</v>
      </c>
      <c r="G183" s="26"/>
      <c r="H183" s="26">
        <f t="shared" ref="H183" si="779">SUM(F183:G183)</f>
        <v>0.3</v>
      </c>
      <c r="I183" s="26"/>
      <c r="J183" s="26">
        <f t="shared" si="771"/>
        <v>0.3</v>
      </c>
      <c r="K183" s="29">
        <v>0.3</v>
      </c>
      <c r="L183" s="26"/>
      <c r="M183" s="26">
        <f>SUM(K183:L183)</f>
        <v>0.3</v>
      </c>
      <c r="N183" s="26"/>
      <c r="O183" s="26">
        <f t="shared" si="777"/>
        <v>0.3</v>
      </c>
      <c r="P183" s="26"/>
      <c r="Q183" s="26">
        <f t="shared" si="773"/>
        <v>0.3</v>
      </c>
      <c r="R183" s="29">
        <v>0.3</v>
      </c>
      <c r="S183" s="26"/>
      <c r="T183" s="26">
        <f>SUM(R183:S183)</f>
        <v>0.3</v>
      </c>
      <c r="U183" s="26"/>
      <c r="V183" s="26">
        <f t="shared" si="778"/>
        <v>0.3</v>
      </c>
      <c r="W183" s="26"/>
      <c r="X183" s="26">
        <f t="shared" si="775"/>
        <v>0.3</v>
      </c>
    </row>
    <row r="184" spans="1:24" ht="15.75" outlineLevel="5" collapsed="1" x14ac:dyDescent="0.2">
      <c r="A184" s="20" t="s">
        <v>338</v>
      </c>
      <c r="B184" s="20"/>
      <c r="C184" s="21" t="s">
        <v>315</v>
      </c>
      <c r="D184" s="22">
        <f>D185</f>
        <v>59122.6</v>
      </c>
      <c r="E184" s="22">
        <f t="shared" ref="E184:J184" si="780">E185</f>
        <v>0</v>
      </c>
      <c r="F184" s="22">
        <f t="shared" si="780"/>
        <v>59122.6</v>
      </c>
      <c r="G184" s="22">
        <f t="shared" si="780"/>
        <v>3341.3593900000001</v>
      </c>
      <c r="H184" s="22">
        <f t="shared" si="780"/>
        <v>62463.959389999996</v>
      </c>
      <c r="I184" s="22">
        <f t="shared" si="780"/>
        <v>1670.0740000000001</v>
      </c>
      <c r="J184" s="22">
        <f t="shared" si="780"/>
        <v>64134.033389999997</v>
      </c>
      <c r="K184" s="22">
        <f>K185</f>
        <v>59122.6</v>
      </c>
      <c r="L184" s="22">
        <f t="shared" ref="L184" si="781">L185</f>
        <v>0</v>
      </c>
      <c r="M184" s="22">
        <f t="shared" ref="M184:Q184" si="782">M185</f>
        <v>59122.6</v>
      </c>
      <c r="N184" s="22">
        <f t="shared" si="782"/>
        <v>0</v>
      </c>
      <c r="O184" s="22">
        <f t="shared" si="782"/>
        <v>59122.6</v>
      </c>
      <c r="P184" s="22">
        <f t="shared" si="782"/>
        <v>0</v>
      </c>
      <c r="Q184" s="22">
        <f t="shared" si="782"/>
        <v>59122.6</v>
      </c>
      <c r="R184" s="22">
        <f>R185</f>
        <v>59122.6</v>
      </c>
      <c r="S184" s="22">
        <f t="shared" ref="S184" si="783">S185</f>
        <v>0</v>
      </c>
      <c r="T184" s="22">
        <f t="shared" ref="T184:X184" si="784">T185</f>
        <v>59122.6</v>
      </c>
      <c r="U184" s="22">
        <f t="shared" si="784"/>
        <v>0</v>
      </c>
      <c r="V184" s="22">
        <f t="shared" si="784"/>
        <v>59122.6</v>
      </c>
      <c r="W184" s="22">
        <f t="shared" si="784"/>
        <v>0</v>
      </c>
      <c r="X184" s="22">
        <f t="shared" si="784"/>
        <v>59122.6</v>
      </c>
    </row>
    <row r="185" spans="1:24" ht="31.5" outlineLevel="7" x14ac:dyDescent="0.2">
      <c r="A185" s="24" t="s">
        <v>338</v>
      </c>
      <c r="B185" s="24" t="s">
        <v>65</v>
      </c>
      <c r="C185" s="25" t="s">
        <v>66</v>
      </c>
      <c r="D185" s="26">
        <v>59122.6</v>
      </c>
      <c r="E185" s="26"/>
      <c r="F185" s="26">
        <f>SUM(D185:E185)</f>
        <v>59122.6</v>
      </c>
      <c r="G185" s="26">
        <f>3341.35939</f>
        <v>3341.3593900000001</v>
      </c>
      <c r="H185" s="26">
        <f t="shared" ref="H185" si="785">SUM(F185:G185)</f>
        <v>62463.959389999996</v>
      </c>
      <c r="I185" s="29">
        <v>1670.0740000000001</v>
      </c>
      <c r="J185" s="26">
        <f t="shared" ref="J185" si="786">SUM(H185:I185)</f>
        <v>64134.033389999997</v>
      </c>
      <c r="K185" s="26">
        <v>59122.6</v>
      </c>
      <c r="L185" s="26"/>
      <c r="M185" s="26">
        <f>SUM(K185:L185)</f>
        <v>59122.6</v>
      </c>
      <c r="N185" s="26"/>
      <c r="O185" s="26">
        <f t="shared" ref="O185" si="787">SUM(M185:N185)</f>
        <v>59122.6</v>
      </c>
      <c r="P185" s="26"/>
      <c r="Q185" s="26">
        <f t="shared" ref="Q185" si="788">SUM(O185:P185)</f>
        <v>59122.6</v>
      </c>
      <c r="R185" s="26">
        <v>59122.6</v>
      </c>
      <c r="S185" s="26"/>
      <c r="T185" s="26">
        <f>SUM(R185:S185)</f>
        <v>59122.6</v>
      </c>
      <c r="U185" s="26"/>
      <c r="V185" s="26">
        <f t="shared" ref="V185" si="789">SUM(T185:U185)</f>
        <v>59122.6</v>
      </c>
      <c r="W185" s="26"/>
      <c r="X185" s="26">
        <f t="shared" ref="X185" si="790">SUM(V185:W185)</f>
        <v>59122.6</v>
      </c>
    </row>
    <row r="186" spans="1:24" ht="15.75" hidden="1" outlineLevel="5" x14ac:dyDescent="0.2">
      <c r="A186" s="20" t="s">
        <v>345</v>
      </c>
      <c r="B186" s="20"/>
      <c r="C186" s="21" t="s">
        <v>346</v>
      </c>
      <c r="D186" s="22">
        <f>D187</f>
        <v>9937.5</v>
      </c>
      <c r="E186" s="22">
        <f t="shared" ref="E186:J186" si="791">E187</f>
        <v>0</v>
      </c>
      <c r="F186" s="22">
        <f t="shared" si="791"/>
        <v>9937.5</v>
      </c>
      <c r="G186" s="22">
        <f t="shared" si="791"/>
        <v>0</v>
      </c>
      <c r="H186" s="22">
        <f t="shared" si="791"/>
        <v>9937.5</v>
      </c>
      <c r="I186" s="22">
        <f t="shared" si="791"/>
        <v>0</v>
      </c>
      <c r="J186" s="22">
        <f t="shared" si="791"/>
        <v>9937.5</v>
      </c>
      <c r="K186" s="22">
        <f>K187</f>
        <v>9937.5</v>
      </c>
      <c r="L186" s="22">
        <f t="shared" ref="L186" si="792">L187</f>
        <v>0</v>
      </c>
      <c r="M186" s="22">
        <f t="shared" ref="M186:Q186" si="793">M187</f>
        <v>9937.5</v>
      </c>
      <c r="N186" s="22">
        <f t="shared" si="793"/>
        <v>0</v>
      </c>
      <c r="O186" s="22">
        <f t="shared" si="793"/>
        <v>9937.5</v>
      </c>
      <c r="P186" s="22">
        <f t="shared" si="793"/>
        <v>0</v>
      </c>
      <c r="Q186" s="22">
        <f t="shared" si="793"/>
        <v>9937.5</v>
      </c>
      <c r="R186" s="22">
        <f>R187</f>
        <v>9937.5</v>
      </c>
      <c r="S186" s="22">
        <f t="shared" ref="S186" si="794">S187</f>
        <v>0</v>
      </c>
      <c r="T186" s="22">
        <f t="shared" ref="T186:X186" si="795">T187</f>
        <v>9937.5</v>
      </c>
      <c r="U186" s="22">
        <f t="shared" si="795"/>
        <v>0</v>
      </c>
      <c r="V186" s="22">
        <f t="shared" si="795"/>
        <v>9937.5</v>
      </c>
      <c r="W186" s="22">
        <f t="shared" si="795"/>
        <v>0</v>
      </c>
      <c r="X186" s="22">
        <f t="shared" si="795"/>
        <v>9937.5</v>
      </c>
    </row>
    <row r="187" spans="1:24" ht="31.5" hidden="1" outlineLevel="7" x14ac:dyDescent="0.2">
      <c r="A187" s="24" t="s">
        <v>345</v>
      </c>
      <c r="B187" s="24" t="s">
        <v>65</v>
      </c>
      <c r="C187" s="25" t="s">
        <v>66</v>
      </c>
      <c r="D187" s="29">
        <f>11187.5-1250</f>
        <v>9937.5</v>
      </c>
      <c r="E187" s="26"/>
      <c r="F187" s="26">
        <f>SUM(D187:E187)</f>
        <v>9937.5</v>
      </c>
      <c r="G187" s="26"/>
      <c r="H187" s="26">
        <f t="shared" ref="H187" si="796">SUM(F187:G187)</f>
        <v>9937.5</v>
      </c>
      <c r="I187" s="26"/>
      <c r="J187" s="26">
        <f t="shared" ref="J187" si="797">SUM(H187:I187)</f>
        <v>9937.5</v>
      </c>
      <c r="K187" s="29">
        <f t="shared" ref="K187:R187" si="798">11187.5-1250</f>
        <v>9937.5</v>
      </c>
      <c r="L187" s="26"/>
      <c r="M187" s="26">
        <f>SUM(K187:L187)</f>
        <v>9937.5</v>
      </c>
      <c r="N187" s="26"/>
      <c r="O187" s="26">
        <f t="shared" ref="O187" si="799">SUM(M187:N187)</f>
        <v>9937.5</v>
      </c>
      <c r="P187" s="26"/>
      <c r="Q187" s="26">
        <f t="shared" ref="Q187" si="800">SUM(O187:P187)</f>
        <v>9937.5</v>
      </c>
      <c r="R187" s="29">
        <f t="shared" si="798"/>
        <v>9937.5</v>
      </c>
      <c r="S187" s="26"/>
      <c r="T187" s="26">
        <f>SUM(R187:S187)</f>
        <v>9937.5</v>
      </c>
      <c r="U187" s="26"/>
      <c r="V187" s="26">
        <f t="shared" ref="V187" si="801">SUM(T187:U187)</f>
        <v>9937.5</v>
      </c>
      <c r="W187" s="26"/>
      <c r="X187" s="26">
        <f t="shared" ref="X187" si="802">SUM(V187:W187)</f>
        <v>9937.5</v>
      </c>
    </row>
    <row r="188" spans="1:24" ht="15.75" outlineLevel="5" collapsed="1" x14ac:dyDescent="0.2">
      <c r="A188" s="20" t="s">
        <v>351</v>
      </c>
      <c r="B188" s="20"/>
      <c r="C188" s="21" t="s">
        <v>352</v>
      </c>
      <c r="D188" s="22">
        <f>D189</f>
        <v>49305.4</v>
      </c>
      <c r="E188" s="22">
        <f t="shared" ref="E188:J188" si="803">E189</f>
        <v>0</v>
      </c>
      <c r="F188" s="22">
        <f t="shared" si="803"/>
        <v>49305.4</v>
      </c>
      <c r="G188" s="22">
        <f t="shared" si="803"/>
        <v>1607.0319999999999</v>
      </c>
      <c r="H188" s="22">
        <f t="shared" si="803"/>
        <v>50912.432000000001</v>
      </c>
      <c r="I188" s="22">
        <f t="shared" si="803"/>
        <v>4903.71198</v>
      </c>
      <c r="J188" s="22">
        <f t="shared" si="803"/>
        <v>55816.143980000001</v>
      </c>
      <c r="K188" s="22">
        <f>K189</f>
        <v>49305.4</v>
      </c>
      <c r="L188" s="22">
        <f t="shared" ref="L188" si="804">L189</f>
        <v>0</v>
      </c>
      <c r="M188" s="22">
        <f t="shared" ref="M188:Q188" si="805">M189</f>
        <v>49305.4</v>
      </c>
      <c r="N188" s="22">
        <f t="shared" si="805"/>
        <v>0</v>
      </c>
      <c r="O188" s="22">
        <f t="shared" si="805"/>
        <v>49305.4</v>
      </c>
      <c r="P188" s="22">
        <f t="shared" si="805"/>
        <v>0</v>
      </c>
      <c r="Q188" s="22">
        <f t="shared" si="805"/>
        <v>49305.4</v>
      </c>
      <c r="R188" s="22">
        <f>R189</f>
        <v>49305.4</v>
      </c>
      <c r="S188" s="22">
        <f t="shared" ref="S188" si="806">S189</f>
        <v>0</v>
      </c>
      <c r="T188" s="22">
        <f t="shared" ref="T188:X188" si="807">T189</f>
        <v>49305.4</v>
      </c>
      <c r="U188" s="22">
        <f t="shared" si="807"/>
        <v>0</v>
      </c>
      <c r="V188" s="22">
        <f t="shared" si="807"/>
        <v>49305.4</v>
      </c>
      <c r="W188" s="22">
        <f t="shared" si="807"/>
        <v>0</v>
      </c>
      <c r="X188" s="22">
        <f t="shared" si="807"/>
        <v>49305.4</v>
      </c>
    </row>
    <row r="189" spans="1:24" ht="31.5" outlineLevel="7" x14ac:dyDescent="0.2">
      <c r="A189" s="24" t="s">
        <v>351</v>
      </c>
      <c r="B189" s="24" t="s">
        <v>65</v>
      </c>
      <c r="C189" s="25" t="s">
        <v>66</v>
      </c>
      <c r="D189" s="26">
        <v>49305.4</v>
      </c>
      <c r="E189" s="26"/>
      <c r="F189" s="26">
        <f>SUM(D189:E189)</f>
        <v>49305.4</v>
      </c>
      <c r="G189" s="26">
        <v>1607.0319999999999</v>
      </c>
      <c r="H189" s="26">
        <f t="shared" ref="H189" si="808">SUM(F189:G189)</f>
        <v>50912.432000000001</v>
      </c>
      <c r="I189" s="29">
        <f>1253.46975+875.28067+803.77961+661.17569+1310.00626</f>
        <v>4903.71198</v>
      </c>
      <c r="J189" s="26">
        <f t="shared" ref="J189" si="809">SUM(H189:I189)</f>
        <v>55816.143980000001</v>
      </c>
      <c r="K189" s="26">
        <v>49305.4</v>
      </c>
      <c r="L189" s="26"/>
      <c r="M189" s="26">
        <f>SUM(K189:L189)</f>
        <v>49305.4</v>
      </c>
      <c r="N189" s="26"/>
      <c r="O189" s="26">
        <f t="shared" ref="O189" si="810">SUM(M189:N189)</f>
        <v>49305.4</v>
      </c>
      <c r="P189" s="26"/>
      <c r="Q189" s="26">
        <f t="shared" ref="Q189" si="811">SUM(O189:P189)</f>
        <v>49305.4</v>
      </c>
      <c r="R189" s="26">
        <v>49305.4</v>
      </c>
      <c r="S189" s="26"/>
      <c r="T189" s="26">
        <f>SUM(R189:S189)</f>
        <v>49305.4</v>
      </c>
      <c r="U189" s="26"/>
      <c r="V189" s="26">
        <f t="shared" ref="V189" si="812">SUM(T189:U189)</f>
        <v>49305.4</v>
      </c>
      <c r="W189" s="26"/>
      <c r="X189" s="26">
        <f t="shared" ref="X189" si="813">SUM(V189:W189)</f>
        <v>49305.4</v>
      </c>
    </row>
    <row r="190" spans="1:24" ht="15.75" outlineLevel="5" x14ac:dyDescent="0.2">
      <c r="A190" s="20" t="s">
        <v>353</v>
      </c>
      <c r="B190" s="20"/>
      <c r="C190" s="21" t="s">
        <v>354</v>
      </c>
      <c r="D190" s="22">
        <f>D191</f>
        <v>29655.4</v>
      </c>
      <c r="E190" s="22">
        <f t="shared" ref="E190:J190" si="814">E191</f>
        <v>0</v>
      </c>
      <c r="F190" s="22">
        <f t="shared" si="814"/>
        <v>29655.4</v>
      </c>
      <c r="G190" s="22">
        <f t="shared" si="814"/>
        <v>776.76067999999998</v>
      </c>
      <c r="H190" s="22">
        <f t="shared" si="814"/>
        <v>30432.160680000001</v>
      </c>
      <c r="I190" s="22">
        <f t="shared" si="814"/>
        <v>-435.90366999999992</v>
      </c>
      <c r="J190" s="22">
        <f t="shared" si="814"/>
        <v>29996.257010000001</v>
      </c>
      <c r="K190" s="22">
        <f>K191</f>
        <v>29655.4</v>
      </c>
      <c r="L190" s="22">
        <f t="shared" ref="L190" si="815">L191</f>
        <v>0</v>
      </c>
      <c r="M190" s="22">
        <f t="shared" ref="M190:Q190" si="816">M191</f>
        <v>29655.4</v>
      </c>
      <c r="N190" s="22">
        <f t="shared" si="816"/>
        <v>0</v>
      </c>
      <c r="O190" s="22">
        <f t="shared" si="816"/>
        <v>29655.4</v>
      </c>
      <c r="P190" s="22">
        <f t="shared" si="816"/>
        <v>0</v>
      </c>
      <c r="Q190" s="22">
        <f t="shared" si="816"/>
        <v>29655.4</v>
      </c>
      <c r="R190" s="22">
        <f>R191</f>
        <v>29655.4</v>
      </c>
      <c r="S190" s="22">
        <f t="shared" ref="S190" si="817">S191</f>
        <v>0</v>
      </c>
      <c r="T190" s="22">
        <f t="shared" ref="T190:X190" si="818">T191</f>
        <v>29655.4</v>
      </c>
      <c r="U190" s="22">
        <f t="shared" si="818"/>
        <v>0</v>
      </c>
      <c r="V190" s="22">
        <f t="shared" si="818"/>
        <v>29655.4</v>
      </c>
      <c r="W190" s="22">
        <f t="shared" si="818"/>
        <v>0</v>
      </c>
      <c r="X190" s="22">
        <f t="shared" si="818"/>
        <v>29655.4</v>
      </c>
    </row>
    <row r="191" spans="1:24" ht="31.5" outlineLevel="7" x14ac:dyDescent="0.2">
      <c r="A191" s="24" t="s">
        <v>353</v>
      </c>
      <c r="B191" s="24" t="s">
        <v>65</v>
      </c>
      <c r="C191" s="25" t="s">
        <v>66</v>
      </c>
      <c r="D191" s="26">
        <v>29655.4</v>
      </c>
      <c r="E191" s="26"/>
      <c r="F191" s="26">
        <f>SUM(D191:E191)</f>
        <v>29655.4</v>
      </c>
      <c r="G191" s="26">
        <v>776.76067999999998</v>
      </c>
      <c r="H191" s="26">
        <f t="shared" ref="H191" si="819">SUM(F191:G191)</f>
        <v>30432.160680000001</v>
      </c>
      <c r="I191" s="29">
        <f>-1403.0889+967.18523</f>
        <v>-435.90366999999992</v>
      </c>
      <c r="J191" s="26">
        <f t="shared" ref="J191" si="820">SUM(H191:I191)</f>
        <v>29996.257010000001</v>
      </c>
      <c r="K191" s="26">
        <v>29655.4</v>
      </c>
      <c r="L191" s="26"/>
      <c r="M191" s="26">
        <f>SUM(K191:L191)</f>
        <v>29655.4</v>
      </c>
      <c r="N191" s="26"/>
      <c r="O191" s="26">
        <f t="shared" ref="O191" si="821">SUM(M191:N191)</f>
        <v>29655.4</v>
      </c>
      <c r="P191" s="26"/>
      <c r="Q191" s="26">
        <f t="shared" ref="Q191" si="822">SUM(O191:P191)</f>
        <v>29655.4</v>
      </c>
      <c r="R191" s="26">
        <v>29655.4</v>
      </c>
      <c r="S191" s="26"/>
      <c r="T191" s="26">
        <f>SUM(R191:S191)</f>
        <v>29655.4</v>
      </c>
      <c r="U191" s="26"/>
      <c r="V191" s="26">
        <f t="shared" ref="V191" si="823">SUM(T191:U191)</f>
        <v>29655.4</v>
      </c>
      <c r="W191" s="26"/>
      <c r="X191" s="26">
        <f t="shared" ref="X191" si="824">SUM(V191:W191)</f>
        <v>29655.4</v>
      </c>
    </row>
    <row r="192" spans="1:24" ht="31.5" outlineLevel="5" x14ac:dyDescent="0.2">
      <c r="A192" s="20" t="s">
        <v>355</v>
      </c>
      <c r="B192" s="20"/>
      <c r="C192" s="21" t="s">
        <v>356</v>
      </c>
      <c r="D192" s="22">
        <f>D193</f>
        <v>48354.9</v>
      </c>
      <c r="E192" s="22">
        <f t="shared" ref="E192:J192" si="825">E193</f>
        <v>0</v>
      </c>
      <c r="F192" s="22">
        <f t="shared" si="825"/>
        <v>48354.9</v>
      </c>
      <c r="G192" s="22">
        <f t="shared" si="825"/>
        <v>1500</v>
      </c>
      <c r="H192" s="22">
        <f t="shared" si="825"/>
        <v>49854.9</v>
      </c>
      <c r="I192" s="22">
        <f t="shared" si="825"/>
        <v>1487</v>
      </c>
      <c r="J192" s="22">
        <f t="shared" si="825"/>
        <v>51341.9</v>
      </c>
      <c r="K192" s="22">
        <f>K193</f>
        <v>48354.9</v>
      </c>
      <c r="L192" s="22">
        <f t="shared" ref="L192" si="826">L193</f>
        <v>0</v>
      </c>
      <c r="M192" s="22">
        <f t="shared" ref="M192:Q192" si="827">M193</f>
        <v>48354.9</v>
      </c>
      <c r="N192" s="22">
        <f t="shared" si="827"/>
        <v>0</v>
      </c>
      <c r="O192" s="22">
        <f t="shared" si="827"/>
        <v>48354.9</v>
      </c>
      <c r="P192" s="22">
        <f t="shared" si="827"/>
        <v>0</v>
      </c>
      <c r="Q192" s="22">
        <f t="shared" si="827"/>
        <v>48354.9</v>
      </c>
      <c r="R192" s="22">
        <f>R193</f>
        <v>48354.9</v>
      </c>
      <c r="S192" s="22">
        <f t="shared" ref="S192" si="828">S193</f>
        <v>0</v>
      </c>
      <c r="T192" s="22">
        <f t="shared" ref="T192:X192" si="829">T193</f>
        <v>48354.9</v>
      </c>
      <c r="U192" s="22">
        <f t="shared" si="829"/>
        <v>0</v>
      </c>
      <c r="V192" s="22">
        <f t="shared" si="829"/>
        <v>48354.9</v>
      </c>
      <c r="W192" s="22">
        <f t="shared" si="829"/>
        <v>0</v>
      </c>
      <c r="X192" s="22">
        <f t="shared" si="829"/>
        <v>48354.9</v>
      </c>
    </row>
    <row r="193" spans="1:24" ht="31.5" outlineLevel="7" x14ac:dyDescent="0.2">
      <c r="A193" s="24" t="s">
        <v>355</v>
      </c>
      <c r="B193" s="24" t="s">
        <v>65</v>
      </c>
      <c r="C193" s="25" t="s">
        <v>66</v>
      </c>
      <c r="D193" s="29">
        <f>48347.4+7.5</f>
        <v>48354.9</v>
      </c>
      <c r="E193" s="26"/>
      <c r="F193" s="26">
        <f>SUM(D193:E193)</f>
        <v>48354.9</v>
      </c>
      <c r="G193" s="26">
        <v>1500</v>
      </c>
      <c r="H193" s="26">
        <f t="shared" ref="H193" si="830">SUM(F193:G193)</f>
        <v>49854.9</v>
      </c>
      <c r="I193" s="29">
        <f>1487</f>
        <v>1487</v>
      </c>
      <c r="J193" s="26">
        <f t="shared" ref="J193" si="831">SUM(H193:I193)</f>
        <v>51341.9</v>
      </c>
      <c r="K193" s="29">
        <f t="shared" ref="K193:R193" si="832">48347.4+7.5</f>
        <v>48354.9</v>
      </c>
      <c r="L193" s="26"/>
      <c r="M193" s="26">
        <f>SUM(K193:L193)</f>
        <v>48354.9</v>
      </c>
      <c r="N193" s="26"/>
      <c r="O193" s="26">
        <f t="shared" ref="O193" si="833">SUM(M193:N193)</f>
        <v>48354.9</v>
      </c>
      <c r="P193" s="26"/>
      <c r="Q193" s="26">
        <f t="shared" ref="Q193" si="834">SUM(O193:P193)</f>
        <v>48354.9</v>
      </c>
      <c r="R193" s="29">
        <f t="shared" si="832"/>
        <v>48354.9</v>
      </c>
      <c r="S193" s="26"/>
      <c r="T193" s="26">
        <f>SUM(R193:S193)</f>
        <v>48354.9</v>
      </c>
      <c r="U193" s="26"/>
      <c r="V193" s="26">
        <f t="shared" ref="V193" si="835">SUM(T193:U193)</f>
        <v>48354.9</v>
      </c>
      <c r="W193" s="26"/>
      <c r="X193" s="26">
        <f t="shared" ref="X193" si="836">SUM(V193:W193)</f>
        <v>48354.9</v>
      </c>
    </row>
    <row r="194" spans="1:24" ht="15.75" hidden="1" outlineLevel="5" x14ac:dyDescent="0.2">
      <c r="A194" s="20" t="s">
        <v>366</v>
      </c>
      <c r="B194" s="20"/>
      <c r="C194" s="21" t="s">
        <v>367</v>
      </c>
      <c r="D194" s="22">
        <f>D195</f>
        <v>14246.4</v>
      </c>
      <c r="E194" s="22">
        <f t="shared" ref="E194:J194" si="837">E195</f>
        <v>0</v>
      </c>
      <c r="F194" s="22">
        <f t="shared" si="837"/>
        <v>14246.4</v>
      </c>
      <c r="G194" s="22">
        <f t="shared" si="837"/>
        <v>0</v>
      </c>
      <c r="H194" s="22">
        <f t="shared" si="837"/>
        <v>14246.4</v>
      </c>
      <c r="I194" s="22">
        <f t="shared" si="837"/>
        <v>0</v>
      </c>
      <c r="J194" s="22">
        <f t="shared" si="837"/>
        <v>14246.4</v>
      </c>
      <c r="K194" s="22">
        <f>K195</f>
        <v>14246.4</v>
      </c>
      <c r="L194" s="22">
        <f t="shared" ref="L194" si="838">L195</f>
        <v>0</v>
      </c>
      <c r="M194" s="22">
        <f t="shared" ref="M194:Q194" si="839">M195</f>
        <v>14246.4</v>
      </c>
      <c r="N194" s="22">
        <f t="shared" si="839"/>
        <v>0</v>
      </c>
      <c r="O194" s="22">
        <f t="shared" si="839"/>
        <v>14246.4</v>
      </c>
      <c r="P194" s="22">
        <f t="shared" si="839"/>
        <v>0</v>
      </c>
      <c r="Q194" s="22">
        <f t="shared" si="839"/>
        <v>14246.4</v>
      </c>
      <c r="R194" s="22">
        <f>R195</f>
        <v>14246.4</v>
      </c>
      <c r="S194" s="22">
        <f t="shared" ref="S194" si="840">S195</f>
        <v>0</v>
      </c>
      <c r="T194" s="22">
        <f t="shared" ref="T194:X194" si="841">T195</f>
        <v>14246.4</v>
      </c>
      <c r="U194" s="22">
        <f t="shared" si="841"/>
        <v>0</v>
      </c>
      <c r="V194" s="22">
        <f t="shared" si="841"/>
        <v>14246.4</v>
      </c>
      <c r="W194" s="22">
        <f t="shared" si="841"/>
        <v>0</v>
      </c>
      <c r="X194" s="22">
        <f t="shared" si="841"/>
        <v>14246.4</v>
      </c>
    </row>
    <row r="195" spans="1:24" ht="31.5" hidden="1" outlineLevel="7" x14ac:dyDescent="0.2">
      <c r="A195" s="24" t="s">
        <v>366</v>
      </c>
      <c r="B195" s="24" t="s">
        <v>65</v>
      </c>
      <c r="C195" s="25" t="s">
        <v>66</v>
      </c>
      <c r="D195" s="26">
        <v>14246.4</v>
      </c>
      <c r="E195" s="26"/>
      <c r="F195" s="26">
        <f>SUM(D195:E195)</f>
        <v>14246.4</v>
      </c>
      <c r="G195" s="26"/>
      <c r="H195" s="26">
        <f t="shared" ref="H195" si="842">SUM(F195:G195)</f>
        <v>14246.4</v>
      </c>
      <c r="I195" s="26"/>
      <c r="J195" s="26">
        <f t="shared" ref="J195" si="843">SUM(H195:I195)</f>
        <v>14246.4</v>
      </c>
      <c r="K195" s="26">
        <v>14246.4</v>
      </c>
      <c r="L195" s="26"/>
      <c r="M195" s="26">
        <f>SUM(K195:L195)</f>
        <v>14246.4</v>
      </c>
      <c r="N195" s="26"/>
      <c r="O195" s="26">
        <f t="shared" ref="O195" si="844">SUM(M195:N195)</f>
        <v>14246.4</v>
      </c>
      <c r="P195" s="26"/>
      <c r="Q195" s="26">
        <f t="shared" ref="Q195" si="845">SUM(O195:P195)</f>
        <v>14246.4</v>
      </c>
      <c r="R195" s="26">
        <v>14246.4</v>
      </c>
      <c r="S195" s="26"/>
      <c r="T195" s="26">
        <f>SUM(R195:S195)</f>
        <v>14246.4</v>
      </c>
      <c r="U195" s="26"/>
      <c r="V195" s="26">
        <f t="shared" ref="V195" si="846">SUM(T195:U195)</f>
        <v>14246.4</v>
      </c>
      <c r="W195" s="26"/>
      <c r="X195" s="26">
        <f t="shared" ref="X195" si="847">SUM(V195:W195)</f>
        <v>14246.4</v>
      </c>
    </row>
    <row r="196" spans="1:24" ht="33" hidden="1" customHeight="1" outlineLevel="5" x14ac:dyDescent="0.2">
      <c r="A196" s="20" t="s">
        <v>357</v>
      </c>
      <c r="B196" s="20"/>
      <c r="C196" s="21" t="s">
        <v>358</v>
      </c>
      <c r="D196" s="22">
        <f>D197</f>
        <v>50</v>
      </c>
      <c r="E196" s="22">
        <f t="shared" ref="E196:J196" si="848">E197</f>
        <v>0</v>
      </c>
      <c r="F196" s="22">
        <f t="shared" si="848"/>
        <v>50</v>
      </c>
      <c r="G196" s="22">
        <f t="shared" si="848"/>
        <v>0</v>
      </c>
      <c r="H196" s="22">
        <f t="shared" si="848"/>
        <v>50</v>
      </c>
      <c r="I196" s="22">
        <f t="shared" si="848"/>
        <v>0</v>
      </c>
      <c r="J196" s="22">
        <f t="shared" si="848"/>
        <v>50</v>
      </c>
      <c r="K196" s="22">
        <f>K197</f>
        <v>50</v>
      </c>
      <c r="L196" s="22">
        <f t="shared" ref="L196" si="849">L197</f>
        <v>0</v>
      </c>
      <c r="M196" s="22">
        <f t="shared" ref="M196:Q196" si="850">M197</f>
        <v>50</v>
      </c>
      <c r="N196" s="22">
        <f t="shared" si="850"/>
        <v>0</v>
      </c>
      <c r="O196" s="22">
        <f t="shared" si="850"/>
        <v>50</v>
      </c>
      <c r="P196" s="22">
        <f t="shared" si="850"/>
        <v>0</v>
      </c>
      <c r="Q196" s="22">
        <f t="shared" si="850"/>
        <v>50</v>
      </c>
      <c r="R196" s="22">
        <f>R197</f>
        <v>50</v>
      </c>
      <c r="S196" s="22">
        <f t="shared" ref="S196" si="851">S197</f>
        <v>0</v>
      </c>
      <c r="T196" s="22">
        <f t="shared" ref="T196:X196" si="852">T197</f>
        <v>50</v>
      </c>
      <c r="U196" s="22">
        <f t="shared" si="852"/>
        <v>0</v>
      </c>
      <c r="V196" s="22">
        <f t="shared" si="852"/>
        <v>50</v>
      </c>
      <c r="W196" s="22">
        <f t="shared" si="852"/>
        <v>0</v>
      </c>
      <c r="X196" s="22">
        <f t="shared" si="852"/>
        <v>50</v>
      </c>
    </row>
    <row r="197" spans="1:24" ht="31.5" hidden="1" outlineLevel="7" x14ac:dyDescent="0.2">
      <c r="A197" s="24" t="s">
        <v>357</v>
      </c>
      <c r="B197" s="24" t="s">
        <v>65</v>
      </c>
      <c r="C197" s="25" t="s">
        <v>66</v>
      </c>
      <c r="D197" s="26">
        <v>50</v>
      </c>
      <c r="E197" s="26"/>
      <c r="F197" s="26">
        <f>SUM(D197:E197)</f>
        <v>50</v>
      </c>
      <c r="G197" s="26"/>
      <c r="H197" s="26">
        <f t="shared" ref="H197" si="853">SUM(F197:G197)</f>
        <v>50</v>
      </c>
      <c r="I197" s="26"/>
      <c r="J197" s="26">
        <f t="shared" ref="J197" si="854">SUM(H197:I197)</f>
        <v>50</v>
      </c>
      <c r="K197" s="26">
        <v>50</v>
      </c>
      <c r="L197" s="26"/>
      <c r="M197" s="26">
        <f>SUM(K197:L197)</f>
        <v>50</v>
      </c>
      <c r="N197" s="26"/>
      <c r="O197" s="26">
        <f t="shared" ref="O197" si="855">SUM(M197:N197)</f>
        <v>50</v>
      </c>
      <c r="P197" s="26"/>
      <c r="Q197" s="26">
        <f t="shared" ref="Q197" si="856">SUM(O197:P197)</f>
        <v>50</v>
      </c>
      <c r="R197" s="26">
        <v>50</v>
      </c>
      <c r="S197" s="26"/>
      <c r="T197" s="26">
        <f>SUM(R197:S197)</f>
        <v>50</v>
      </c>
      <c r="U197" s="26"/>
      <c r="V197" s="26">
        <f t="shared" ref="V197" si="857">SUM(T197:U197)</f>
        <v>50</v>
      </c>
      <c r="W197" s="26"/>
      <c r="X197" s="26">
        <f t="shared" ref="X197" si="858">SUM(V197:W197)</f>
        <v>50</v>
      </c>
    </row>
    <row r="198" spans="1:24" ht="47.25" hidden="1" outlineLevel="5" x14ac:dyDescent="0.2">
      <c r="A198" s="20" t="s">
        <v>359</v>
      </c>
      <c r="B198" s="20"/>
      <c r="C198" s="21" t="s">
        <v>360</v>
      </c>
      <c r="D198" s="22">
        <f>D199</f>
        <v>385</v>
      </c>
      <c r="E198" s="22">
        <f t="shared" ref="E198:J198" si="859">E199</f>
        <v>0</v>
      </c>
      <c r="F198" s="22">
        <f t="shared" si="859"/>
        <v>385</v>
      </c>
      <c r="G198" s="22">
        <f t="shared" si="859"/>
        <v>0</v>
      </c>
      <c r="H198" s="22">
        <f t="shared" si="859"/>
        <v>385</v>
      </c>
      <c r="I198" s="22">
        <f t="shared" si="859"/>
        <v>0</v>
      </c>
      <c r="J198" s="22">
        <f t="shared" si="859"/>
        <v>385</v>
      </c>
      <c r="K198" s="22">
        <f>K199</f>
        <v>385</v>
      </c>
      <c r="L198" s="22">
        <f t="shared" ref="L198" si="860">L199</f>
        <v>0</v>
      </c>
      <c r="M198" s="22">
        <f t="shared" ref="M198:Q198" si="861">M199</f>
        <v>385</v>
      </c>
      <c r="N198" s="22">
        <f t="shared" si="861"/>
        <v>0</v>
      </c>
      <c r="O198" s="22">
        <f t="shared" si="861"/>
        <v>385</v>
      </c>
      <c r="P198" s="22">
        <f t="shared" si="861"/>
        <v>0</v>
      </c>
      <c r="Q198" s="22">
        <f t="shared" si="861"/>
        <v>385</v>
      </c>
      <c r="R198" s="22">
        <f>R199</f>
        <v>385</v>
      </c>
      <c r="S198" s="22">
        <f t="shared" ref="S198" si="862">S199</f>
        <v>0</v>
      </c>
      <c r="T198" s="22">
        <f t="shared" ref="T198:X198" si="863">T199</f>
        <v>385</v>
      </c>
      <c r="U198" s="22">
        <f t="shared" si="863"/>
        <v>0</v>
      </c>
      <c r="V198" s="22">
        <f t="shared" si="863"/>
        <v>385</v>
      </c>
      <c r="W198" s="22">
        <f t="shared" si="863"/>
        <v>0</v>
      </c>
      <c r="X198" s="22">
        <f t="shared" si="863"/>
        <v>385</v>
      </c>
    </row>
    <row r="199" spans="1:24" ht="31.5" hidden="1" outlineLevel="7" x14ac:dyDescent="0.2">
      <c r="A199" s="24" t="s">
        <v>359</v>
      </c>
      <c r="B199" s="24" t="s">
        <v>65</v>
      </c>
      <c r="C199" s="25" t="s">
        <v>66</v>
      </c>
      <c r="D199" s="26">
        <v>385</v>
      </c>
      <c r="E199" s="26"/>
      <c r="F199" s="26">
        <f>SUM(D199:E199)</f>
        <v>385</v>
      </c>
      <c r="G199" s="26"/>
      <c r="H199" s="26">
        <f t="shared" ref="H199" si="864">SUM(F199:G199)</f>
        <v>385</v>
      </c>
      <c r="I199" s="26"/>
      <c r="J199" s="26">
        <f t="shared" ref="J199" si="865">SUM(H199:I199)</f>
        <v>385</v>
      </c>
      <c r="K199" s="26">
        <v>385</v>
      </c>
      <c r="L199" s="26"/>
      <c r="M199" s="26">
        <f>SUM(K199:L199)</f>
        <v>385</v>
      </c>
      <c r="N199" s="26"/>
      <c r="O199" s="26">
        <f t="shared" ref="O199" si="866">SUM(M199:N199)</f>
        <v>385</v>
      </c>
      <c r="P199" s="26"/>
      <c r="Q199" s="26">
        <f t="shared" ref="Q199" si="867">SUM(O199:P199)</f>
        <v>385</v>
      </c>
      <c r="R199" s="26">
        <v>385</v>
      </c>
      <c r="S199" s="26"/>
      <c r="T199" s="26">
        <f>SUM(R199:S199)</f>
        <v>385</v>
      </c>
      <c r="U199" s="26"/>
      <c r="V199" s="26">
        <f t="shared" ref="V199" si="868">SUM(T199:U199)</f>
        <v>385</v>
      </c>
      <c r="W199" s="26"/>
      <c r="X199" s="26">
        <f t="shared" ref="X199" si="869">SUM(V199:W199)</f>
        <v>385</v>
      </c>
    </row>
    <row r="200" spans="1:24" ht="31.5" hidden="1" outlineLevel="7" x14ac:dyDescent="0.2">
      <c r="A200" s="20" t="s">
        <v>632</v>
      </c>
      <c r="B200" s="20"/>
      <c r="C200" s="21" t="s">
        <v>633</v>
      </c>
      <c r="D200" s="26"/>
      <c r="E200" s="26"/>
      <c r="F200" s="26"/>
      <c r="G200" s="26"/>
      <c r="H200" s="26"/>
      <c r="I200" s="26"/>
      <c r="J200" s="26"/>
      <c r="K200" s="28">
        <f t="shared" ref="K200:Q200" si="870">K201</f>
        <v>165</v>
      </c>
      <c r="L200" s="28">
        <f t="shared" si="870"/>
        <v>0</v>
      </c>
      <c r="M200" s="28">
        <f t="shared" si="870"/>
        <v>165</v>
      </c>
      <c r="N200" s="28">
        <f t="shared" si="870"/>
        <v>0</v>
      </c>
      <c r="O200" s="28">
        <f t="shared" si="870"/>
        <v>165</v>
      </c>
      <c r="P200" s="28">
        <f t="shared" si="870"/>
        <v>0</v>
      </c>
      <c r="Q200" s="28">
        <f t="shared" si="870"/>
        <v>165</v>
      </c>
      <c r="R200" s="28"/>
      <c r="S200" s="26"/>
      <c r="T200" s="26"/>
      <c r="U200" s="28">
        <f t="shared" ref="U200:X200" si="871">U201</f>
        <v>0</v>
      </c>
      <c r="V200" s="28">
        <f t="shared" si="871"/>
        <v>0</v>
      </c>
      <c r="W200" s="28">
        <f t="shared" si="871"/>
        <v>0</v>
      </c>
      <c r="X200" s="28">
        <f t="shared" si="871"/>
        <v>0</v>
      </c>
    </row>
    <row r="201" spans="1:24" ht="31.5" hidden="1" outlineLevel="7" x14ac:dyDescent="0.2">
      <c r="A201" s="24" t="s">
        <v>632</v>
      </c>
      <c r="B201" s="24" t="s">
        <v>65</v>
      </c>
      <c r="C201" s="25" t="s">
        <v>66</v>
      </c>
      <c r="D201" s="26"/>
      <c r="E201" s="26"/>
      <c r="F201" s="26"/>
      <c r="G201" s="26"/>
      <c r="H201" s="26"/>
      <c r="I201" s="26"/>
      <c r="J201" s="26"/>
      <c r="K201" s="26">
        <v>165</v>
      </c>
      <c r="L201" s="26"/>
      <c r="M201" s="26">
        <f>SUM(K201:L201)</f>
        <v>165</v>
      </c>
      <c r="N201" s="26"/>
      <c r="O201" s="26">
        <f t="shared" ref="O201" si="872">SUM(M201:N201)</f>
        <v>165</v>
      </c>
      <c r="P201" s="26"/>
      <c r="Q201" s="26">
        <f t="shared" ref="Q201" si="873">SUM(O201:P201)</f>
        <v>165</v>
      </c>
      <c r="R201" s="26"/>
      <c r="S201" s="26"/>
      <c r="T201" s="26"/>
      <c r="U201" s="26"/>
      <c r="V201" s="26">
        <f t="shared" ref="V201" si="874">SUM(T201:U201)</f>
        <v>0</v>
      </c>
      <c r="W201" s="26"/>
      <c r="X201" s="26">
        <f t="shared" ref="X201" si="875">SUM(V201:W201)</f>
        <v>0</v>
      </c>
    </row>
    <row r="202" spans="1:24" ht="47.25" hidden="1" outlineLevel="2" x14ac:dyDescent="0.2">
      <c r="A202" s="20" t="s">
        <v>49</v>
      </c>
      <c r="B202" s="20"/>
      <c r="C202" s="21" t="s">
        <v>50</v>
      </c>
      <c r="D202" s="22">
        <f t="shared" ref="D202:X202" si="876">D203+D234+D250+D261</f>
        <v>68854.100000000006</v>
      </c>
      <c r="E202" s="22">
        <f t="shared" ref="E202:F202" si="877">E203+E234+E250+E261</f>
        <v>7.9</v>
      </c>
      <c r="F202" s="22">
        <f t="shared" si="877"/>
        <v>68862</v>
      </c>
      <c r="G202" s="22">
        <f t="shared" ref="G202:H202" si="878">G203+G234+G250+G261</f>
        <v>3865.8329400000002</v>
      </c>
      <c r="H202" s="22">
        <f t="shared" si="878"/>
        <v>72727.832940000008</v>
      </c>
      <c r="I202" s="22">
        <f t="shared" ref="I202:J202" si="879">I203+I234+I250+I261</f>
        <v>0</v>
      </c>
      <c r="J202" s="22">
        <f t="shared" si="879"/>
        <v>72727.832940000008</v>
      </c>
      <c r="K202" s="22">
        <f t="shared" si="876"/>
        <v>69933.200000000012</v>
      </c>
      <c r="L202" s="22">
        <f t="shared" ref="L202:Q202" si="880">L203+L234+L250+L261</f>
        <v>7.9</v>
      </c>
      <c r="M202" s="22">
        <f t="shared" si="880"/>
        <v>69941.100000000006</v>
      </c>
      <c r="N202" s="22">
        <f t="shared" si="880"/>
        <v>0</v>
      </c>
      <c r="O202" s="22">
        <f t="shared" si="880"/>
        <v>69941.100000000006</v>
      </c>
      <c r="P202" s="22">
        <f t="shared" si="880"/>
        <v>0</v>
      </c>
      <c r="Q202" s="22">
        <f t="shared" si="880"/>
        <v>69941.100000000006</v>
      </c>
      <c r="R202" s="22">
        <f t="shared" si="876"/>
        <v>74683.100000000006</v>
      </c>
      <c r="S202" s="22">
        <f t="shared" si="876"/>
        <v>7.9</v>
      </c>
      <c r="T202" s="22">
        <f t="shared" si="876"/>
        <v>74691</v>
      </c>
      <c r="U202" s="22">
        <f t="shared" si="876"/>
        <v>0</v>
      </c>
      <c r="V202" s="22">
        <f t="shared" si="876"/>
        <v>74691</v>
      </c>
      <c r="W202" s="22">
        <f t="shared" si="876"/>
        <v>0</v>
      </c>
      <c r="X202" s="22">
        <f t="shared" si="876"/>
        <v>74691</v>
      </c>
    </row>
    <row r="203" spans="1:24" ht="31.5" hidden="1" outlineLevel="3" x14ac:dyDescent="0.2">
      <c r="A203" s="20" t="s">
        <v>51</v>
      </c>
      <c r="B203" s="20"/>
      <c r="C203" s="21" t="s">
        <v>52</v>
      </c>
      <c r="D203" s="22">
        <f>D204+D221+D225+D231+D228</f>
        <v>7630.5999999999995</v>
      </c>
      <c r="E203" s="22">
        <f t="shared" ref="E203:F203" si="881">E204+E221+E225+E231+E228</f>
        <v>7.9</v>
      </c>
      <c r="F203" s="22">
        <f t="shared" si="881"/>
        <v>7638.5</v>
      </c>
      <c r="G203" s="22">
        <f t="shared" ref="G203:H203" si="882">G204+G221+G225+G231+G228</f>
        <v>320.79999999999995</v>
      </c>
      <c r="H203" s="22">
        <f t="shared" si="882"/>
        <v>7959.2999999999993</v>
      </c>
      <c r="I203" s="22">
        <f t="shared" ref="I203:J203" si="883">I204+I221+I225+I231+I228</f>
        <v>0</v>
      </c>
      <c r="J203" s="22">
        <f t="shared" si="883"/>
        <v>7959.2999999999993</v>
      </c>
      <c r="K203" s="22">
        <f t="shared" ref="K203:R203" si="884">K204+K221+K225+K231+K228</f>
        <v>7633.5999999999995</v>
      </c>
      <c r="L203" s="22">
        <f t="shared" ref="L203" si="885">L204+L221+L225+L231+L228</f>
        <v>7.9</v>
      </c>
      <c r="M203" s="22">
        <f t="shared" ref="M203:Q203" si="886">M204+M221+M225+M231+M228</f>
        <v>7641.5</v>
      </c>
      <c r="N203" s="22">
        <f t="shared" si="886"/>
        <v>0</v>
      </c>
      <c r="O203" s="22">
        <f t="shared" si="886"/>
        <v>7641.5</v>
      </c>
      <c r="P203" s="22">
        <f t="shared" si="886"/>
        <v>0</v>
      </c>
      <c r="Q203" s="22">
        <f t="shared" si="886"/>
        <v>7641.5</v>
      </c>
      <c r="R203" s="22">
        <f t="shared" si="884"/>
        <v>7633.5999999999995</v>
      </c>
      <c r="S203" s="22">
        <f t="shared" ref="S203" si="887">S204+S221+S225+S231+S228</f>
        <v>7.9</v>
      </c>
      <c r="T203" s="22">
        <f t="shared" ref="T203:X203" si="888">T204+T221+T225+T231+T228</f>
        <v>7641.5</v>
      </c>
      <c r="U203" s="22">
        <f t="shared" si="888"/>
        <v>0</v>
      </c>
      <c r="V203" s="22">
        <f t="shared" si="888"/>
        <v>7641.5</v>
      </c>
      <c r="W203" s="22">
        <f t="shared" si="888"/>
        <v>0</v>
      </c>
      <c r="X203" s="22">
        <f t="shared" si="888"/>
        <v>7641.5</v>
      </c>
    </row>
    <row r="204" spans="1:24" ht="31.5" hidden="1" outlineLevel="4" x14ac:dyDescent="0.2">
      <c r="A204" s="20" t="s">
        <v>111</v>
      </c>
      <c r="B204" s="20"/>
      <c r="C204" s="21" t="s">
        <v>112</v>
      </c>
      <c r="D204" s="22">
        <f>D205+D208+D211+D213+D215+D217+D219</f>
        <v>6257.9</v>
      </c>
      <c r="E204" s="22">
        <f t="shared" ref="E204:F204" si="889">E205+E208+E211+E213+E215+E217+E219</f>
        <v>7.9</v>
      </c>
      <c r="F204" s="22">
        <f t="shared" si="889"/>
        <v>6265.8</v>
      </c>
      <c r="G204" s="22">
        <f t="shared" ref="G204:H204" si="890">G205+G208+G211+G213+G215+G217+G219</f>
        <v>320.79999999999995</v>
      </c>
      <c r="H204" s="22">
        <f t="shared" si="890"/>
        <v>6586.5999999999995</v>
      </c>
      <c r="I204" s="22">
        <f t="shared" ref="I204:J204" si="891">I205+I208+I211+I213+I215+I217+I219</f>
        <v>0</v>
      </c>
      <c r="J204" s="22">
        <f t="shared" si="891"/>
        <v>6586.5999999999995</v>
      </c>
      <c r="K204" s="22">
        <f>K205+K208+K211+K213+K215+K217+K219</f>
        <v>6260.9</v>
      </c>
      <c r="L204" s="22">
        <f t="shared" ref="L204" si="892">L205+L208+L211+L213+L215+L217+L219</f>
        <v>7.9</v>
      </c>
      <c r="M204" s="22">
        <f t="shared" ref="M204:Q204" si="893">M205+M208+M211+M213+M215+M217+M219</f>
        <v>6268.8</v>
      </c>
      <c r="N204" s="22">
        <f t="shared" si="893"/>
        <v>0</v>
      </c>
      <c r="O204" s="22">
        <f t="shared" si="893"/>
        <v>6268.8</v>
      </c>
      <c r="P204" s="22">
        <f t="shared" si="893"/>
        <v>0</v>
      </c>
      <c r="Q204" s="22">
        <f t="shared" si="893"/>
        <v>6268.8</v>
      </c>
      <c r="R204" s="22">
        <f>R205+R208+R211+R213+R215+R217+R219</f>
        <v>6260.9</v>
      </c>
      <c r="S204" s="22">
        <f t="shared" ref="S204" si="894">S205+S208+S211+S213+S215+S217+S219</f>
        <v>7.9</v>
      </c>
      <c r="T204" s="22">
        <f t="shared" ref="T204:X204" si="895">T205+T208+T211+T213+T215+T217+T219</f>
        <v>6268.8</v>
      </c>
      <c r="U204" s="22">
        <f t="shared" si="895"/>
        <v>0</v>
      </c>
      <c r="V204" s="22">
        <f t="shared" si="895"/>
        <v>6268.8</v>
      </c>
      <c r="W204" s="22">
        <f t="shared" si="895"/>
        <v>0</v>
      </c>
      <c r="X204" s="22">
        <f t="shared" si="895"/>
        <v>6268.8</v>
      </c>
    </row>
    <row r="205" spans="1:24" ht="31.5" hidden="1" outlineLevel="5" x14ac:dyDescent="0.2">
      <c r="A205" s="20" t="s">
        <v>113</v>
      </c>
      <c r="B205" s="20"/>
      <c r="C205" s="21" t="s">
        <v>114</v>
      </c>
      <c r="D205" s="22">
        <f>D206+D207</f>
        <v>3231.4</v>
      </c>
      <c r="E205" s="22">
        <f t="shared" ref="E205:F205" si="896">E206+E207</f>
        <v>0</v>
      </c>
      <c r="F205" s="22">
        <f t="shared" si="896"/>
        <v>3231.4</v>
      </c>
      <c r="G205" s="22">
        <f t="shared" ref="G205:H205" si="897">G206+G207</f>
        <v>320.79999999999995</v>
      </c>
      <c r="H205" s="22">
        <f t="shared" si="897"/>
        <v>3552.2</v>
      </c>
      <c r="I205" s="22">
        <f t="shared" ref="I205:J205" si="898">I206+I207</f>
        <v>0</v>
      </c>
      <c r="J205" s="22">
        <f t="shared" si="898"/>
        <v>3552.2</v>
      </c>
      <c r="K205" s="22">
        <f t="shared" ref="K205:R205" si="899">K206+K207</f>
        <v>3231.4</v>
      </c>
      <c r="L205" s="22">
        <f t="shared" ref="L205" si="900">L206+L207</f>
        <v>0</v>
      </c>
      <c r="M205" s="22">
        <f t="shared" ref="M205:Q205" si="901">M206+M207</f>
        <v>3231.4</v>
      </c>
      <c r="N205" s="22">
        <f t="shared" si="901"/>
        <v>0</v>
      </c>
      <c r="O205" s="22">
        <f t="shared" si="901"/>
        <v>3231.4</v>
      </c>
      <c r="P205" s="22">
        <f t="shared" si="901"/>
        <v>0</v>
      </c>
      <c r="Q205" s="22">
        <f t="shared" si="901"/>
        <v>3231.4</v>
      </c>
      <c r="R205" s="22">
        <f t="shared" si="899"/>
        <v>3231.4</v>
      </c>
      <c r="S205" s="22">
        <f t="shared" ref="S205" si="902">S206+S207</f>
        <v>0</v>
      </c>
      <c r="T205" s="22">
        <f t="shared" ref="T205:X205" si="903">T206+T207</f>
        <v>3231.4</v>
      </c>
      <c r="U205" s="22">
        <f t="shared" si="903"/>
        <v>0</v>
      </c>
      <c r="V205" s="22">
        <f t="shared" si="903"/>
        <v>3231.4</v>
      </c>
      <c r="W205" s="22">
        <f t="shared" si="903"/>
        <v>0</v>
      </c>
      <c r="X205" s="22">
        <f t="shared" si="903"/>
        <v>3231.4</v>
      </c>
    </row>
    <row r="206" spans="1:24" ht="31.5" hidden="1" outlineLevel="7" x14ac:dyDescent="0.2">
      <c r="A206" s="24" t="s">
        <v>113</v>
      </c>
      <c r="B206" s="24" t="s">
        <v>7</v>
      </c>
      <c r="C206" s="25" t="s">
        <v>8</v>
      </c>
      <c r="D206" s="26">
        <f>1871.4+159.6</f>
        <v>2031</v>
      </c>
      <c r="E206" s="26">
        <v>1200.4000000000001</v>
      </c>
      <c r="F206" s="26">
        <f t="shared" ref="F206:F207" si="904">SUM(D206:E206)</f>
        <v>3231.4</v>
      </c>
      <c r="G206" s="26">
        <f>60.4+260.4</f>
        <v>320.79999999999995</v>
      </c>
      <c r="H206" s="26">
        <f t="shared" ref="H206:H207" si="905">SUM(F206:G206)</f>
        <v>3552.2</v>
      </c>
      <c r="I206" s="26"/>
      <c r="J206" s="26">
        <f t="shared" ref="J206:J207" si="906">SUM(H206:I206)</f>
        <v>3552.2</v>
      </c>
      <c r="K206" s="26">
        <f t="shared" ref="K206:R206" si="907">1871.4+159.6</f>
        <v>2031</v>
      </c>
      <c r="L206" s="26">
        <v>1200.4000000000001</v>
      </c>
      <c r="M206" s="26">
        <f t="shared" ref="M206:M207" si="908">SUM(K206:L206)</f>
        <v>3231.4</v>
      </c>
      <c r="N206" s="26"/>
      <c r="O206" s="26">
        <f t="shared" ref="O206:O207" si="909">SUM(M206:N206)</f>
        <v>3231.4</v>
      </c>
      <c r="P206" s="26"/>
      <c r="Q206" s="26">
        <f t="shared" ref="Q206:Q207" si="910">SUM(O206:P206)</f>
        <v>3231.4</v>
      </c>
      <c r="R206" s="26">
        <f t="shared" si="907"/>
        <v>2031</v>
      </c>
      <c r="S206" s="26">
        <v>1200.4000000000001</v>
      </c>
      <c r="T206" s="26">
        <f t="shared" ref="T206:T207" si="911">SUM(R206:S206)</f>
        <v>3231.4</v>
      </c>
      <c r="U206" s="26"/>
      <c r="V206" s="26">
        <f t="shared" ref="V206:V207" si="912">SUM(T206:U206)</f>
        <v>3231.4</v>
      </c>
      <c r="W206" s="26"/>
      <c r="X206" s="26">
        <f t="shared" ref="X206:X207" si="913">SUM(V206:W206)</f>
        <v>3231.4</v>
      </c>
    </row>
    <row r="207" spans="1:24" ht="31.5" hidden="1" outlineLevel="7" x14ac:dyDescent="0.2">
      <c r="A207" s="24" t="s">
        <v>113</v>
      </c>
      <c r="B207" s="24" t="s">
        <v>65</v>
      </c>
      <c r="C207" s="25" t="s">
        <v>66</v>
      </c>
      <c r="D207" s="26">
        <v>1200.4000000000001</v>
      </c>
      <c r="E207" s="26">
        <v>-1200.4000000000001</v>
      </c>
      <c r="F207" s="26">
        <f t="shared" si="904"/>
        <v>0</v>
      </c>
      <c r="G207" s="26"/>
      <c r="H207" s="26">
        <f t="shared" si="905"/>
        <v>0</v>
      </c>
      <c r="I207" s="26"/>
      <c r="J207" s="26">
        <f t="shared" si="906"/>
        <v>0</v>
      </c>
      <c r="K207" s="26">
        <v>1200.4000000000001</v>
      </c>
      <c r="L207" s="26">
        <v>-1200.4000000000001</v>
      </c>
      <c r="M207" s="26">
        <f t="shared" si="908"/>
        <v>0</v>
      </c>
      <c r="N207" s="26"/>
      <c r="O207" s="26">
        <f t="shared" si="909"/>
        <v>0</v>
      </c>
      <c r="P207" s="26"/>
      <c r="Q207" s="26">
        <f t="shared" si="910"/>
        <v>0</v>
      </c>
      <c r="R207" s="26">
        <v>1200.4000000000001</v>
      </c>
      <c r="S207" s="26">
        <v>-1200.4000000000001</v>
      </c>
      <c r="T207" s="26">
        <f t="shared" si="911"/>
        <v>0</v>
      </c>
      <c r="U207" s="26"/>
      <c r="V207" s="26">
        <f t="shared" si="912"/>
        <v>0</v>
      </c>
      <c r="W207" s="26"/>
      <c r="X207" s="26">
        <f t="shared" si="913"/>
        <v>0</v>
      </c>
    </row>
    <row r="208" spans="1:24" ht="23.25" hidden="1" customHeight="1" outlineLevel="5" x14ac:dyDescent="0.2">
      <c r="A208" s="20" t="s">
        <v>326</v>
      </c>
      <c r="B208" s="20"/>
      <c r="C208" s="21" t="s">
        <v>327</v>
      </c>
      <c r="D208" s="22">
        <f>D209+D210</f>
        <v>186.5</v>
      </c>
      <c r="E208" s="22">
        <f t="shared" ref="E208:F208" si="914">E209+E210</f>
        <v>0</v>
      </c>
      <c r="F208" s="22">
        <f t="shared" si="914"/>
        <v>186.5</v>
      </c>
      <c r="G208" s="22">
        <f t="shared" ref="G208:H208" si="915">G209+G210</f>
        <v>0</v>
      </c>
      <c r="H208" s="22">
        <f t="shared" si="915"/>
        <v>186.5</v>
      </c>
      <c r="I208" s="22">
        <f t="shared" ref="I208:J208" si="916">I209+I210</f>
        <v>0</v>
      </c>
      <c r="J208" s="22">
        <f t="shared" si="916"/>
        <v>186.5</v>
      </c>
      <c r="K208" s="22">
        <f t="shared" ref="K208:R208" si="917">K209+K210</f>
        <v>186.5</v>
      </c>
      <c r="L208" s="22">
        <f t="shared" ref="L208" si="918">L209+L210</f>
        <v>0</v>
      </c>
      <c r="M208" s="22">
        <f t="shared" ref="M208:Q208" si="919">M209+M210</f>
        <v>186.5</v>
      </c>
      <c r="N208" s="22">
        <f t="shared" si="919"/>
        <v>0</v>
      </c>
      <c r="O208" s="22">
        <f t="shared" si="919"/>
        <v>186.5</v>
      </c>
      <c r="P208" s="22">
        <f t="shared" si="919"/>
        <v>0</v>
      </c>
      <c r="Q208" s="22">
        <f t="shared" si="919"/>
        <v>186.5</v>
      </c>
      <c r="R208" s="22">
        <f t="shared" si="917"/>
        <v>186.5</v>
      </c>
      <c r="S208" s="22">
        <f t="shared" ref="S208" si="920">S209+S210</f>
        <v>0</v>
      </c>
      <c r="T208" s="22">
        <f t="shared" ref="T208:X208" si="921">T209+T210</f>
        <v>186.5</v>
      </c>
      <c r="U208" s="22">
        <f t="shared" si="921"/>
        <v>0</v>
      </c>
      <c r="V208" s="22">
        <f t="shared" si="921"/>
        <v>186.5</v>
      </c>
      <c r="W208" s="22">
        <f t="shared" si="921"/>
        <v>0</v>
      </c>
      <c r="X208" s="22">
        <f t="shared" si="921"/>
        <v>186.5</v>
      </c>
    </row>
    <row r="209" spans="1:24" ht="31.5" hidden="1" outlineLevel="7" x14ac:dyDescent="0.2">
      <c r="A209" s="24" t="s">
        <v>326</v>
      </c>
      <c r="B209" s="24" t="s">
        <v>7</v>
      </c>
      <c r="C209" s="25" t="s">
        <v>8</v>
      </c>
      <c r="D209" s="26">
        <f>50+75</f>
        <v>125</v>
      </c>
      <c r="E209" s="26"/>
      <c r="F209" s="26">
        <f>SUM(D209:E209)</f>
        <v>125</v>
      </c>
      <c r="G209" s="26"/>
      <c r="H209" s="26">
        <f t="shared" ref="H209" si="922">SUM(F209:G209)</f>
        <v>125</v>
      </c>
      <c r="I209" s="26"/>
      <c r="J209" s="26">
        <f t="shared" ref="J209:J210" si="923">SUM(H209:I209)</f>
        <v>125</v>
      </c>
      <c r="K209" s="26">
        <f t="shared" ref="K209:R209" si="924">50+75</f>
        <v>125</v>
      </c>
      <c r="L209" s="26"/>
      <c r="M209" s="26">
        <f>SUM(K209:L209)</f>
        <v>125</v>
      </c>
      <c r="N209" s="26"/>
      <c r="O209" s="26">
        <f t="shared" ref="O209:O210" si="925">SUM(M209:N209)</f>
        <v>125</v>
      </c>
      <c r="P209" s="26"/>
      <c r="Q209" s="26">
        <f t="shared" ref="Q209:Q210" si="926">SUM(O209:P209)</f>
        <v>125</v>
      </c>
      <c r="R209" s="26">
        <f t="shared" si="924"/>
        <v>125</v>
      </c>
      <c r="S209" s="26"/>
      <c r="T209" s="26">
        <f>SUM(R209:S209)</f>
        <v>125</v>
      </c>
      <c r="U209" s="26"/>
      <c r="V209" s="26">
        <f t="shared" ref="V209:V210" si="927">SUM(T209:U209)</f>
        <v>125</v>
      </c>
      <c r="W209" s="26"/>
      <c r="X209" s="26">
        <f t="shared" ref="X209:X210" si="928">SUM(V209:W209)</f>
        <v>125</v>
      </c>
    </row>
    <row r="210" spans="1:24" ht="31.5" hidden="1" outlineLevel="7" x14ac:dyDescent="0.2">
      <c r="A210" s="24" t="s">
        <v>326</v>
      </c>
      <c r="B210" s="24" t="s">
        <v>65</v>
      </c>
      <c r="C210" s="25" t="s">
        <v>66</v>
      </c>
      <c r="D210" s="26">
        <v>61.5</v>
      </c>
      <c r="E210" s="26"/>
      <c r="F210" s="26">
        <f>SUM(D210:E210)</f>
        <v>61.5</v>
      </c>
      <c r="G210" s="26"/>
      <c r="H210" s="26">
        <f t="shared" ref="H210" si="929">SUM(F210:G210)</f>
        <v>61.5</v>
      </c>
      <c r="I210" s="26"/>
      <c r="J210" s="26">
        <f t="shared" si="923"/>
        <v>61.5</v>
      </c>
      <c r="K210" s="26">
        <v>61.5</v>
      </c>
      <c r="L210" s="26"/>
      <c r="M210" s="26">
        <f>SUM(K210:L210)</f>
        <v>61.5</v>
      </c>
      <c r="N210" s="26"/>
      <c r="O210" s="26">
        <f t="shared" si="925"/>
        <v>61.5</v>
      </c>
      <c r="P210" s="26"/>
      <c r="Q210" s="26">
        <f t="shared" si="926"/>
        <v>61.5</v>
      </c>
      <c r="R210" s="26">
        <v>61.5</v>
      </c>
      <c r="S210" s="26"/>
      <c r="T210" s="26">
        <f>SUM(R210:S210)</f>
        <v>61.5</v>
      </c>
      <c r="U210" s="26"/>
      <c r="V210" s="26">
        <f t="shared" si="927"/>
        <v>61.5</v>
      </c>
      <c r="W210" s="26"/>
      <c r="X210" s="26">
        <f t="shared" si="928"/>
        <v>61.5</v>
      </c>
    </row>
    <row r="211" spans="1:24" ht="31.5" hidden="1" outlineLevel="5" x14ac:dyDescent="0.2">
      <c r="A211" s="20" t="s">
        <v>194</v>
      </c>
      <c r="B211" s="20"/>
      <c r="C211" s="21" t="s">
        <v>431</v>
      </c>
      <c r="D211" s="22">
        <f>D212</f>
        <v>37.700000000000003</v>
      </c>
      <c r="E211" s="22">
        <f t="shared" ref="E211:J211" si="930">E212</f>
        <v>0</v>
      </c>
      <c r="F211" s="22">
        <f t="shared" si="930"/>
        <v>37.700000000000003</v>
      </c>
      <c r="G211" s="22">
        <f t="shared" si="930"/>
        <v>0</v>
      </c>
      <c r="H211" s="22">
        <f t="shared" si="930"/>
        <v>37.700000000000003</v>
      </c>
      <c r="I211" s="22">
        <f t="shared" si="930"/>
        <v>0</v>
      </c>
      <c r="J211" s="22">
        <f t="shared" si="930"/>
        <v>37.700000000000003</v>
      </c>
      <c r="K211" s="22">
        <f>K212</f>
        <v>37.700000000000003</v>
      </c>
      <c r="L211" s="22">
        <f t="shared" ref="L211" si="931">L212</f>
        <v>0</v>
      </c>
      <c r="M211" s="22">
        <f t="shared" ref="M211:Q211" si="932">M212</f>
        <v>37.700000000000003</v>
      </c>
      <c r="N211" s="22">
        <f t="shared" si="932"/>
        <v>0</v>
      </c>
      <c r="O211" s="22">
        <f t="shared" si="932"/>
        <v>37.700000000000003</v>
      </c>
      <c r="P211" s="22">
        <f t="shared" si="932"/>
        <v>0</v>
      </c>
      <c r="Q211" s="22">
        <f t="shared" si="932"/>
        <v>37.700000000000003</v>
      </c>
      <c r="R211" s="22">
        <f>R212</f>
        <v>37.700000000000003</v>
      </c>
      <c r="S211" s="22">
        <f t="shared" ref="S211" si="933">S212</f>
        <v>0</v>
      </c>
      <c r="T211" s="22">
        <f t="shared" ref="T211:X211" si="934">T212</f>
        <v>37.700000000000003</v>
      </c>
      <c r="U211" s="22">
        <f t="shared" si="934"/>
        <v>0</v>
      </c>
      <c r="V211" s="22">
        <f t="shared" si="934"/>
        <v>37.700000000000003</v>
      </c>
      <c r="W211" s="22">
        <f t="shared" si="934"/>
        <v>0</v>
      </c>
      <c r="X211" s="22">
        <f t="shared" si="934"/>
        <v>37.700000000000003</v>
      </c>
    </row>
    <row r="212" spans="1:24" ht="31.5" hidden="1" outlineLevel="7" x14ac:dyDescent="0.2">
      <c r="A212" s="24" t="s">
        <v>194</v>
      </c>
      <c r="B212" s="24" t="s">
        <v>65</v>
      </c>
      <c r="C212" s="25" t="s">
        <v>66</v>
      </c>
      <c r="D212" s="26">
        <v>37.700000000000003</v>
      </c>
      <c r="E212" s="26"/>
      <c r="F212" s="26">
        <f>SUM(D212:E212)</f>
        <v>37.700000000000003</v>
      </c>
      <c r="G212" s="26"/>
      <c r="H212" s="26">
        <f t="shared" ref="H212" si="935">SUM(F212:G212)</f>
        <v>37.700000000000003</v>
      </c>
      <c r="I212" s="26"/>
      <c r="J212" s="26">
        <f t="shared" ref="J212" si="936">SUM(H212:I212)</f>
        <v>37.700000000000003</v>
      </c>
      <c r="K212" s="26">
        <v>37.700000000000003</v>
      </c>
      <c r="L212" s="26"/>
      <c r="M212" s="26">
        <f>SUM(K212:L212)</f>
        <v>37.700000000000003</v>
      </c>
      <c r="N212" s="26"/>
      <c r="O212" s="26">
        <f t="shared" ref="O212" si="937">SUM(M212:N212)</f>
        <v>37.700000000000003</v>
      </c>
      <c r="P212" s="26"/>
      <c r="Q212" s="26">
        <f t="shared" ref="Q212" si="938">SUM(O212:P212)</f>
        <v>37.700000000000003</v>
      </c>
      <c r="R212" s="26">
        <v>37.700000000000003</v>
      </c>
      <c r="S212" s="26"/>
      <c r="T212" s="26">
        <f>SUM(R212:S212)</f>
        <v>37.700000000000003</v>
      </c>
      <c r="U212" s="26"/>
      <c r="V212" s="26">
        <f t="shared" ref="V212" si="939">SUM(T212:U212)</f>
        <v>37.700000000000003</v>
      </c>
      <c r="W212" s="26"/>
      <c r="X212" s="26">
        <f t="shared" ref="X212" si="940">SUM(V212:W212)</f>
        <v>37.700000000000003</v>
      </c>
    </row>
    <row r="213" spans="1:24" ht="31.5" hidden="1" outlineLevel="5" x14ac:dyDescent="0.2">
      <c r="A213" s="20" t="s">
        <v>692</v>
      </c>
      <c r="B213" s="20"/>
      <c r="C213" s="21" t="s">
        <v>116</v>
      </c>
      <c r="D213" s="22">
        <f>D214</f>
        <v>2123.5</v>
      </c>
      <c r="E213" s="22">
        <f t="shared" ref="E213:J213" si="941">E214</f>
        <v>0</v>
      </c>
      <c r="F213" s="22">
        <f t="shared" si="941"/>
        <v>2123.5</v>
      </c>
      <c r="G213" s="22">
        <f t="shared" si="941"/>
        <v>0</v>
      </c>
      <c r="H213" s="22">
        <f t="shared" si="941"/>
        <v>2123.5</v>
      </c>
      <c r="I213" s="22">
        <f t="shared" si="941"/>
        <v>0</v>
      </c>
      <c r="J213" s="22">
        <f t="shared" si="941"/>
        <v>2123.5</v>
      </c>
      <c r="K213" s="22">
        <f>K214</f>
        <v>2123.5</v>
      </c>
      <c r="L213" s="22">
        <f t="shared" ref="L213" si="942">L214</f>
        <v>0</v>
      </c>
      <c r="M213" s="22">
        <f t="shared" ref="M213:Q213" si="943">M214</f>
        <v>2123.5</v>
      </c>
      <c r="N213" s="22">
        <f t="shared" si="943"/>
        <v>0</v>
      </c>
      <c r="O213" s="22">
        <f t="shared" si="943"/>
        <v>2123.5</v>
      </c>
      <c r="P213" s="22">
        <f t="shared" si="943"/>
        <v>0</v>
      </c>
      <c r="Q213" s="22">
        <f t="shared" si="943"/>
        <v>2123.5</v>
      </c>
      <c r="R213" s="22">
        <f>R214</f>
        <v>2123.5</v>
      </c>
      <c r="S213" s="22">
        <f t="shared" ref="S213" si="944">S214</f>
        <v>0</v>
      </c>
      <c r="T213" s="22">
        <f t="shared" ref="T213:X213" si="945">T214</f>
        <v>2123.5</v>
      </c>
      <c r="U213" s="22">
        <f t="shared" si="945"/>
        <v>0</v>
      </c>
      <c r="V213" s="22">
        <f t="shared" si="945"/>
        <v>2123.5</v>
      </c>
      <c r="W213" s="22">
        <f t="shared" si="945"/>
        <v>0</v>
      </c>
      <c r="X213" s="22">
        <f t="shared" si="945"/>
        <v>2123.5</v>
      </c>
    </row>
    <row r="214" spans="1:24" ht="31.5" hidden="1" outlineLevel="7" x14ac:dyDescent="0.2">
      <c r="A214" s="24" t="s">
        <v>692</v>
      </c>
      <c r="B214" s="24" t="s">
        <v>65</v>
      </c>
      <c r="C214" s="25" t="s">
        <v>66</v>
      </c>
      <c r="D214" s="26">
        <v>2123.5</v>
      </c>
      <c r="E214" s="26"/>
      <c r="F214" s="26">
        <f>SUM(D214:E214)</f>
        <v>2123.5</v>
      </c>
      <c r="G214" s="26"/>
      <c r="H214" s="26">
        <f t="shared" ref="H214" si="946">SUM(F214:G214)</f>
        <v>2123.5</v>
      </c>
      <c r="I214" s="26"/>
      <c r="J214" s="26">
        <f t="shared" ref="J214" si="947">SUM(H214:I214)</f>
        <v>2123.5</v>
      </c>
      <c r="K214" s="26">
        <v>2123.5</v>
      </c>
      <c r="L214" s="26"/>
      <c r="M214" s="26">
        <f>SUM(K214:L214)</f>
        <v>2123.5</v>
      </c>
      <c r="N214" s="26"/>
      <c r="O214" s="26">
        <f t="shared" ref="O214" si="948">SUM(M214:N214)</f>
        <v>2123.5</v>
      </c>
      <c r="P214" s="26"/>
      <c r="Q214" s="26">
        <f t="shared" ref="Q214" si="949">SUM(O214:P214)</f>
        <v>2123.5</v>
      </c>
      <c r="R214" s="26">
        <v>2123.5</v>
      </c>
      <c r="S214" s="26"/>
      <c r="T214" s="26">
        <f>SUM(R214:S214)</f>
        <v>2123.5</v>
      </c>
      <c r="U214" s="26"/>
      <c r="V214" s="26">
        <f t="shared" ref="V214" si="950">SUM(T214:U214)</f>
        <v>2123.5</v>
      </c>
      <c r="W214" s="26"/>
      <c r="X214" s="26">
        <f t="shared" ref="X214" si="951">SUM(V214:W214)</f>
        <v>2123.5</v>
      </c>
    </row>
    <row r="215" spans="1:24" ht="47.25" hidden="1" outlineLevel="5" x14ac:dyDescent="0.2">
      <c r="A215" s="20" t="s">
        <v>117</v>
      </c>
      <c r="B215" s="20"/>
      <c r="C215" s="21" t="s">
        <v>118</v>
      </c>
      <c r="D215" s="22">
        <f>D216</f>
        <v>83.9</v>
      </c>
      <c r="E215" s="22">
        <f t="shared" ref="E215:J215" si="952">E216</f>
        <v>0</v>
      </c>
      <c r="F215" s="22">
        <f t="shared" si="952"/>
        <v>83.9</v>
      </c>
      <c r="G215" s="22">
        <f t="shared" si="952"/>
        <v>0</v>
      </c>
      <c r="H215" s="22">
        <f t="shared" si="952"/>
        <v>83.9</v>
      </c>
      <c r="I215" s="22">
        <f t="shared" si="952"/>
        <v>0</v>
      </c>
      <c r="J215" s="22">
        <f t="shared" si="952"/>
        <v>83.9</v>
      </c>
      <c r="K215" s="22">
        <f>K216</f>
        <v>86.9</v>
      </c>
      <c r="L215" s="22">
        <f t="shared" ref="L215" si="953">L216</f>
        <v>0</v>
      </c>
      <c r="M215" s="22">
        <f t="shared" ref="M215:Q215" si="954">M216</f>
        <v>86.9</v>
      </c>
      <c r="N215" s="22">
        <f t="shared" si="954"/>
        <v>0</v>
      </c>
      <c r="O215" s="22">
        <f t="shared" si="954"/>
        <v>86.9</v>
      </c>
      <c r="P215" s="22">
        <f t="shared" si="954"/>
        <v>0</v>
      </c>
      <c r="Q215" s="22">
        <f t="shared" si="954"/>
        <v>86.9</v>
      </c>
      <c r="R215" s="22">
        <f>R216</f>
        <v>86.9</v>
      </c>
      <c r="S215" s="22">
        <f t="shared" ref="S215" si="955">S216</f>
        <v>0</v>
      </c>
      <c r="T215" s="22">
        <f t="shared" ref="T215:X215" si="956">T216</f>
        <v>86.9</v>
      </c>
      <c r="U215" s="22">
        <f t="shared" si="956"/>
        <v>0</v>
      </c>
      <c r="V215" s="22">
        <f t="shared" si="956"/>
        <v>86.9</v>
      </c>
      <c r="W215" s="22">
        <f t="shared" si="956"/>
        <v>0</v>
      </c>
      <c r="X215" s="22">
        <f t="shared" si="956"/>
        <v>86.9</v>
      </c>
    </row>
    <row r="216" spans="1:24" ht="31.5" hidden="1" outlineLevel="7" x14ac:dyDescent="0.2">
      <c r="A216" s="24" t="s">
        <v>117</v>
      </c>
      <c r="B216" s="24" t="s">
        <v>65</v>
      </c>
      <c r="C216" s="25" t="s">
        <v>66</v>
      </c>
      <c r="D216" s="26">
        <v>83.9</v>
      </c>
      <c r="E216" s="26"/>
      <c r="F216" s="26">
        <f>SUM(D216:E216)</f>
        <v>83.9</v>
      </c>
      <c r="G216" s="26"/>
      <c r="H216" s="26">
        <f t="shared" ref="H216" si="957">SUM(F216:G216)</f>
        <v>83.9</v>
      </c>
      <c r="I216" s="26"/>
      <c r="J216" s="26">
        <f t="shared" ref="J216" si="958">SUM(H216:I216)</f>
        <v>83.9</v>
      </c>
      <c r="K216" s="26">
        <v>86.9</v>
      </c>
      <c r="L216" s="26"/>
      <c r="M216" s="26">
        <f>SUM(K216:L216)</f>
        <v>86.9</v>
      </c>
      <c r="N216" s="26"/>
      <c r="O216" s="26">
        <f t="shared" ref="O216" si="959">SUM(M216:N216)</f>
        <v>86.9</v>
      </c>
      <c r="P216" s="26"/>
      <c r="Q216" s="26">
        <f t="shared" ref="Q216" si="960">SUM(O216:P216)</f>
        <v>86.9</v>
      </c>
      <c r="R216" s="26">
        <v>86.9</v>
      </c>
      <c r="S216" s="26"/>
      <c r="T216" s="26">
        <f>SUM(R216:S216)</f>
        <v>86.9</v>
      </c>
      <c r="U216" s="26"/>
      <c r="V216" s="26">
        <f t="shared" ref="V216" si="961">SUM(T216:U216)</f>
        <v>86.9</v>
      </c>
      <c r="W216" s="26"/>
      <c r="X216" s="26">
        <f t="shared" ref="X216" si="962">SUM(V216:W216)</f>
        <v>86.9</v>
      </c>
    </row>
    <row r="217" spans="1:24" ht="30.75" hidden="1" customHeight="1" outlineLevel="5" x14ac:dyDescent="0.2">
      <c r="A217" s="20" t="s">
        <v>115</v>
      </c>
      <c r="B217" s="20"/>
      <c r="C217" s="21" t="s">
        <v>413</v>
      </c>
      <c r="D217" s="28">
        <f t="shared" ref="D217:X217" si="963">D218</f>
        <v>250</v>
      </c>
      <c r="E217" s="28">
        <f t="shared" si="963"/>
        <v>0</v>
      </c>
      <c r="F217" s="28">
        <f t="shared" si="963"/>
        <v>250</v>
      </c>
      <c r="G217" s="28">
        <f t="shared" si="963"/>
        <v>0</v>
      </c>
      <c r="H217" s="28">
        <f t="shared" si="963"/>
        <v>250</v>
      </c>
      <c r="I217" s="28">
        <f t="shared" si="963"/>
        <v>0</v>
      </c>
      <c r="J217" s="28">
        <f t="shared" si="963"/>
        <v>250</v>
      </c>
      <c r="K217" s="28">
        <f t="shared" si="963"/>
        <v>250</v>
      </c>
      <c r="L217" s="28">
        <f t="shared" si="963"/>
        <v>0</v>
      </c>
      <c r="M217" s="28">
        <f t="shared" si="963"/>
        <v>250</v>
      </c>
      <c r="N217" s="28">
        <f t="shared" si="963"/>
        <v>0</v>
      </c>
      <c r="O217" s="28">
        <f t="shared" si="963"/>
        <v>250</v>
      </c>
      <c r="P217" s="28">
        <f t="shared" si="963"/>
        <v>0</v>
      </c>
      <c r="Q217" s="28">
        <f t="shared" si="963"/>
        <v>250</v>
      </c>
      <c r="R217" s="28">
        <f t="shared" si="963"/>
        <v>250</v>
      </c>
      <c r="S217" s="28">
        <f t="shared" si="963"/>
        <v>0</v>
      </c>
      <c r="T217" s="28">
        <f t="shared" si="963"/>
        <v>250</v>
      </c>
      <c r="U217" s="28">
        <f t="shared" si="963"/>
        <v>0</v>
      </c>
      <c r="V217" s="28">
        <f t="shared" si="963"/>
        <v>250</v>
      </c>
      <c r="W217" s="28">
        <f t="shared" si="963"/>
        <v>0</v>
      </c>
      <c r="X217" s="28">
        <f t="shared" si="963"/>
        <v>250</v>
      </c>
    </row>
    <row r="218" spans="1:24" ht="47.25" hidden="1" outlineLevel="7" x14ac:dyDescent="0.2">
      <c r="A218" s="24" t="s">
        <v>115</v>
      </c>
      <c r="B218" s="24" t="s">
        <v>4</v>
      </c>
      <c r="C218" s="25" t="s">
        <v>5</v>
      </c>
      <c r="D218" s="29">
        <v>250</v>
      </c>
      <c r="E218" s="26"/>
      <c r="F218" s="26">
        <f>SUM(D218:E218)</f>
        <v>250</v>
      </c>
      <c r="G218" s="26"/>
      <c r="H218" s="26">
        <f t="shared" ref="H218" si="964">SUM(F218:G218)</f>
        <v>250</v>
      </c>
      <c r="I218" s="26"/>
      <c r="J218" s="26">
        <f t="shared" ref="J218" si="965">SUM(H218:I218)</f>
        <v>250</v>
      </c>
      <c r="K218" s="29">
        <v>250</v>
      </c>
      <c r="L218" s="26"/>
      <c r="M218" s="26">
        <f>SUM(K218:L218)</f>
        <v>250</v>
      </c>
      <c r="N218" s="26"/>
      <c r="O218" s="26">
        <f t="shared" ref="O218" si="966">SUM(M218:N218)</f>
        <v>250</v>
      </c>
      <c r="P218" s="26"/>
      <c r="Q218" s="26">
        <f t="shared" ref="Q218" si="967">SUM(O218:P218)</f>
        <v>250</v>
      </c>
      <c r="R218" s="29">
        <v>250</v>
      </c>
      <c r="S218" s="26"/>
      <c r="T218" s="26">
        <f>SUM(R218:S218)</f>
        <v>250</v>
      </c>
      <c r="U218" s="26"/>
      <c r="V218" s="26">
        <f t="shared" ref="V218" si="968">SUM(T218:U218)</f>
        <v>250</v>
      </c>
      <c r="W218" s="26"/>
      <c r="X218" s="26">
        <f t="shared" ref="X218" si="969">SUM(V218:W218)</f>
        <v>250</v>
      </c>
    </row>
    <row r="219" spans="1:24" ht="30" hidden="1" customHeight="1" outlineLevel="5" x14ac:dyDescent="0.2">
      <c r="A219" s="20" t="s">
        <v>115</v>
      </c>
      <c r="B219" s="20"/>
      <c r="C219" s="21" t="s">
        <v>416</v>
      </c>
      <c r="D219" s="28">
        <f t="shared" ref="D219:X219" si="970">D220</f>
        <v>344.9</v>
      </c>
      <c r="E219" s="28">
        <f t="shared" si="970"/>
        <v>7.9</v>
      </c>
      <c r="F219" s="28">
        <f t="shared" si="970"/>
        <v>352.79999999999995</v>
      </c>
      <c r="G219" s="28">
        <f t="shared" si="970"/>
        <v>0</v>
      </c>
      <c r="H219" s="28">
        <f t="shared" si="970"/>
        <v>352.79999999999995</v>
      </c>
      <c r="I219" s="28">
        <f t="shared" si="970"/>
        <v>0</v>
      </c>
      <c r="J219" s="28">
        <f t="shared" si="970"/>
        <v>352.79999999999995</v>
      </c>
      <c r="K219" s="28">
        <f t="shared" si="970"/>
        <v>344.9</v>
      </c>
      <c r="L219" s="28">
        <f t="shared" si="970"/>
        <v>7.9</v>
      </c>
      <c r="M219" s="28">
        <f t="shared" si="970"/>
        <v>352.79999999999995</v>
      </c>
      <c r="N219" s="28">
        <f t="shared" si="970"/>
        <v>0</v>
      </c>
      <c r="O219" s="28">
        <f t="shared" si="970"/>
        <v>352.79999999999995</v>
      </c>
      <c r="P219" s="28">
        <f t="shared" si="970"/>
        <v>0</v>
      </c>
      <c r="Q219" s="28">
        <f t="shared" si="970"/>
        <v>352.79999999999995</v>
      </c>
      <c r="R219" s="28">
        <f t="shared" si="970"/>
        <v>344.9</v>
      </c>
      <c r="S219" s="28">
        <f t="shared" si="970"/>
        <v>7.9</v>
      </c>
      <c r="T219" s="28">
        <f t="shared" si="970"/>
        <v>352.79999999999995</v>
      </c>
      <c r="U219" s="28">
        <f t="shared" si="970"/>
        <v>0</v>
      </c>
      <c r="V219" s="28">
        <f t="shared" si="970"/>
        <v>352.79999999999995</v>
      </c>
      <c r="W219" s="28">
        <f t="shared" si="970"/>
        <v>0</v>
      </c>
      <c r="X219" s="28">
        <f t="shared" si="970"/>
        <v>352.79999999999995</v>
      </c>
    </row>
    <row r="220" spans="1:24" ht="47.25" hidden="1" outlineLevel="7" x14ac:dyDescent="0.2">
      <c r="A220" s="24" t="s">
        <v>115</v>
      </c>
      <c r="B220" s="24" t="s">
        <v>4</v>
      </c>
      <c r="C220" s="25" t="s">
        <v>5</v>
      </c>
      <c r="D220" s="29">
        <v>344.9</v>
      </c>
      <c r="E220" s="26">
        <v>7.9</v>
      </c>
      <c r="F220" s="26">
        <f>SUM(D220:E220)</f>
        <v>352.79999999999995</v>
      </c>
      <c r="G220" s="26"/>
      <c r="H220" s="26">
        <f t="shared" ref="H220" si="971">SUM(F220:G220)</f>
        <v>352.79999999999995</v>
      </c>
      <c r="I220" s="26"/>
      <c r="J220" s="26">
        <f t="shared" ref="J220" si="972">SUM(H220:I220)</f>
        <v>352.79999999999995</v>
      </c>
      <c r="K220" s="29">
        <v>344.9</v>
      </c>
      <c r="L220" s="26">
        <v>7.9</v>
      </c>
      <c r="M220" s="26">
        <f>SUM(K220:L220)</f>
        <v>352.79999999999995</v>
      </c>
      <c r="N220" s="26"/>
      <c r="O220" s="26">
        <f t="shared" ref="O220" si="973">SUM(M220:N220)</f>
        <v>352.79999999999995</v>
      </c>
      <c r="P220" s="26"/>
      <c r="Q220" s="26">
        <f t="shared" ref="Q220" si="974">SUM(O220:P220)</f>
        <v>352.79999999999995</v>
      </c>
      <c r="R220" s="29">
        <v>344.9</v>
      </c>
      <c r="S220" s="26">
        <v>7.9</v>
      </c>
      <c r="T220" s="26">
        <f>SUM(R220:S220)</f>
        <v>352.79999999999995</v>
      </c>
      <c r="U220" s="26"/>
      <c r="V220" s="26">
        <f t="shared" ref="V220" si="975">SUM(T220:U220)</f>
        <v>352.79999999999995</v>
      </c>
      <c r="W220" s="26"/>
      <c r="X220" s="26">
        <f t="shared" ref="X220" si="976">SUM(V220:W220)</f>
        <v>352.79999999999995</v>
      </c>
    </row>
    <row r="221" spans="1:24" ht="30.75" hidden="1" customHeight="1" outlineLevel="4" x14ac:dyDescent="0.2">
      <c r="A221" s="20" t="s">
        <v>328</v>
      </c>
      <c r="B221" s="20"/>
      <c r="C221" s="21" t="s">
        <v>329</v>
      </c>
      <c r="D221" s="22">
        <f t="shared" ref="D221:X221" si="977">D222</f>
        <v>121.5</v>
      </c>
      <c r="E221" s="22">
        <f t="shared" si="977"/>
        <v>0</v>
      </c>
      <c r="F221" s="22">
        <f t="shared" si="977"/>
        <v>121.5</v>
      </c>
      <c r="G221" s="22">
        <f t="shared" si="977"/>
        <v>0</v>
      </c>
      <c r="H221" s="22">
        <f t="shared" si="977"/>
        <v>121.5</v>
      </c>
      <c r="I221" s="22">
        <f t="shared" si="977"/>
        <v>0</v>
      </c>
      <c r="J221" s="22">
        <f t="shared" si="977"/>
        <v>121.5</v>
      </c>
      <c r="K221" s="22">
        <f t="shared" si="977"/>
        <v>121.5</v>
      </c>
      <c r="L221" s="22">
        <f t="shared" si="977"/>
        <v>0</v>
      </c>
      <c r="M221" s="22">
        <f t="shared" si="977"/>
        <v>121.5</v>
      </c>
      <c r="N221" s="22">
        <f t="shared" si="977"/>
        <v>0</v>
      </c>
      <c r="O221" s="22">
        <f t="shared" si="977"/>
        <v>121.5</v>
      </c>
      <c r="P221" s="22">
        <f t="shared" si="977"/>
        <v>0</v>
      </c>
      <c r="Q221" s="22">
        <f t="shared" si="977"/>
        <v>121.5</v>
      </c>
      <c r="R221" s="22">
        <f t="shared" si="977"/>
        <v>121.5</v>
      </c>
      <c r="S221" s="22">
        <f t="shared" si="977"/>
        <v>0</v>
      </c>
      <c r="T221" s="22">
        <f t="shared" si="977"/>
        <v>121.5</v>
      </c>
      <c r="U221" s="22">
        <f t="shared" si="977"/>
        <v>0</v>
      </c>
      <c r="V221" s="22">
        <f t="shared" si="977"/>
        <v>121.5</v>
      </c>
      <c r="W221" s="22">
        <f t="shared" si="977"/>
        <v>0</v>
      </c>
      <c r="X221" s="22">
        <f t="shared" si="977"/>
        <v>121.5</v>
      </c>
    </row>
    <row r="222" spans="1:24" ht="31.5" hidden="1" outlineLevel="5" x14ac:dyDescent="0.2">
      <c r="A222" s="20" t="s">
        <v>330</v>
      </c>
      <c r="B222" s="20"/>
      <c r="C222" s="21" t="s">
        <v>331</v>
      </c>
      <c r="D222" s="22">
        <f>D223+D224</f>
        <v>121.5</v>
      </c>
      <c r="E222" s="22">
        <f t="shared" ref="E222:F222" si="978">E223+E224</f>
        <v>0</v>
      </c>
      <c r="F222" s="22">
        <f t="shared" si="978"/>
        <v>121.5</v>
      </c>
      <c r="G222" s="22">
        <f t="shared" ref="G222:H222" si="979">G223+G224</f>
        <v>0</v>
      </c>
      <c r="H222" s="22">
        <f t="shared" si="979"/>
        <v>121.5</v>
      </c>
      <c r="I222" s="22">
        <f t="shared" ref="I222:J222" si="980">I223+I224</f>
        <v>0</v>
      </c>
      <c r="J222" s="22">
        <f t="shared" si="980"/>
        <v>121.5</v>
      </c>
      <c r="K222" s="22">
        <f t="shared" ref="K222:R222" si="981">K223+K224</f>
        <v>121.5</v>
      </c>
      <c r="L222" s="22">
        <f t="shared" ref="L222" si="982">L223+L224</f>
        <v>0</v>
      </c>
      <c r="M222" s="22">
        <f t="shared" ref="M222:Q222" si="983">M223+M224</f>
        <v>121.5</v>
      </c>
      <c r="N222" s="22">
        <f t="shared" si="983"/>
        <v>0</v>
      </c>
      <c r="O222" s="22">
        <f t="shared" si="983"/>
        <v>121.5</v>
      </c>
      <c r="P222" s="22">
        <f t="shared" si="983"/>
        <v>0</v>
      </c>
      <c r="Q222" s="22">
        <f t="shared" si="983"/>
        <v>121.5</v>
      </c>
      <c r="R222" s="22">
        <f t="shared" si="981"/>
        <v>121.5</v>
      </c>
      <c r="S222" s="22">
        <f t="shared" ref="S222" si="984">S223+S224</f>
        <v>0</v>
      </c>
      <c r="T222" s="22">
        <f t="shared" ref="T222:X222" si="985">T223+T224</f>
        <v>121.5</v>
      </c>
      <c r="U222" s="22">
        <f t="shared" si="985"/>
        <v>0</v>
      </c>
      <c r="V222" s="22">
        <f t="shared" si="985"/>
        <v>121.5</v>
      </c>
      <c r="W222" s="22">
        <f t="shared" si="985"/>
        <v>0</v>
      </c>
      <c r="X222" s="22">
        <f t="shared" si="985"/>
        <v>121.5</v>
      </c>
    </row>
    <row r="223" spans="1:24" ht="31.5" hidden="1" outlineLevel="7" x14ac:dyDescent="0.2">
      <c r="A223" s="24" t="s">
        <v>330</v>
      </c>
      <c r="B223" s="24" t="s">
        <v>7</v>
      </c>
      <c r="C223" s="25" t="s">
        <v>8</v>
      </c>
      <c r="D223" s="26">
        <f>22.5+18+72</f>
        <v>112.5</v>
      </c>
      <c r="E223" s="26"/>
      <c r="F223" s="26">
        <f>SUM(D223:E223)</f>
        <v>112.5</v>
      </c>
      <c r="G223" s="26"/>
      <c r="H223" s="26">
        <f t="shared" ref="H223" si="986">SUM(F223:G223)</f>
        <v>112.5</v>
      </c>
      <c r="I223" s="26"/>
      <c r="J223" s="26">
        <f t="shared" ref="J223:J224" si="987">SUM(H223:I223)</f>
        <v>112.5</v>
      </c>
      <c r="K223" s="26">
        <f t="shared" ref="K223:R223" si="988">22.5+18+72</f>
        <v>112.5</v>
      </c>
      <c r="L223" s="26"/>
      <c r="M223" s="26">
        <f>SUM(K223:L223)</f>
        <v>112.5</v>
      </c>
      <c r="N223" s="26"/>
      <c r="O223" s="26">
        <f t="shared" ref="O223" si="989">SUM(M223:N223)</f>
        <v>112.5</v>
      </c>
      <c r="P223" s="26"/>
      <c r="Q223" s="26">
        <f t="shared" ref="Q223:Q224" si="990">SUM(O223:P223)</f>
        <v>112.5</v>
      </c>
      <c r="R223" s="26">
        <f t="shared" si="988"/>
        <v>112.5</v>
      </c>
      <c r="S223" s="26"/>
      <c r="T223" s="26">
        <f>SUM(R223:S223)</f>
        <v>112.5</v>
      </c>
      <c r="U223" s="26"/>
      <c r="V223" s="26">
        <f t="shared" ref="V223" si="991">SUM(T223:U223)</f>
        <v>112.5</v>
      </c>
      <c r="W223" s="26"/>
      <c r="X223" s="26">
        <f t="shared" ref="X223:X224" si="992">SUM(V223:W223)</f>
        <v>112.5</v>
      </c>
    </row>
    <row r="224" spans="1:24" ht="31.5" hidden="1" outlineLevel="7" x14ac:dyDescent="0.2">
      <c r="A224" s="24" t="s">
        <v>330</v>
      </c>
      <c r="B224" s="24" t="s">
        <v>65</v>
      </c>
      <c r="C224" s="25" t="s">
        <v>66</v>
      </c>
      <c r="D224" s="26">
        <v>9</v>
      </c>
      <c r="E224" s="26"/>
      <c r="F224" s="26">
        <f>SUM(D224:E224)</f>
        <v>9</v>
      </c>
      <c r="G224" s="26"/>
      <c r="H224" s="26">
        <f t="shared" ref="H224" si="993">SUM(F224:G224)</f>
        <v>9</v>
      </c>
      <c r="I224" s="26"/>
      <c r="J224" s="26">
        <f t="shared" si="987"/>
        <v>9</v>
      </c>
      <c r="K224" s="26">
        <v>9</v>
      </c>
      <c r="L224" s="26"/>
      <c r="M224" s="26">
        <f>SUM(K224:L224)</f>
        <v>9</v>
      </c>
      <c r="N224" s="26"/>
      <c r="O224" s="26">
        <f t="shared" ref="O224" si="994">SUM(M224:N224)</f>
        <v>9</v>
      </c>
      <c r="P224" s="26"/>
      <c r="Q224" s="26">
        <f t="shared" si="990"/>
        <v>9</v>
      </c>
      <c r="R224" s="26">
        <v>9</v>
      </c>
      <c r="S224" s="26"/>
      <c r="T224" s="26">
        <f>SUM(R224:S224)</f>
        <v>9</v>
      </c>
      <c r="U224" s="26"/>
      <c r="V224" s="26">
        <f t="shared" ref="V224" si="995">SUM(T224:U224)</f>
        <v>9</v>
      </c>
      <c r="W224" s="26"/>
      <c r="X224" s="26">
        <f t="shared" si="992"/>
        <v>9</v>
      </c>
    </row>
    <row r="225" spans="1:24" ht="31.5" hidden="1" outlineLevel="4" x14ac:dyDescent="0.2">
      <c r="A225" s="20" t="s">
        <v>368</v>
      </c>
      <c r="B225" s="20"/>
      <c r="C225" s="21" t="s">
        <v>369</v>
      </c>
      <c r="D225" s="22">
        <f t="shared" ref="D225:W226" si="996">D226</f>
        <v>69.3</v>
      </c>
      <c r="E225" s="22">
        <f t="shared" si="996"/>
        <v>0</v>
      </c>
      <c r="F225" s="22">
        <f t="shared" si="996"/>
        <v>69.3</v>
      </c>
      <c r="G225" s="22">
        <f t="shared" si="996"/>
        <v>0</v>
      </c>
      <c r="H225" s="22">
        <f t="shared" si="996"/>
        <v>69.3</v>
      </c>
      <c r="I225" s="22">
        <f t="shared" si="996"/>
        <v>0</v>
      </c>
      <c r="J225" s="22">
        <f t="shared" si="996"/>
        <v>69.3</v>
      </c>
      <c r="K225" s="22">
        <f t="shared" si="996"/>
        <v>69.3</v>
      </c>
      <c r="L225" s="22">
        <f t="shared" si="996"/>
        <v>0</v>
      </c>
      <c r="M225" s="22">
        <f t="shared" si="996"/>
        <v>69.3</v>
      </c>
      <c r="N225" s="22">
        <f t="shared" si="996"/>
        <v>0</v>
      </c>
      <c r="O225" s="22">
        <f t="shared" si="996"/>
        <v>69.3</v>
      </c>
      <c r="P225" s="22">
        <f t="shared" si="996"/>
        <v>0</v>
      </c>
      <c r="Q225" s="22">
        <f t="shared" si="996"/>
        <v>69.3</v>
      </c>
      <c r="R225" s="22">
        <f t="shared" si="996"/>
        <v>69.3</v>
      </c>
      <c r="S225" s="22">
        <f t="shared" si="996"/>
        <v>0</v>
      </c>
      <c r="T225" s="22">
        <f t="shared" si="996"/>
        <v>69.3</v>
      </c>
      <c r="U225" s="22">
        <f t="shared" si="996"/>
        <v>0</v>
      </c>
      <c r="V225" s="22">
        <f t="shared" si="996"/>
        <v>69.3</v>
      </c>
      <c r="W225" s="22">
        <f t="shared" si="996"/>
        <v>0</v>
      </c>
      <c r="X225" s="22">
        <f t="shared" ref="W225:X226" si="997">X226</f>
        <v>69.3</v>
      </c>
    </row>
    <row r="226" spans="1:24" ht="19.5" hidden="1" customHeight="1" outlineLevel="5" x14ac:dyDescent="0.2">
      <c r="A226" s="20" t="s">
        <v>370</v>
      </c>
      <c r="B226" s="20"/>
      <c r="C226" s="21" t="s">
        <v>371</v>
      </c>
      <c r="D226" s="22">
        <f t="shared" si="996"/>
        <v>69.3</v>
      </c>
      <c r="E226" s="22">
        <f t="shared" si="996"/>
        <v>0</v>
      </c>
      <c r="F226" s="22">
        <f t="shared" si="996"/>
        <v>69.3</v>
      </c>
      <c r="G226" s="22">
        <f t="shared" si="996"/>
        <v>0</v>
      </c>
      <c r="H226" s="22">
        <f t="shared" si="996"/>
        <v>69.3</v>
      </c>
      <c r="I226" s="22">
        <f t="shared" si="996"/>
        <v>0</v>
      </c>
      <c r="J226" s="22">
        <f t="shared" si="996"/>
        <v>69.3</v>
      </c>
      <c r="K226" s="22">
        <f t="shared" si="996"/>
        <v>69.3</v>
      </c>
      <c r="L226" s="22">
        <f t="shared" si="996"/>
        <v>0</v>
      </c>
      <c r="M226" s="22">
        <f t="shared" si="996"/>
        <v>69.3</v>
      </c>
      <c r="N226" s="22">
        <f t="shared" si="996"/>
        <v>0</v>
      </c>
      <c r="O226" s="22">
        <f t="shared" si="996"/>
        <v>69.3</v>
      </c>
      <c r="P226" s="22">
        <f t="shared" si="996"/>
        <v>0</v>
      </c>
      <c r="Q226" s="22">
        <f t="shared" si="996"/>
        <v>69.3</v>
      </c>
      <c r="R226" s="22">
        <f t="shared" si="996"/>
        <v>69.3</v>
      </c>
      <c r="S226" s="22">
        <f t="shared" si="996"/>
        <v>0</v>
      </c>
      <c r="T226" s="22">
        <f t="shared" si="996"/>
        <v>69.3</v>
      </c>
      <c r="U226" s="22">
        <f t="shared" si="996"/>
        <v>0</v>
      </c>
      <c r="V226" s="22">
        <f t="shared" si="996"/>
        <v>69.3</v>
      </c>
      <c r="W226" s="22">
        <f t="shared" si="997"/>
        <v>0</v>
      </c>
      <c r="X226" s="22">
        <f t="shared" si="997"/>
        <v>69.3</v>
      </c>
    </row>
    <row r="227" spans="1:24" ht="31.5" hidden="1" outlineLevel="7" x14ac:dyDescent="0.2">
      <c r="A227" s="24" t="s">
        <v>370</v>
      </c>
      <c r="B227" s="24" t="s">
        <v>7</v>
      </c>
      <c r="C227" s="25" t="s">
        <v>8</v>
      </c>
      <c r="D227" s="26">
        <f>54+15.3</f>
        <v>69.3</v>
      </c>
      <c r="E227" s="26"/>
      <c r="F227" s="26">
        <f>SUM(D227:E227)</f>
        <v>69.3</v>
      </c>
      <c r="G227" s="26"/>
      <c r="H227" s="26">
        <f t="shared" ref="H227" si="998">SUM(F227:G227)</f>
        <v>69.3</v>
      </c>
      <c r="I227" s="26"/>
      <c r="J227" s="26">
        <f t="shared" ref="J227" si="999">SUM(H227:I227)</f>
        <v>69.3</v>
      </c>
      <c r="K227" s="26">
        <f t="shared" ref="K227:R227" si="1000">54+15.3</f>
        <v>69.3</v>
      </c>
      <c r="L227" s="26"/>
      <c r="M227" s="26">
        <f>SUM(K227:L227)</f>
        <v>69.3</v>
      </c>
      <c r="N227" s="26"/>
      <c r="O227" s="26">
        <f t="shared" ref="O227" si="1001">SUM(M227:N227)</f>
        <v>69.3</v>
      </c>
      <c r="P227" s="26"/>
      <c r="Q227" s="26">
        <f t="shared" ref="Q227" si="1002">SUM(O227:P227)</f>
        <v>69.3</v>
      </c>
      <c r="R227" s="26">
        <f t="shared" si="1000"/>
        <v>69.3</v>
      </c>
      <c r="S227" s="26"/>
      <c r="T227" s="26">
        <f>SUM(R227:S227)</f>
        <v>69.3</v>
      </c>
      <c r="U227" s="26"/>
      <c r="V227" s="26">
        <f t="shared" ref="V227" si="1003">SUM(T227:U227)</f>
        <v>69.3</v>
      </c>
      <c r="W227" s="26"/>
      <c r="X227" s="26">
        <f t="shared" ref="X227" si="1004">SUM(V227:W227)</f>
        <v>69.3</v>
      </c>
    </row>
    <row r="228" spans="1:24" ht="19.5" hidden="1" customHeight="1" outlineLevel="7" x14ac:dyDescent="0.2">
      <c r="A228" s="20" t="s">
        <v>643</v>
      </c>
      <c r="B228" s="20"/>
      <c r="C228" s="39" t="s">
        <v>642</v>
      </c>
      <c r="D228" s="22">
        <f>D229</f>
        <v>839.4</v>
      </c>
      <c r="E228" s="22">
        <f t="shared" ref="E228:J229" si="1005">E229</f>
        <v>0</v>
      </c>
      <c r="F228" s="22">
        <f t="shared" si="1005"/>
        <v>839.4</v>
      </c>
      <c r="G228" s="22">
        <f t="shared" si="1005"/>
        <v>0</v>
      </c>
      <c r="H228" s="22">
        <f t="shared" si="1005"/>
        <v>839.4</v>
      </c>
      <c r="I228" s="22">
        <f t="shared" si="1005"/>
        <v>0</v>
      </c>
      <c r="J228" s="22">
        <f t="shared" si="1005"/>
        <v>839.4</v>
      </c>
      <c r="K228" s="22">
        <f t="shared" ref="K228:R229" si="1006">K229</f>
        <v>839.4</v>
      </c>
      <c r="L228" s="22">
        <f t="shared" ref="L228:L229" si="1007">L229</f>
        <v>0</v>
      </c>
      <c r="M228" s="22">
        <f t="shared" ref="M228:Q229" si="1008">M229</f>
        <v>839.4</v>
      </c>
      <c r="N228" s="22">
        <f t="shared" si="1008"/>
        <v>0</v>
      </c>
      <c r="O228" s="22">
        <f t="shared" si="1008"/>
        <v>839.4</v>
      </c>
      <c r="P228" s="22">
        <f t="shared" si="1008"/>
        <v>0</v>
      </c>
      <c r="Q228" s="22">
        <f t="shared" si="1008"/>
        <v>839.4</v>
      </c>
      <c r="R228" s="22">
        <f t="shared" si="1006"/>
        <v>839.4</v>
      </c>
      <c r="S228" s="22">
        <f t="shared" ref="S228:S229" si="1009">S229</f>
        <v>0</v>
      </c>
      <c r="T228" s="22">
        <f t="shared" ref="T228:X229" si="1010">T229</f>
        <v>839.4</v>
      </c>
      <c r="U228" s="22">
        <f t="shared" si="1010"/>
        <v>0</v>
      </c>
      <c r="V228" s="22">
        <f t="shared" si="1010"/>
        <v>839.4</v>
      </c>
      <c r="W228" s="22">
        <f t="shared" si="1010"/>
        <v>0</v>
      </c>
      <c r="X228" s="22">
        <f t="shared" si="1010"/>
        <v>839.4</v>
      </c>
    </row>
    <row r="229" spans="1:24" ht="31.5" hidden="1" outlineLevel="7" x14ac:dyDescent="0.2">
      <c r="A229" s="20" t="s">
        <v>636</v>
      </c>
      <c r="B229" s="20" t="s">
        <v>447</v>
      </c>
      <c r="C229" s="37" t="s">
        <v>750</v>
      </c>
      <c r="D229" s="22">
        <f>D230</f>
        <v>839.4</v>
      </c>
      <c r="E229" s="22">
        <f t="shared" si="1005"/>
        <v>0</v>
      </c>
      <c r="F229" s="22">
        <f t="shared" si="1005"/>
        <v>839.4</v>
      </c>
      <c r="G229" s="22">
        <f t="shared" si="1005"/>
        <v>0</v>
      </c>
      <c r="H229" s="22">
        <f t="shared" si="1005"/>
        <v>839.4</v>
      </c>
      <c r="I229" s="22">
        <f t="shared" si="1005"/>
        <v>0</v>
      </c>
      <c r="J229" s="22">
        <f t="shared" si="1005"/>
        <v>839.4</v>
      </c>
      <c r="K229" s="22">
        <f t="shared" si="1006"/>
        <v>839.4</v>
      </c>
      <c r="L229" s="22">
        <f t="shared" si="1007"/>
        <v>0</v>
      </c>
      <c r="M229" s="22">
        <f t="shared" si="1008"/>
        <v>839.4</v>
      </c>
      <c r="N229" s="22">
        <f t="shared" si="1008"/>
        <v>0</v>
      </c>
      <c r="O229" s="22">
        <f t="shared" si="1008"/>
        <v>839.4</v>
      </c>
      <c r="P229" s="22">
        <f t="shared" si="1008"/>
        <v>0</v>
      </c>
      <c r="Q229" s="22">
        <f t="shared" si="1008"/>
        <v>839.4</v>
      </c>
      <c r="R229" s="22">
        <f t="shared" si="1006"/>
        <v>839.4</v>
      </c>
      <c r="S229" s="22">
        <f t="shared" si="1009"/>
        <v>0</v>
      </c>
      <c r="T229" s="22">
        <f t="shared" si="1010"/>
        <v>839.4</v>
      </c>
      <c r="U229" s="22">
        <f t="shared" si="1010"/>
        <v>0</v>
      </c>
      <c r="V229" s="22">
        <f t="shared" si="1010"/>
        <v>839.4</v>
      </c>
      <c r="W229" s="22">
        <f t="shared" si="1010"/>
        <v>0</v>
      </c>
      <c r="X229" s="22">
        <f t="shared" si="1010"/>
        <v>839.4</v>
      </c>
    </row>
    <row r="230" spans="1:24" ht="31.5" hidden="1" outlineLevel="7" x14ac:dyDescent="0.2">
      <c r="A230" s="24" t="s">
        <v>636</v>
      </c>
      <c r="B230" s="24" t="s">
        <v>65</v>
      </c>
      <c r="C230" s="6" t="s">
        <v>421</v>
      </c>
      <c r="D230" s="26">
        <v>839.4</v>
      </c>
      <c r="E230" s="26"/>
      <c r="F230" s="26">
        <f>SUM(D230:E230)</f>
        <v>839.4</v>
      </c>
      <c r="G230" s="26"/>
      <c r="H230" s="26">
        <f t="shared" ref="H230" si="1011">SUM(F230:G230)</f>
        <v>839.4</v>
      </c>
      <c r="I230" s="26"/>
      <c r="J230" s="26">
        <f t="shared" ref="J230" si="1012">SUM(H230:I230)</f>
        <v>839.4</v>
      </c>
      <c r="K230" s="26">
        <v>839.4</v>
      </c>
      <c r="L230" s="26"/>
      <c r="M230" s="26">
        <f>SUM(K230:L230)</f>
        <v>839.4</v>
      </c>
      <c r="N230" s="26"/>
      <c r="O230" s="26">
        <f t="shared" ref="O230" si="1013">SUM(M230:N230)</f>
        <v>839.4</v>
      </c>
      <c r="P230" s="26"/>
      <c r="Q230" s="26">
        <f t="shared" ref="Q230" si="1014">SUM(O230:P230)</f>
        <v>839.4</v>
      </c>
      <c r="R230" s="26">
        <v>839.4</v>
      </c>
      <c r="S230" s="26"/>
      <c r="T230" s="26">
        <f>SUM(R230:S230)</f>
        <v>839.4</v>
      </c>
      <c r="U230" s="26"/>
      <c r="V230" s="26">
        <f t="shared" ref="V230" si="1015">SUM(T230:U230)</f>
        <v>839.4</v>
      </c>
      <c r="W230" s="26"/>
      <c r="X230" s="26">
        <f t="shared" ref="X230" si="1016">SUM(V230:W230)</f>
        <v>839.4</v>
      </c>
    </row>
    <row r="231" spans="1:24" ht="47.25" hidden="1" outlineLevel="4" x14ac:dyDescent="0.2">
      <c r="A231" s="20" t="s">
        <v>53</v>
      </c>
      <c r="B231" s="20"/>
      <c r="C231" s="21" t="s">
        <v>54</v>
      </c>
      <c r="D231" s="22">
        <f t="shared" ref="D231:W232" si="1017">D232</f>
        <v>342.5</v>
      </c>
      <c r="E231" s="22">
        <f t="shared" si="1017"/>
        <v>0</v>
      </c>
      <c r="F231" s="22">
        <f t="shared" si="1017"/>
        <v>342.5</v>
      </c>
      <c r="G231" s="22">
        <f t="shared" si="1017"/>
        <v>0</v>
      </c>
      <c r="H231" s="22">
        <f t="shared" si="1017"/>
        <v>342.5</v>
      </c>
      <c r="I231" s="22">
        <f t="shared" si="1017"/>
        <v>0</v>
      </c>
      <c r="J231" s="22">
        <f t="shared" si="1017"/>
        <v>342.5</v>
      </c>
      <c r="K231" s="22">
        <f t="shared" si="1017"/>
        <v>342.5</v>
      </c>
      <c r="L231" s="22">
        <f t="shared" si="1017"/>
        <v>0</v>
      </c>
      <c r="M231" s="22">
        <f t="shared" si="1017"/>
        <v>342.5</v>
      </c>
      <c r="N231" s="22">
        <f t="shared" si="1017"/>
        <v>0</v>
      </c>
      <c r="O231" s="22">
        <f t="shared" si="1017"/>
        <v>342.5</v>
      </c>
      <c r="P231" s="22">
        <f t="shared" si="1017"/>
        <v>0</v>
      </c>
      <c r="Q231" s="22">
        <f t="shared" si="1017"/>
        <v>342.5</v>
      </c>
      <c r="R231" s="22">
        <f t="shared" si="1017"/>
        <v>342.5</v>
      </c>
      <c r="S231" s="22">
        <f t="shared" si="1017"/>
        <v>0</v>
      </c>
      <c r="T231" s="22">
        <f t="shared" si="1017"/>
        <v>342.5</v>
      </c>
      <c r="U231" s="22">
        <f t="shared" si="1017"/>
        <v>0</v>
      </c>
      <c r="V231" s="22">
        <f t="shared" si="1017"/>
        <v>342.5</v>
      </c>
      <c r="W231" s="22">
        <f t="shared" si="1017"/>
        <v>0</v>
      </c>
      <c r="X231" s="22">
        <f t="shared" ref="W231:X232" si="1018">X232</f>
        <v>342.5</v>
      </c>
    </row>
    <row r="232" spans="1:24" ht="15.75" hidden="1" outlineLevel="5" x14ac:dyDescent="0.2">
      <c r="A232" s="20" t="s">
        <v>55</v>
      </c>
      <c r="B232" s="20"/>
      <c r="C232" s="21" t="s">
        <v>56</v>
      </c>
      <c r="D232" s="22">
        <f t="shared" si="1017"/>
        <v>342.5</v>
      </c>
      <c r="E232" s="22">
        <f t="shared" si="1017"/>
        <v>0</v>
      </c>
      <c r="F232" s="22">
        <f t="shared" si="1017"/>
        <v>342.5</v>
      </c>
      <c r="G232" s="22">
        <f t="shared" si="1017"/>
        <v>0</v>
      </c>
      <c r="H232" s="22">
        <f t="shared" si="1017"/>
        <v>342.5</v>
      </c>
      <c r="I232" s="22">
        <f t="shared" si="1017"/>
        <v>0</v>
      </c>
      <c r="J232" s="22">
        <f t="shared" si="1017"/>
        <v>342.5</v>
      </c>
      <c r="K232" s="22">
        <f t="shared" si="1017"/>
        <v>342.5</v>
      </c>
      <c r="L232" s="22">
        <f t="shared" si="1017"/>
        <v>0</v>
      </c>
      <c r="M232" s="22">
        <f t="shared" si="1017"/>
        <v>342.5</v>
      </c>
      <c r="N232" s="22">
        <f t="shared" si="1017"/>
        <v>0</v>
      </c>
      <c r="O232" s="22">
        <f t="shared" si="1017"/>
        <v>342.5</v>
      </c>
      <c r="P232" s="22">
        <f t="shared" si="1017"/>
        <v>0</v>
      </c>
      <c r="Q232" s="22">
        <f t="shared" si="1017"/>
        <v>342.5</v>
      </c>
      <c r="R232" s="22">
        <f t="shared" si="1017"/>
        <v>342.5</v>
      </c>
      <c r="S232" s="22">
        <f t="shared" si="1017"/>
        <v>0</v>
      </c>
      <c r="T232" s="22">
        <f t="shared" si="1017"/>
        <v>342.5</v>
      </c>
      <c r="U232" s="22">
        <f t="shared" si="1017"/>
        <v>0</v>
      </c>
      <c r="V232" s="22">
        <f t="shared" si="1017"/>
        <v>342.5</v>
      </c>
      <c r="W232" s="22">
        <f t="shared" si="1018"/>
        <v>0</v>
      </c>
      <c r="X232" s="22">
        <f t="shared" si="1018"/>
        <v>342.5</v>
      </c>
    </row>
    <row r="233" spans="1:24" ht="31.5" hidden="1" outlineLevel="7" x14ac:dyDescent="0.2">
      <c r="A233" s="24" t="s">
        <v>55</v>
      </c>
      <c r="B233" s="24" t="s">
        <v>7</v>
      </c>
      <c r="C233" s="25" t="s">
        <v>8</v>
      </c>
      <c r="D233" s="26">
        <v>342.5</v>
      </c>
      <c r="E233" s="26"/>
      <c r="F233" s="26">
        <f>SUM(D233:E233)</f>
        <v>342.5</v>
      </c>
      <c r="G233" s="26"/>
      <c r="H233" s="26">
        <f t="shared" ref="H233" si="1019">SUM(F233:G233)</f>
        <v>342.5</v>
      </c>
      <c r="I233" s="26"/>
      <c r="J233" s="26">
        <f t="shared" ref="J233" si="1020">SUM(H233:I233)</f>
        <v>342.5</v>
      </c>
      <c r="K233" s="26">
        <v>342.5</v>
      </c>
      <c r="L233" s="26"/>
      <c r="M233" s="26">
        <f>SUM(K233:L233)</f>
        <v>342.5</v>
      </c>
      <c r="N233" s="26"/>
      <c r="O233" s="26">
        <f t="shared" ref="O233" si="1021">SUM(M233:N233)</f>
        <v>342.5</v>
      </c>
      <c r="P233" s="26"/>
      <c r="Q233" s="26">
        <f t="shared" ref="Q233" si="1022">SUM(O233:P233)</f>
        <v>342.5</v>
      </c>
      <c r="R233" s="26">
        <v>342.5</v>
      </c>
      <c r="S233" s="26"/>
      <c r="T233" s="26">
        <f>SUM(R233:S233)</f>
        <v>342.5</v>
      </c>
      <c r="U233" s="26"/>
      <c r="V233" s="26">
        <f t="shared" ref="V233" si="1023">SUM(T233:U233)</f>
        <v>342.5</v>
      </c>
      <c r="W233" s="26"/>
      <c r="X233" s="26">
        <f t="shared" ref="X233" si="1024">SUM(V233:W233)</f>
        <v>342.5</v>
      </c>
    </row>
    <row r="234" spans="1:24" ht="31.5" hidden="1" outlineLevel="3" x14ac:dyDescent="0.2">
      <c r="A234" s="20" t="s">
        <v>92</v>
      </c>
      <c r="B234" s="20"/>
      <c r="C234" s="21" t="s">
        <v>93</v>
      </c>
      <c r="D234" s="22">
        <f>D235+D238</f>
        <v>30034.600000000002</v>
      </c>
      <c r="E234" s="22">
        <f t="shared" ref="E234:F234" si="1025">E235+E238</f>
        <v>0</v>
      </c>
      <c r="F234" s="22">
        <f t="shared" si="1025"/>
        <v>30034.600000000002</v>
      </c>
      <c r="G234" s="22">
        <f t="shared" ref="G234:H234" si="1026">G235+G238</f>
        <v>3246.2329400000003</v>
      </c>
      <c r="H234" s="22">
        <f t="shared" si="1026"/>
        <v>33280.832940000008</v>
      </c>
      <c r="I234" s="22">
        <f t="shared" ref="I234:J234" si="1027">I235+I238</f>
        <v>0</v>
      </c>
      <c r="J234" s="22">
        <f t="shared" si="1027"/>
        <v>33280.832940000008</v>
      </c>
      <c r="K234" s="22">
        <f>K235+K238</f>
        <v>30034.600000000002</v>
      </c>
      <c r="L234" s="22">
        <f t="shared" ref="L234" si="1028">L235+L238</f>
        <v>0</v>
      </c>
      <c r="M234" s="22">
        <f t="shared" ref="M234:Q234" si="1029">M235+M238</f>
        <v>30034.600000000002</v>
      </c>
      <c r="N234" s="22">
        <f t="shared" si="1029"/>
        <v>0</v>
      </c>
      <c r="O234" s="22">
        <f t="shared" si="1029"/>
        <v>30034.600000000002</v>
      </c>
      <c r="P234" s="22">
        <f t="shared" si="1029"/>
        <v>0</v>
      </c>
      <c r="Q234" s="22">
        <f t="shared" si="1029"/>
        <v>30034.600000000002</v>
      </c>
      <c r="R234" s="22">
        <f>R235+R238</f>
        <v>30034.600000000002</v>
      </c>
      <c r="S234" s="22">
        <f t="shared" ref="S234" si="1030">S235+S238</f>
        <v>0</v>
      </c>
      <c r="T234" s="22">
        <f t="shared" ref="T234:X234" si="1031">T235+T238</f>
        <v>30034.600000000002</v>
      </c>
      <c r="U234" s="22">
        <f t="shared" si="1031"/>
        <v>0</v>
      </c>
      <c r="V234" s="22">
        <f t="shared" si="1031"/>
        <v>30034.600000000002</v>
      </c>
      <c r="W234" s="22">
        <f t="shared" si="1031"/>
        <v>0</v>
      </c>
      <c r="X234" s="22">
        <f t="shared" si="1031"/>
        <v>30034.600000000002</v>
      </c>
    </row>
    <row r="235" spans="1:24" ht="31.5" hidden="1" customHeight="1" outlineLevel="4" x14ac:dyDescent="0.2">
      <c r="A235" s="20" t="s">
        <v>94</v>
      </c>
      <c r="B235" s="20"/>
      <c r="C235" s="21" t="s">
        <v>95</v>
      </c>
      <c r="D235" s="22">
        <f>D236</f>
        <v>2828.3</v>
      </c>
      <c r="E235" s="22">
        <f t="shared" ref="E235:J236" si="1032">E236</f>
        <v>0</v>
      </c>
      <c r="F235" s="22">
        <f t="shared" si="1032"/>
        <v>2828.3</v>
      </c>
      <c r="G235" s="22">
        <f t="shared" si="1032"/>
        <v>0</v>
      </c>
      <c r="H235" s="22">
        <f t="shared" si="1032"/>
        <v>2828.3</v>
      </c>
      <c r="I235" s="22">
        <f t="shared" si="1032"/>
        <v>0</v>
      </c>
      <c r="J235" s="22">
        <f t="shared" si="1032"/>
        <v>2828.3</v>
      </c>
      <c r="K235" s="22">
        <f>K236</f>
        <v>2828.3</v>
      </c>
      <c r="L235" s="22">
        <f t="shared" ref="L235:L236" si="1033">L236</f>
        <v>0</v>
      </c>
      <c r="M235" s="22">
        <f t="shared" ref="M235:Q236" si="1034">M236</f>
        <v>2828.3</v>
      </c>
      <c r="N235" s="22">
        <f t="shared" si="1034"/>
        <v>0</v>
      </c>
      <c r="O235" s="22">
        <f t="shared" si="1034"/>
        <v>2828.3</v>
      </c>
      <c r="P235" s="22">
        <f t="shared" si="1034"/>
        <v>0</v>
      </c>
      <c r="Q235" s="22">
        <f t="shared" si="1034"/>
        <v>2828.3</v>
      </c>
      <c r="R235" s="22">
        <f>R236</f>
        <v>2828.3</v>
      </c>
      <c r="S235" s="22">
        <f t="shared" ref="S235:S236" si="1035">S236</f>
        <v>0</v>
      </c>
      <c r="T235" s="22">
        <f t="shared" ref="T235:X236" si="1036">T236</f>
        <v>2828.3</v>
      </c>
      <c r="U235" s="22">
        <f t="shared" si="1036"/>
        <v>0</v>
      </c>
      <c r="V235" s="22">
        <f t="shared" si="1036"/>
        <v>2828.3</v>
      </c>
      <c r="W235" s="22">
        <f t="shared" si="1036"/>
        <v>0</v>
      </c>
      <c r="X235" s="22">
        <f t="shared" si="1036"/>
        <v>2828.3</v>
      </c>
    </row>
    <row r="236" spans="1:24" ht="31.5" hidden="1" outlineLevel="5" x14ac:dyDescent="0.2">
      <c r="A236" s="20" t="s">
        <v>96</v>
      </c>
      <c r="B236" s="20"/>
      <c r="C236" s="21" t="s">
        <v>97</v>
      </c>
      <c r="D236" s="22">
        <f>D237</f>
        <v>2828.3</v>
      </c>
      <c r="E236" s="22">
        <f t="shared" si="1032"/>
        <v>0</v>
      </c>
      <c r="F236" s="22">
        <f t="shared" si="1032"/>
        <v>2828.3</v>
      </c>
      <c r="G236" s="22">
        <f t="shared" si="1032"/>
        <v>0</v>
      </c>
      <c r="H236" s="22">
        <f t="shared" si="1032"/>
        <v>2828.3</v>
      </c>
      <c r="I236" s="22">
        <f t="shared" si="1032"/>
        <v>0</v>
      </c>
      <c r="J236" s="22">
        <f t="shared" si="1032"/>
        <v>2828.3</v>
      </c>
      <c r="K236" s="22">
        <f t="shared" ref="K236:R236" si="1037">K237</f>
        <v>2828.3</v>
      </c>
      <c r="L236" s="22">
        <f t="shared" si="1033"/>
        <v>0</v>
      </c>
      <c r="M236" s="22">
        <f t="shared" si="1034"/>
        <v>2828.3</v>
      </c>
      <c r="N236" s="22">
        <f t="shared" si="1034"/>
        <v>0</v>
      </c>
      <c r="O236" s="22">
        <f t="shared" si="1034"/>
        <v>2828.3</v>
      </c>
      <c r="P236" s="22">
        <f t="shared" si="1034"/>
        <v>0</v>
      </c>
      <c r="Q236" s="22">
        <f t="shared" si="1034"/>
        <v>2828.3</v>
      </c>
      <c r="R236" s="22">
        <f t="shared" si="1037"/>
        <v>2828.3</v>
      </c>
      <c r="S236" s="22">
        <f t="shared" si="1035"/>
        <v>0</v>
      </c>
      <c r="T236" s="22">
        <f t="shared" si="1036"/>
        <v>2828.3</v>
      </c>
      <c r="U236" s="22">
        <f t="shared" si="1036"/>
        <v>0</v>
      </c>
      <c r="V236" s="22">
        <f t="shared" si="1036"/>
        <v>2828.3</v>
      </c>
      <c r="W236" s="22">
        <f t="shared" si="1036"/>
        <v>0</v>
      </c>
      <c r="X236" s="22">
        <f t="shared" si="1036"/>
        <v>2828.3</v>
      </c>
    </row>
    <row r="237" spans="1:24" ht="31.5" hidden="1" outlineLevel="7" x14ac:dyDescent="0.2">
      <c r="A237" s="24" t="s">
        <v>96</v>
      </c>
      <c r="B237" s="24" t="s">
        <v>7</v>
      </c>
      <c r="C237" s="25" t="s">
        <v>8</v>
      </c>
      <c r="D237" s="29">
        <v>2828.3</v>
      </c>
      <c r="E237" s="26"/>
      <c r="F237" s="26">
        <f>SUM(D237:E237)</f>
        <v>2828.3</v>
      </c>
      <c r="G237" s="26"/>
      <c r="H237" s="26">
        <f t="shared" ref="H237" si="1038">SUM(F237:G237)</f>
        <v>2828.3</v>
      </c>
      <c r="I237" s="26"/>
      <c r="J237" s="26">
        <f t="shared" ref="J237" si="1039">SUM(H237:I237)</f>
        <v>2828.3</v>
      </c>
      <c r="K237" s="29">
        <v>2828.3</v>
      </c>
      <c r="L237" s="26"/>
      <c r="M237" s="26">
        <f>SUM(K237:L237)</f>
        <v>2828.3</v>
      </c>
      <c r="N237" s="26"/>
      <c r="O237" s="26">
        <f t="shared" ref="O237" si="1040">SUM(M237:N237)</f>
        <v>2828.3</v>
      </c>
      <c r="P237" s="26"/>
      <c r="Q237" s="26">
        <f t="shared" ref="Q237" si="1041">SUM(O237:P237)</f>
        <v>2828.3</v>
      </c>
      <c r="R237" s="29">
        <v>2828.3</v>
      </c>
      <c r="S237" s="26"/>
      <c r="T237" s="26">
        <f>SUM(R237:S237)</f>
        <v>2828.3</v>
      </c>
      <c r="U237" s="26"/>
      <c r="V237" s="26">
        <f t="shared" ref="V237" si="1042">SUM(T237:U237)</f>
        <v>2828.3</v>
      </c>
      <c r="W237" s="26"/>
      <c r="X237" s="26">
        <f t="shared" ref="X237" si="1043">SUM(V237:W237)</f>
        <v>2828.3</v>
      </c>
    </row>
    <row r="238" spans="1:24" ht="31.5" hidden="1" outlineLevel="4" x14ac:dyDescent="0.2">
      <c r="A238" s="20" t="s">
        <v>103</v>
      </c>
      <c r="B238" s="20"/>
      <c r="C238" s="21" t="s">
        <v>104</v>
      </c>
      <c r="D238" s="22">
        <f>D239+D246+D248+D242+D244</f>
        <v>27206.300000000003</v>
      </c>
      <c r="E238" s="22">
        <f t="shared" ref="E238:F238" si="1044">E239+E246+E248+E242+E244</f>
        <v>0</v>
      </c>
      <c r="F238" s="22">
        <f t="shared" si="1044"/>
        <v>27206.300000000003</v>
      </c>
      <c r="G238" s="22">
        <f t="shared" ref="G238:H238" si="1045">G239+G246+G248+G242+G244</f>
        <v>3246.2329400000003</v>
      </c>
      <c r="H238" s="22">
        <f t="shared" si="1045"/>
        <v>30452.532940000005</v>
      </c>
      <c r="I238" s="22">
        <f t="shared" ref="I238:J238" si="1046">I239+I246+I248+I242+I244</f>
        <v>0</v>
      </c>
      <c r="J238" s="22">
        <f t="shared" si="1046"/>
        <v>30452.532940000005</v>
      </c>
      <c r="K238" s="22">
        <f t="shared" ref="K238:R238" si="1047">K239+K246+K248+K242+K244</f>
        <v>27206.300000000003</v>
      </c>
      <c r="L238" s="22">
        <f t="shared" ref="L238" si="1048">L239+L246+L248+L242+L244</f>
        <v>0</v>
      </c>
      <c r="M238" s="22">
        <f t="shared" ref="M238:Q238" si="1049">M239+M246+M248+M242+M244</f>
        <v>27206.300000000003</v>
      </c>
      <c r="N238" s="22">
        <f t="shared" si="1049"/>
        <v>0</v>
      </c>
      <c r="O238" s="22">
        <f t="shared" si="1049"/>
        <v>27206.300000000003</v>
      </c>
      <c r="P238" s="22">
        <f t="shared" si="1049"/>
        <v>0</v>
      </c>
      <c r="Q238" s="22">
        <f t="shared" si="1049"/>
        <v>27206.300000000003</v>
      </c>
      <c r="R238" s="22">
        <f t="shared" si="1047"/>
        <v>27206.300000000003</v>
      </c>
      <c r="S238" s="22">
        <f t="shared" ref="S238" si="1050">S239+S246+S248+S242+S244</f>
        <v>0</v>
      </c>
      <c r="T238" s="22">
        <f t="shared" ref="T238:X238" si="1051">T239+T246+T248+T242+T244</f>
        <v>27206.300000000003</v>
      </c>
      <c r="U238" s="22">
        <f t="shared" si="1051"/>
        <v>0</v>
      </c>
      <c r="V238" s="22">
        <f t="shared" si="1051"/>
        <v>27206.300000000003</v>
      </c>
      <c r="W238" s="22">
        <f t="shared" si="1051"/>
        <v>0</v>
      </c>
      <c r="X238" s="22">
        <f t="shared" si="1051"/>
        <v>27206.300000000003</v>
      </c>
    </row>
    <row r="239" spans="1:24" ht="31.5" hidden="1" outlineLevel="5" x14ac:dyDescent="0.2">
      <c r="A239" s="20" t="s">
        <v>105</v>
      </c>
      <c r="B239" s="20"/>
      <c r="C239" s="21" t="s">
        <v>106</v>
      </c>
      <c r="D239" s="22">
        <f>D240+D241</f>
        <v>16537.100000000002</v>
      </c>
      <c r="E239" s="22">
        <f t="shared" ref="E239:F239" si="1052">E240+E241</f>
        <v>0</v>
      </c>
      <c r="F239" s="22">
        <f t="shared" si="1052"/>
        <v>16537.100000000002</v>
      </c>
      <c r="G239" s="22">
        <f t="shared" ref="G239:H239" si="1053">G240+G241</f>
        <v>2400.8846400000002</v>
      </c>
      <c r="H239" s="22">
        <f t="shared" si="1053"/>
        <v>18937.984640000002</v>
      </c>
      <c r="I239" s="22">
        <f t="shared" ref="I239:J239" si="1054">I240+I241</f>
        <v>0</v>
      </c>
      <c r="J239" s="22">
        <f t="shared" si="1054"/>
        <v>18937.984640000002</v>
      </c>
      <c r="K239" s="22">
        <f>K240+K241</f>
        <v>16537.100000000002</v>
      </c>
      <c r="L239" s="22">
        <f t="shared" ref="L239" si="1055">L240+L241</f>
        <v>0</v>
      </c>
      <c r="M239" s="22">
        <f t="shared" ref="M239:Q239" si="1056">M240+M241</f>
        <v>16537.100000000002</v>
      </c>
      <c r="N239" s="22">
        <f t="shared" si="1056"/>
        <v>0</v>
      </c>
      <c r="O239" s="22">
        <f t="shared" si="1056"/>
        <v>16537.100000000002</v>
      </c>
      <c r="P239" s="22">
        <f t="shared" si="1056"/>
        <v>0</v>
      </c>
      <c r="Q239" s="22">
        <f t="shared" si="1056"/>
        <v>16537.100000000002</v>
      </c>
      <c r="R239" s="22">
        <f>R240+R241</f>
        <v>16537.100000000002</v>
      </c>
      <c r="S239" s="22">
        <f t="shared" ref="S239" si="1057">S240+S241</f>
        <v>0</v>
      </c>
      <c r="T239" s="22">
        <f t="shared" ref="T239:X239" si="1058">T240+T241</f>
        <v>16537.100000000002</v>
      </c>
      <c r="U239" s="22">
        <f t="shared" si="1058"/>
        <v>0</v>
      </c>
      <c r="V239" s="22">
        <f t="shared" si="1058"/>
        <v>16537.100000000002</v>
      </c>
      <c r="W239" s="22">
        <f t="shared" si="1058"/>
        <v>0</v>
      </c>
      <c r="X239" s="22">
        <f t="shared" si="1058"/>
        <v>16537.100000000002</v>
      </c>
    </row>
    <row r="240" spans="1:24" ht="31.5" hidden="1" outlineLevel="7" x14ac:dyDescent="0.2">
      <c r="A240" s="24" t="s">
        <v>105</v>
      </c>
      <c r="B240" s="24" t="s">
        <v>7</v>
      </c>
      <c r="C240" s="25" t="s">
        <v>8</v>
      </c>
      <c r="D240" s="29">
        <v>133.9</v>
      </c>
      <c r="E240" s="26"/>
      <c r="F240" s="26">
        <f>SUM(D240:E240)</f>
        <v>133.9</v>
      </c>
      <c r="G240" s="26"/>
      <c r="H240" s="26">
        <f t="shared" ref="H240" si="1059">SUM(F240:G240)</f>
        <v>133.9</v>
      </c>
      <c r="I240" s="26"/>
      <c r="J240" s="26">
        <f t="shared" ref="J240:J241" si="1060">SUM(H240:I240)</f>
        <v>133.9</v>
      </c>
      <c r="K240" s="29">
        <v>133.9</v>
      </c>
      <c r="L240" s="26"/>
      <c r="M240" s="26">
        <f>SUM(K240:L240)</f>
        <v>133.9</v>
      </c>
      <c r="N240" s="26"/>
      <c r="O240" s="26">
        <f t="shared" ref="O240" si="1061">SUM(M240:N240)</f>
        <v>133.9</v>
      </c>
      <c r="P240" s="26"/>
      <c r="Q240" s="26">
        <f t="shared" ref="Q240:Q241" si="1062">SUM(O240:P240)</f>
        <v>133.9</v>
      </c>
      <c r="R240" s="29">
        <v>133.9</v>
      </c>
      <c r="S240" s="26"/>
      <c r="T240" s="26">
        <f>SUM(R240:S240)</f>
        <v>133.9</v>
      </c>
      <c r="U240" s="26"/>
      <c r="V240" s="26">
        <f t="shared" ref="V240" si="1063">SUM(T240:U240)</f>
        <v>133.9</v>
      </c>
      <c r="W240" s="26"/>
      <c r="X240" s="26">
        <f t="shared" ref="X240:X241" si="1064">SUM(V240:W240)</f>
        <v>133.9</v>
      </c>
    </row>
    <row r="241" spans="1:24" ht="31.5" hidden="1" outlineLevel="7" x14ac:dyDescent="0.2">
      <c r="A241" s="24" t="s">
        <v>105</v>
      </c>
      <c r="B241" s="24" t="s">
        <v>65</v>
      </c>
      <c r="C241" s="25" t="s">
        <v>66</v>
      </c>
      <c r="D241" s="29">
        <v>16403.2</v>
      </c>
      <c r="E241" s="26"/>
      <c r="F241" s="26">
        <f>SUM(D241:E241)</f>
        <v>16403.2</v>
      </c>
      <c r="G241" s="26">
        <v>2400.8846400000002</v>
      </c>
      <c r="H241" s="26">
        <f t="shared" ref="H241" si="1065">SUM(F241:G241)</f>
        <v>18804.084640000001</v>
      </c>
      <c r="I241" s="26"/>
      <c r="J241" s="26">
        <f t="shared" si="1060"/>
        <v>18804.084640000001</v>
      </c>
      <c r="K241" s="29">
        <v>16403.2</v>
      </c>
      <c r="L241" s="26"/>
      <c r="M241" s="26">
        <f>SUM(K241:L241)</f>
        <v>16403.2</v>
      </c>
      <c r="N241" s="26"/>
      <c r="O241" s="26">
        <f t="shared" ref="O241" si="1066">SUM(M241:N241)</f>
        <v>16403.2</v>
      </c>
      <c r="P241" s="26"/>
      <c r="Q241" s="26">
        <f t="shared" si="1062"/>
        <v>16403.2</v>
      </c>
      <c r="R241" s="29">
        <v>16403.2</v>
      </c>
      <c r="S241" s="26"/>
      <c r="T241" s="26">
        <f>SUM(R241:S241)</f>
        <v>16403.2</v>
      </c>
      <c r="U241" s="26"/>
      <c r="V241" s="26">
        <f t="shared" ref="V241" si="1067">SUM(T241:U241)</f>
        <v>16403.2</v>
      </c>
      <c r="W241" s="26"/>
      <c r="X241" s="26">
        <f t="shared" si="1064"/>
        <v>16403.2</v>
      </c>
    </row>
    <row r="242" spans="1:24" ht="15.75" hidden="1" outlineLevel="7" x14ac:dyDescent="0.2">
      <c r="A242" s="5" t="s">
        <v>640</v>
      </c>
      <c r="B242" s="20"/>
      <c r="C242" s="37" t="s">
        <v>641</v>
      </c>
      <c r="D242" s="28">
        <f>D243</f>
        <v>1839.2</v>
      </c>
      <c r="E242" s="28">
        <f t="shared" ref="E242:J242" si="1068">E243</f>
        <v>0</v>
      </c>
      <c r="F242" s="28">
        <f t="shared" si="1068"/>
        <v>1839.2</v>
      </c>
      <c r="G242" s="28">
        <f t="shared" si="1068"/>
        <v>0</v>
      </c>
      <c r="H242" s="28">
        <f t="shared" si="1068"/>
        <v>1839.2</v>
      </c>
      <c r="I242" s="28">
        <f t="shared" si="1068"/>
        <v>0</v>
      </c>
      <c r="J242" s="28">
        <f t="shared" si="1068"/>
        <v>1839.2</v>
      </c>
      <c r="K242" s="28">
        <f t="shared" ref="K242:R242" si="1069">K243</f>
        <v>1839.2</v>
      </c>
      <c r="L242" s="28">
        <f t="shared" ref="L242" si="1070">L243</f>
        <v>0</v>
      </c>
      <c r="M242" s="28">
        <f t="shared" ref="M242:Q242" si="1071">M243</f>
        <v>1839.2</v>
      </c>
      <c r="N242" s="28">
        <f t="shared" si="1071"/>
        <v>0</v>
      </c>
      <c r="O242" s="28">
        <f t="shared" si="1071"/>
        <v>1839.2</v>
      </c>
      <c r="P242" s="28">
        <f t="shared" si="1071"/>
        <v>0</v>
      </c>
      <c r="Q242" s="28">
        <f t="shared" si="1071"/>
        <v>1839.2</v>
      </c>
      <c r="R242" s="28">
        <f t="shared" si="1069"/>
        <v>1839.2</v>
      </c>
      <c r="S242" s="28">
        <f t="shared" ref="S242" si="1072">S243</f>
        <v>0</v>
      </c>
      <c r="T242" s="28">
        <f t="shared" ref="T242:X242" si="1073">T243</f>
        <v>1839.2</v>
      </c>
      <c r="U242" s="28">
        <f t="shared" si="1073"/>
        <v>0</v>
      </c>
      <c r="V242" s="28">
        <f t="shared" si="1073"/>
        <v>1839.2</v>
      </c>
      <c r="W242" s="28">
        <f t="shared" si="1073"/>
        <v>0</v>
      </c>
      <c r="X242" s="28">
        <f t="shared" si="1073"/>
        <v>1839.2</v>
      </c>
    </row>
    <row r="243" spans="1:24" ht="31.5" hidden="1" outlineLevel="7" x14ac:dyDescent="0.2">
      <c r="A243" s="40" t="s">
        <v>640</v>
      </c>
      <c r="B243" s="32" t="s">
        <v>65</v>
      </c>
      <c r="C243" s="33" t="s">
        <v>66</v>
      </c>
      <c r="D243" s="29">
        <v>1839.2</v>
      </c>
      <c r="E243" s="26"/>
      <c r="F243" s="26">
        <f>SUM(D243:E243)</f>
        <v>1839.2</v>
      </c>
      <c r="G243" s="26"/>
      <c r="H243" s="26">
        <f t="shared" ref="H243" si="1074">SUM(F243:G243)</f>
        <v>1839.2</v>
      </c>
      <c r="I243" s="26"/>
      <c r="J243" s="26">
        <f t="shared" ref="J243" si="1075">SUM(H243:I243)</f>
        <v>1839.2</v>
      </c>
      <c r="K243" s="29">
        <v>1839.2</v>
      </c>
      <c r="L243" s="26"/>
      <c r="M243" s="26">
        <f>SUM(K243:L243)</f>
        <v>1839.2</v>
      </c>
      <c r="N243" s="26"/>
      <c r="O243" s="26">
        <f t="shared" ref="O243" si="1076">SUM(M243:N243)</f>
        <v>1839.2</v>
      </c>
      <c r="P243" s="26"/>
      <c r="Q243" s="26">
        <f t="shared" ref="Q243" si="1077">SUM(O243:P243)</f>
        <v>1839.2</v>
      </c>
      <c r="R243" s="29">
        <v>1839.2</v>
      </c>
      <c r="S243" s="26"/>
      <c r="T243" s="26">
        <f>SUM(R243:S243)</f>
        <v>1839.2</v>
      </c>
      <c r="U243" s="26"/>
      <c r="V243" s="26">
        <f t="shared" ref="V243" si="1078">SUM(T243:U243)</f>
        <v>1839.2</v>
      </c>
      <c r="W243" s="26"/>
      <c r="X243" s="26">
        <f t="shared" ref="X243" si="1079">SUM(V243:W243)</f>
        <v>1839.2</v>
      </c>
    </row>
    <row r="244" spans="1:24" ht="15.75" hidden="1" outlineLevel="7" x14ac:dyDescent="0.2">
      <c r="A244" s="5" t="s">
        <v>639</v>
      </c>
      <c r="B244" s="20"/>
      <c r="C244" s="37" t="s">
        <v>638</v>
      </c>
      <c r="D244" s="28">
        <f>D245</f>
        <v>3246.9</v>
      </c>
      <c r="E244" s="28">
        <f t="shared" ref="E244:J244" si="1080">E245</f>
        <v>0</v>
      </c>
      <c r="F244" s="28">
        <f t="shared" si="1080"/>
        <v>3246.9</v>
      </c>
      <c r="G244" s="28">
        <f t="shared" si="1080"/>
        <v>0</v>
      </c>
      <c r="H244" s="28">
        <f t="shared" si="1080"/>
        <v>3246.9</v>
      </c>
      <c r="I244" s="28">
        <f t="shared" si="1080"/>
        <v>0</v>
      </c>
      <c r="J244" s="28">
        <f t="shared" si="1080"/>
        <v>3246.9</v>
      </c>
      <c r="K244" s="28">
        <f t="shared" ref="K244" si="1081">K245</f>
        <v>3246.9</v>
      </c>
      <c r="L244" s="28">
        <f t="shared" ref="L244" si="1082">L245</f>
        <v>0</v>
      </c>
      <c r="M244" s="28">
        <f t="shared" ref="M244:Q244" si="1083">M245</f>
        <v>3246.9</v>
      </c>
      <c r="N244" s="28">
        <f t="shared" si="1083"/>
        <v>0</v>
      </c>
      <c r="O244" s="28">
        <f t="shared" si="1083"/>
        <v>3246.9</v>
      </c>
      <c r="P244" s="28">
        <f t="shared" si="1083"/>
        <v>0</v>
      </c>
      <c r="Q244" s="28">
        <f t="shared" si="1083"/>
        <v>3246.9</v>
      </c>
      <c r="R244" s="28">
        <f t="shared" ref="R244" si="1084">R245</f>
        <v>3246.9</v>
      </c>
      <c r="S244" s="28">
        <f t="shared" ref="S244" si="1085">S245</f>
        <v>0</v>
      </c>
      <c r="T244" s="28">
        <f t="shared" ref="T244:X244" si="1086">T245</f>
        <v>3246.9</v>
      </c>
      <c r="U244" s="28">
        <f t="shared" si="1086"/>
        <v>0</v>
      </c>
      <c r="V244" s="28">
        <f t="shared" si="1086"/>
        <v>3246.9</v>
      </c>
      <c r="W244" s="28">
        <f t="shared" si="1086"/>
        <v>0</v>
      </c>
      <c r="X244" s="28">
        <f t="shared" si="1086"/>
        <v>3246.9</v>
      </c>
    </row>
    <row r="245" spans="1:24" ht="31.5" hidden="1" outlineLevel="7" x14ac:dyDescent="0.2">
      <c r="A245" s="40" t="s">
        <v>639</v>
      </c>
      <c r="B245" s="32" t="s">
        <v>65</v>
      </c>
      <c r="C245" s="33" t="s">
        <v>66</v>
      </c>
      <c r="D245" s="29">
        <f>1876.9+1270+100</f>
        <v>3246.9</v>
      </c>
      <c r="E245" s="26"/>
      <c r="F245" s="26">
        <f>SUM(D245:E245)</f>
        <v>3246.9</v>
      </c>
      <c r="G245" s="26"/>
      <c r="H245" s="26">
        <f t="shared" ref="H245" si="1087">SUM(F245:G245)</f>
        <v>3246.9</v>
      </c>
      <c r="I245" s="26"/>
      <c r="J245" s="26">
        <f t="shared" ref="J245" si="1088">SUM(H245:I245)</f>
        <v>3246.9</v>
      </c>
      <c r="K245" s="29">
        <f t="shared" ref="K245:R245" si="1089">1876.9+1270+100</f>
        <v>3246.9</v>
      </c>
      <c r="L245" s="26"/>
      <c r="M245" s="26">
        <f>SUM(K245:L245)</f>
        <v>3246.9</v>
      </c>
      <c r="N245" s="26"/>
      <c r="O245" s="26">
        <f t="shared" ref="O245" si="1090">SUM(M245:N245)</f>
        <v>3246.9</v>
      </c>
      <c r="P245" s="26"/>
      <c r="Q245" s="26">
        <f t="shared" ref="Q245" si="1091">SUM(O245:P245)</f>
        <v>3246.9</v>
      </c>
      <c r="R245" s="29">
        <f t="shared" si="1089"/>
        <v>3246.9</v>
      </c>
      <c r="S245" s="26"/>
      <c r="T245" s="26">
        <f>SUM(R245:S245)</f>
        <v>3246.9</v>
      </c>
      <c r="U245" s="26"/>
      <c r="V245" s="26">
        <f t="shared" ref="V245" si="1092">SUM(T245:U245)</f>
        <v>3246.9</v>
      </c>
      <c r="W245" s="26"/>
      <c r="X245" s="26">
        <f t="shared" ref="X245" si="1093">SUM(V245:W245)</f>
        <v>3246.9</v>
      </c>
    </row>
    <row r="246" spans="1:24" ht="15.75" hidden="1" outlineLevel="5" x14ac:dyDescent="0.2">
      <c r="A246" s="20" t="s">
        <v>136</v>
      </c>
      <c r="B246" s="20"/>
      <c r="C246" s="21" t="s">
        <v>137</v>
      </c>
      <c r="D246" s="22">
        <f>D247</f>
        <v>2600</v>
      </c>
      <c r="E246" s="22">
        <f t="shared" ref="E246:J246" si="1094">E247</f>
        <v>0</v>
      </c>
      <c r="F246" s="22">
        <f t="shared" si="1094"/>
        <v>2600</v>
      </c>
      <c r="G246" s="22">
        <f t="shared" si="1094"/>
        <v>0</v>
      </c>
      <c r="H246" s="22">
        <f t="shared" si="1094"/>
        <v>2600</v>
      </c>
      <c r="I246" s="22">
        <f t="shared" si="1094"/>
        <v>0</v>
      </c>
      <c r="J246" s="22">
        <f t="shared" si="1094"/>
        <v>2600</v>
      </c>
      <c r="K246" s="22">
        <f t="shared" ref="K246:R246" si="1095">K247</f>
        <v>2600</v>
      </c>
      <c r="L246" s="22">
        <f t="shared" ref="L246" si="1096">L247</f>
        <v>0</v>
      </c>
      <c r="M246" s="22">
        <f t="shared" ref="M246:Q246" si="1097">M247</f>
        <v>2600</v>
      </c>
      <c r="N246" s="22">
        <f t="shared" si="1097"/>
        <v>0</v>
      </c>
      <c r="O246" s="22">
        <f t="shared" si="1097"/>
        <v>2600</v>
      </c>
      <c r="P246" s="22">
        <f t="shared" si="1097"/>
        <v>0</v>
      </c>
      <c r="Q246" s="22">
        <f t="shared" si="1097"/>
        <v>2600</v>
      </c>
      <c r="R246" s="22">
        <f t="shared" si="1095"/>
        <v>2600</v>
      </c>
      <c r="S246" s="22">
        <f t="shared" ref="S246" si="1098">S247</f>
        <v>0</v>
      </c>
      <c r="T246" s="22">
        <f t="shared" ref="T246:X246" si="1099">T247</f>
        <v>2600</v>
      </c>
      <c r="U246" s="22">
        <f t="shared" si="1099"/>
        <v>0</v>
      </c>
      <c r="V246" s="22">
        <f t="shared" si="1099"/>
        <v>2600</v>
      </c>
      <c r="W246" s="22">
        <f t="shared" si="1099"/>
        <v>0</v>
      </c>
      <c r="X246" s="22">
        <f t="shared" si="1099"/>
        <v>2600</v>
      </c>
    </row>
    <row r="247" spans="1:24" ht="31.5" hidden="1" outlineLevel="7" x14ac:dyDescent="0.2">
      <c r="A247" s="24" t="s">
        <v>136</v>
      </c>
      <c r="B247" s="24" t="s">
        <v>7</v>
      </c>
      <c r="C247" s="25" t="s">
        <v>8</v>
      </c>
      <c r="D247" s="26">
        <v>2600</v>
      </c>
      <c r="E247" s="26"/>
      <c r="F247" s="26">
        <f>SUM(D247:E247)</f>
        <v>2600</v>
      </c>
      <c r="G247" s="26"/>
      <c r="H247" s="26">
        <f t="shared" ref="H247" si="1100">SUM(F247:G247)</f>
        <v>2600</v>
      </c>
      <c r="I247" s="26"/>
      <c r="J247" s="26">
        <f t="shared" ref="J247" si="1101">SUM(H247:I247)</f>
        <v>2600</v>
      </c>
      <c r="K247" s="26">
        <v>2600</v>
      </c>
      <c r="L247" s="26"/>
      <c r="M247" s="26">
        <f>SUM(K247:L247)</f>
        <v>2600</v>
      </c>
      <c r="N247" s="26"/>
      <c r="O247" s="26">
        <f t="shared" ref="O247" si="1102">SUM(M247:N247)</f>
        <v>2600</v>
      </c>
      <c r="P247" s="26"/>
      <c r="Q247" s="26">
        <f t="shared" ref="Q247" si="1103">SUM(O247:P247)</f>
        <v>2600</v>
      </c>
      <c r="R247" s="26">
        <v>2600</v>
      </c>
      <c r="S247" s="26"/>
      <c r="T247" s="26">
        <f>SUM(R247:S247)</f>
        <v>2600</v>
      </c>
      <c r="U247" s="26"/>
      <c r="V247" s="26">
        <f t="shared" ref="V247" si="1104">SUM(T247:U247)</f>
        <v>2600</v>
      </c>
      <c r="W247" s="26"/>
      <c r="X247" s="26">
        <f t="shared" ref="X247" si="1105">SUM(V247:W247)</f>
        <v>2600</v>
      </c>
    </row>
    <row r="248" spans="1:24" ht="15.75" hidden="1" outlineLevel="5" x14ac:dyDescent="0.2">
      <c r="A248" s="20" t="s">
        <v>107</v>
      </c>
      <c r="B248" s="20"/>
      <c r="C248" s="21" t="s">
        <v>108</v>
      </c>
      <c r="D248" s="22">
        <f>D249</f>
        <v>2983.1</v>
      </c>
      <c r="E248" s="22">
        <f t="shared" ref="E248:J248" si="1106">E249</f>
        <v>0</v>
      </c>
      <c r="F248" s="22">
        <f t="shared" si="1106"/>
        <v>2983.1</v>
      </c>
      <c r="G248" s="22">
        <f t="shared" si="1106"/>
        <v>845.34829999999999</v>
      </c>
      <c r="H248" s="22">
        <f t="shared" si="1106"/>
        <v>3828.4483</v>
      </c>
      <c r="I248" s="22">
        <f t="shared" si="1106"/>
        <v>0</v>
      </c>
      <c r="J248" s="22">
        <f t="shared" si="1106"/>
        <v>3828.4483</v>
      </c>
      <c r="K248" s="22">
        <f>K249</f>
        <v>2983.1</v>
      </c>
      <c r="L248" s="22">
        <f t="shared" ref="L248" si="1107">L249</f>
        <v>0</v>
      </c>
      <c r="M248" s="22">
        <f t="shared" ref="M248:Q248" si="1108">M249</f>
        <v>2983.1</v>
      </c>
      <c r="N248" s="22">
        <f t="shared" si="1108"/>
        <v>0</v>
      </c>
      <c r="O248" s="22">
        <f t="shared" si="1108"/>
        <v>2983.1</v>
      </c>
      <c r="P248" s="22">
        <f t="shared" si="1108"/>
        <v>0</v>
      </c>
      <c r="Q248" s="22">
        <f t="shared" si="1108"/>
        <v>2983.1</v>
      </c>
      <c r="R248" s="22">
        <f>R249</f>
        <v>2983.1</v>
      </c>
      <c r="S248" s="22">
        <f t="shared" ref="S248" si="1109">S249</f>
        <v>0</v>
      </c>
      <c r="T248" s="22">
        <f t="shared" ref="T248:X248" si="1110">T249</f>
        <v>2983.1</v>
      </c>
      <c r="U248" s="22">
        <f t="shared" si="1110"/>
        <v>0</v>
      </c>
      <c r="V248" s="22">
        <f t="shared" si="1110"/>
        <v>2983.1</v>
      </c>
      <c r="W248" s="22">
        <f t="shared" si="1110"/>
        <v>0</v>
      </c>
      <c r="X248" s="22">
        <f t="shared" si="1110"/>
        <v>2983.1</v>
      </c>
    </row>
    <row r="249" spans="1:24" ht="31.5" hidden="1" outlineLevel="7" x14ac:dyDescent="0.2">
      <c r="A249" s="24" t="s">
        <v>107</v>
      </c>
      <c r="B249" s="24" t="s">
        <v>65</v>
      </c>
      <c r="C249" s="25" t="s">
        <v>66</v>
      </c>
      <c r="D249" s="26">
        <v>2983.1</v>
      </c>
      <c r="E249" s="26"/>
      <c r="F249" s="26">
        <f>SUM(D249:E249)</f>
        <v>2983.1</v>
      </c>
      <c r="G249" s="26">
        <v>845.34829999999999</v>
      </c>
      <c r="H249" s="26">
        <f t="shared" ref="H249" si="1111">SUM(F249:G249)</f>
        <v>3828.4483</v>
      </c>
      <c r="I249" s="26"/>
      <c r="J249" s="26">
        <f t="shared" ref="J249" si="1112">SUM(H249:I249)</f>
        <v>3828.4483</v>
      </c>
      <c r="K249" s="26">
        <v>2983.1</v>
      </c>
      <c r="L249" s="26"/>
      <c r="M249" s="26">
        <f>SUM(K249:L249)</f>
        <v>2983.1</v>
      </c>
      <c r="N249" s="26"/>
      <c r="O249" s="26">
        <f t="shared" ref="O249" si="1113">SUM(M249:N249)</f>
        <v>2983.1</v>
      </c>
      <c r="P249" s="26"/>
      <c r="Q249" s="26">
        <f t="shared" ref="Q249" si="1114">SUM(O249:P249)</f>
        <v>2983.1</v>
      </c>
      <c r="R249" s="26">
        <v>2983.1</v>
      </c>
      <c r="S249" s="26"/>
      <c r="T249" s="26">
        <f>SUM(R249:S249)</f>
        <v>2983.1</v>
      </c>
      <c r="U249" s="26"/>
      <c r="V249" s="26">
        <f t="shared" ref="V249" si="1115">SUM(T249:U249)</f>
        <v>2983.1</v>
      </c>
      <c r="W249" s="26"/>
      <c r="X249" s="26">
        <f t="shared" ref="X249" si="1116">SUM(V249:W249)</f>
        <v>2983.1</v>
      </c>
    </row>
    <row r="250" spans="1:24" ht="31.5" hidden="1" outlineLevel="3" x14ac:dyDescent="0.2">
      <c r="A250" s="20" t="s">
        <v>138</v>
      </c>
      <c r="B250" s="20"/>
      <c r="C250" s="21" t="s">
        <v>139</v>
      </c>
      <c r="D250" s="22">
        <f>D251+D258</f>
        <v>940</v>
      </c>
      <c r="E250" s="22">
        <f t="shared" ref="E250:F250" si="1117">E251+E258</f>
        <v>0</v>
      </c>
      <c r="F250" s="22">
        <f t="shared" si="1117"/>
        <v>940</v>
      </c>
      <c r="G250" s="22">
        <f t="shared" ref="G250:H250" si="1118">G251+G258</f>
        <v>0</v>
      </c>
      <c r="H250" s="22">
        <f t="shared" si="1118"/>
        <v>940</v>
      </c>
      <c r="I250" s="22">
        <f t="shared" ref="I250:J250" si="1119">I251+I258</f>
        <v>0</v>
      </c>
      <c r="J250" s="22">
        <f t="shared" si="1119"/>
        <v>940</v>
      </c>
      <c r="K250" s="22">
        <f t="shared" ref="K250:R250" si="1120">K251+K258</f>
        <v>940</v>
      </c>
      <c r="L250" s="22">
        <f t="shared" ref="L250" si="1121">L251+L258</f>
        <v>0</v>
      </c>
      <c r="M250" s="22">
        <f t="shared" ref="M250:Q250" si="1122">M251+M258</f>
        <v>940</v>
      </c>
      <c r="N250" s="22">
        <f t="shared" si="1122"/>
        <v>0</v>
      </c>
      <c r="O250" s="22">
        <f t="shared" si="1122"/>
        <v>940</v>
      </c>
      <c r="P250" s="22">
        <f t="shared" si="1122"/>
        <v>0</v>
      </c>
      <c r="Q250" s="22">
        <f t="shared" si="1122"/>
        <v>940</v>
      </c>
      <c r="R250" s="22">
        <f t="shared" si="1120"/>
        <v>940</v>
      </c>
      <c r="S250" s="22">
        <f t="shared" ref="S250" si="1123">S251+S258</f>
        <v>0</v>
      </c>
      <c r="T250" s="22">
        <f t="shared" ref="T250:X250" si="1124">T251+T258</f>
        <v>940</v>
      </c>
      <c r="U250" s="22">
        <f t="shared" si="1124"/>
        <v>0</v>
      </c>
      <c r="V250" s="22">
        <f t="shared" si="1124"/>
        <v>940</v>
      </c>
      <c r="W250" s="22">
        <f t="shared" si="1124"/>
        <v>0</v>
      </c>
      <c r="X250" s="22">
        <f t="shared" si="1124"/>
        <v>940</v>
      </c>
    </row>
    <row r="251" spans="1:24" ht="15.75" hidden="1" outlineLevel="4" x14ac:dyDescent="0.2">
      <c r="A251" s="20" t="s">
        <v>140</v>
      </c>
      <c r="B251" s="20"/>
      <c r="C251" s="21" t="s">
        <v>141</v>
      </c>
      <c r="D251" s="22">
        <f>D252+D254+D256</f>
        <v>920</v>
      </c>
      <c r="E251" s="22">
        <f t="shared" ref="E251:F251" si="1125">E252+E254+E256</f>
        <v>0</v>
      </c>
      <c r="F251" s="22">
        <f t="shared" si="1125"/>
        <v>920</v>
      </c>
      <c r="G251" s="22">
        <f t="shared" ref="G251:H251" si="1126">G252+G254+G256</f>
        <v>0</v>
      </c>
      <c r="H251" s="22">
        <f t="shared" si="1126"/>
        <v>920</v>
      </c>
      <c r="I251" s="22">
        <f t="shared" ref="I251:J251" si="1127">I252+I254+I256</f>
        <v>0</v>
      </c>
      <c r="J251" s="22">
        <f t="shared" si="1127"/>
        <v>920</v>
      </c>
      <c r="K251" s="22">
        <f t="shared" ref="K251:R251" si="1128">K252+K254+K256</f>
        <v>920</v>
      </c>
      <c r="L251" s="22">
        <f t="shared" ref="L251" si="1129">L252+L254+L256</f>
        <v>0</v>
      </c>
      <c r="M251" s="22">
        <f t="shared" ref="M251:Q251" si="1130">M252+M254+M256</f>
        <v>920</v>
      </c>
      <c r="N251" s="22">
        <f t="shared" si="1130"/>
        <v>0</v>
      </c>
      <c r="O251" s="22">
        <f t="shared" si="1130"/>
        <v>920</v>
      </c>
      <c r="P251" s="22">
        <f t="shared" si="1130"/>
        <v>0</v>
      </c>
      <c r="Q251" s="22">
        <f t="shared" si="1130"/>
        <v>920</v>
      </c>
      <c r="R251" s="22">
        <f t="shared" si="1128"/>
        <v>920</v>
      </c>
      <c r="S251" s="22">
        <f t="shared" ref="S251" si="1131">S252+S254+S256</f>
        <v>0</v>
      </c>
      <c r="T251" s="22">
        <f t="shared" ref="T251:X251" si="1132">T252+T254+T256</f>
        <v>920</v>
      </c>
      <c r="U251" s="22">
        <f t="shared" si="1132"/>
        <v>0</v>
      </c>
      <c r="V251" s="22">
        <f t="shared" si="1132"/>
        <v>920</v>
      </c>
      <c r="W251" s="22">
        <f t="shared" si="1132"/>
        <v>0</v>
      </c>
      <c r="X251" s="22">
        <f t="shared" si="1132"/>
        <v>920</v>
      </c>
    </row>
    <row r="252" spans="1:24" ht="15.75" hidden="1" outlineLevel="5" x14ac:dyDescent="0.2">
      <c r="A252" s="20" t="s">
        <v>142</v>
      </c>
      <c r="B252" s="20"/>
      <c r="C252" s="21" t="s">
        <v>143</v>
      </c>
      <c r="D252" s="22">
        <f>D253</f>
        <v>600</v>
      </c>
      <c r="E252" s="22">
        <f t="shared" ref="E252:J252" si="1133">E253</f>
        <v>0</v>
      </c>
      <c r="F252" s="22">
        <f t="shared" si="1133"/>
        <v>600</v>
      </c>
      <c r="G252" s="22">
        <f t="shared" si="1133"/>
        <v>0</v>
      </c>
      <c r="H252" s="22">
        <f t="shared" si="1133"/>
        <v>600</v>
      </c>
      <c r="I252" s="22">
        <f t="shared" si="1133"/>
        <v>0</v>
      </c>
      <c r="J252" s="22">
        <f t="shared" si="1133"/>
        <v>600</v>
      </c>
      <c r="K252" s="22">
        <f>K253</f>
        <v>600</v>
      </c>
      <c r="L252" s="22">
        <f t="shared" ref="L252" si="1134">L253</f>
        <v>0</v>
      </c>
      <c r="M252" s="22">
        <f t="shared" ref="M252:Q252" si="1135">M253</f>
        <v>600</v>
      </c>
      <c r="N252" s="22">
        <f t="shared" si="1135"/>
        <v>0</v>
      </c>
      <c r="O252" s="22">
        <f t="shared" si="1135"/>
        <v>600</v>
      </c>
      <c r="P252" s="22">
        <f t="shared" si="1135"/>
        <v>0</v>
      </c>
      <c r="Q252" s="22">
        <f t="shared" si="1135"/>
        <v>600</v>
      </c>
      <c r="R252" s="22">
        <f>R253</f>
        <v>600</v>
      </c>
      <c r="S252" s="22">
        <f t="shared" ref="S252" si="1136">S253</f>
        <v>0</v>
      </c>
      <c r="T252" s="22">
        <f t="shared" ref="T252:X252" si="1137">T253</f>
        <v>600</v>
      </c>
      <c r="U252" s="22">
        <f t="shared" si="1137"/>
        <v>0</v>
      </c>
      <c r="V252" s="22">
        <f t="shared" si="1137"/>
        <v>600</v>
      </c>
      <c r="W252" s="22">
        <f t="shared" si="1137"/>
        <v>0</v>
      </c>
      <c r="X252" s="22">
        <f t="shared" si="1137"/>
        <v>600</v>
      </c>
    </row>
    <row r="253" spans="1:24" ht="31.5" hidden="1" outlineLevel="7" x14ac:dyDescent="0.2">
      <c r="A253" s="24" t="s">
        <v>142</v>
      </c>
      <c r="B253" s="24" t="s">
        <v>7</v>
      </c>
      <c r="C253" s="25" t="s">
        <v>8</v>
      </c>
      <c r="D253" s="26">
        <v>600</v>
      </c>
      <c r="E253" s="26"/>
      <c r="F253" s="26">
        <f>SUM(D253:E253)</f>
        <v>600</v>
      </c>
      <c r="G253" s="26"/>
      <c r="H253" s="26">
        <f t="shared" ref="H253" si="1138">SUM(F253:G253)</f>
        <v>600</v>
      </c>
      <c r="I253" s="26"/>
      <c r="J253" s="26">
        <f t="shared" ref="J253" si="1139">SUM(H253:I253)</f>
        <v>600</v>
      </c>
      <c r="K253" s="26">
        <v>600</v>
      </c>
      <c r="L253" s="26"/>
      <c r="M253" s="26">
        <f>SUM(K253:L253)</f>
        <v>600</v>
      </c>
      <c r="N253" s="26"/>
      <c r="O253" s="26">
        <f t="shared" ref="O253" si="1140">SUM(M253:N253)</f>
        <v>600</v>
      </c>
      <c r="P253" s="26"/>
      <c r="Q253" s="26">
        <f t="shared" ref="Q253" si="1141">SUM(O253:P253)</f>
        <v>600</v>
      </c>
      <c r="R253" s="26">
        <v>600</v>
      </c>
      <c r="S253" s="26"/>
      <c r="T253" s="26">
        <f>SUM(R253:S253)</f>
        <v>600</v>
      </c>
      <c r="U253" s="26"/>
      <c r="V253" s="26">
        <f t="shared" ref="V253" si="1142">SUM(T253:U253)</f>
        <v>600</v>
      </c>
      <c r="W253" s="26"/>
      <c r="X253" s="26">
        <f t="shared" ref="X253" si="1143">SUM(V253:W253)</f>
        <v>600</v>
      </c>
    </row>
    <row r="254" spans="1:24" ht="31.5" hidden="1" outlineLevel="5" x14ac:dyDescent="0.2">
      <c r="A254" s="20" t="s">
        <v>215</v>
      </c>
      <c r="B254" s="20"/>
      <c r="C254" s="21" t="s">
        <v>216</v>
      </c>
      <c r="D254" s="22">
        <f>D255</f>
        <v>150</v>
      </c>
      <c r="E254" s="22">
        <f t="shared" ref="E254:J254" si="1144">E255</f>
        <v>0</v>
      </c>
      <c r="F254" s="22">
        <f t="shared" si="1144"/>
        <v>150</v>
      </c>
      <c r="G254" s="22">
        <f t="shared" si="1144"/>
        <v>0</v>
      </c>
      <c r="H254" s="22">
        <f t="shared" si="1144"/>
        <v>150</v>
      </c>
      <c r="I254" s="22">
        <f t="shared" si="1144"/>
        <v>0</v>
      </c>
      <c r="J254" s="22">
        <f t="shared" si="1144"/>
        <v>150</v>
      </c>
      <c r="K254" s="22">
        <f>K255</f>
        <v>150</v>
      </c>
      <c r="L254" s="22">
        <f t="shared" ref="L254" si="1145">L255</f>
        <v>0</v>
      </c>
      <c r="M254" s="22">
        <f t="shared" ref="M254:Q254" si="1146">M255</f>
        <v>150</v>
      </c>
      <c r="N254" s="22">
        <f t="shared" si="1146"/>
        <v>0</v>
      </c>
      <c r="O254" s="22">
        <f t="shared" si="1146"/>
        <v>150</v>
      </c>
      <c r="P254" s="22">
        <f t="shared" si="1146"/>
        <v>0</v>
      </c>
      <c r="Q254" s="22">
        <f t="shared" si="1146"/>
        <v>150</v>
      </c>
      <c r="R254" s="22">
        <f>R255</f>
        <v>150</v>
      </c>
      <c r="S254" s="22">
        <f t="shared" ref="S254" si="1147">S255</f>
        <v>0</v>
      </c>
      <c r="T254" s="22">
        <f t="shared" ref="T254:X254" si="1148">T255</f>
        <v>150</v>
      </c>
      <c r="U254" s="22">
        <f t="shared" si="1148"/>
        <v>0</v>
      </c>
      <c r="V254" s="22">
        <f t="shared" si="1148"/>
        <v>150</v>
      </c>
      <c r="W254" s="22">
        <f t="shared" si="1148"/>
        <v>0</v>
      </c>
      <c r="X254" s="22">
        <f t="shared" si="1148"/>
        <v>150</v>
      </c>
    </row>
    <row r="255" spans="1:24" ht="31.5" hidden="1" outlineLevel="7" x14ac:dyDescent="0.2">
      <c r="A255" s="24" t="s">
        <v>215</v>
      </c>
      <c r="B255" s="24" t="s">
        <v>7</v>
      </c>
      <c r="C255" s="25" t="s">
        <v>8</v>
      </c>
      <c r="D255" s="26">
        <v>150</v>
      </c>
      <c r="E255" s="26"/>
      <c r="F255" s="26">
        <f>SUM(D255:E255)</f>
        <v>150</v>
      </c>
      <c r="G255" s="26"/>
      <c r="H255" s="26">
        <f t="shared" ref="H255" si="1149">SUM(F255:G255)</f>
        <v>150</v>
      </c>
      <c r="I255" s="26"/>
      <c r="J255" s="26">
        <f t="shared" ref="J255" si="1150">SUM(H255:I255)</f>
        <v>150</v>
      </c>
      <c r="K255" s="26">
        <v>150</v>
      </c>
      <c r="L255" s="26"/>
      <c r="M255" s="26">
        <f>SUM(K255:L255)</f>
        <v>150</v>
      </c>
      <c r="N255" s="26"/>
      <c r="O255" s="26">
        <f t="shared" ref="O255" si="1151">SUM(M255:N255)</f>
        <v>150</v>
      </c>
      <c r="P255" s="26"/>
      <c r="Q255" s="26">
        <f t="shared" ref="Q255" si="1152">SUM(O255:P255)</f>
        <v>150</v>
      </c>
      <c r="R255" s="26">
        <v>150</v>
      </c>
      <c r="S255" s="26"/>
      <c r="T255" s="26">
        <f>SUM(R255:S255)</f>
        <v>150</v>
      </c>
      <c r="U255" s="26"/>
      <c r="V255" s="26">
        <f t="shared" ref="V255" si="1153">SUM(T255:U255)</f>
        <v>150</v>
      </c>
      <c r="W255" s="26"/>
      <c r="X255" s="26">
        <f t="shared" ref="X255" si="1154">SUM(V255:W255)</f>
        <v>150</v>
      </c>
    </row>
    <row r="256" spans="1:24" ht="15.75" hidden="1" outlineLevel="5" x14ac:dyDescent="0.2">
      <c r="A256" s="20" t="s">
        <v>217</v>
      </c>
      <c r="B256" s="20"/>
      <c r="C256" s="21" t="s">
        <v>218</v>
      </c>
      <c r="D256" s="22">
        <f>D257</f>
        <v>170</v>
      </c>
      <c r="E256" s="22">
        <f t="shared" ref="E256:J256" si="1155">E257</f>
        <v>0</v>
      </c>
      <c r="F256" s="22">
        <f t="shared" si="1155"/>
        <v>170</v>
      </c>
      <c r="G256" s="22">
        <f t="shared" si="1155"/>
        <v>0</v>
      </c>
      <c r="H256" s="22">
        <f t="shared" si="1155"/>
        <v>170</v>
      </c>
      <c r="I256" s="22">
        <f t="shared" si="1155"/>
        <v>0</v>
      </c>
      <c r="J256" s="22">
        <f t="shared" si="1155"/>
        <v>170</v>
      </c>
      <c r="K256" s="22">
        <f>K257</f>
        <v>170</v>
      </c>
      <c r="L256" s="22">
        <f t="shared" ref="L256" si="1156">L257</f>
        <v>0</v>
      </c>
      <c r="M256" s="22">
        <f t="shared" ref="M256:Q256" si="1157">M257</f>
        <v>170</v>
      </c>
      <c r="N256" s="22">
        <f t="shared" si="1157"/>
        <v>0</v>
      </c>
      <c r="O256" s="22">
        <f t="shared" si="1157"/>
        <v>170</v>
      </c>
      <c r="P256" s="22">
        <f t="shared" si="1157"/>
        <v>0</v>
      </c>
      <c r="Q256" s="22">
        <f t="shared" si="1157"/>
        <v>170</v>
      </c>
      <c r="R256" s="22">
        <f>R257</f>
        <v>170</v>
      </c>
      <c r="S256" s="22">
        <f t="shared" ref="S256" si="1158">S257</f>
        <v>0</v>
      </c>
      <c r="T256" s="22">
        <f t="shared" ref="T256:X256" si="1159">T257</f>
        <v>170</v>
      </c>
      <c r="U256" s="22">
        <f t="shared" si="1159"/>
        <v>0</v>
      </c>
      <c r="V256" s="22">
        <f t="shared" si="1159"/>
        <v>170</v>
      </c>
      <c r="W256" s="22">
        <f t="shared" si="1159"/>
        <v>0</v>
      </c>
      <c r="X256" s="22">
        <f t="shared" si="1159"/>
        <v>170</v>
      </c>
    </row>
    <row r="257" spans="1:24" ht="31.5" hidden="1" outlineLevel="7" x14ac:dyDescent="0.2">
      <c r="A257" s="24" t="s">
        <v>217</v>
      </c>
      <c r="B257" s="24" t="s">
        <v>7</v>
      </c>
      <c r="C257" s="25" t="s">
        <v>8</v>
      </c>
      <c r="D257" s="26">
        <v>170</v>
      </c>
      <c r="E257" s="26"/>
      <c r="F257" s="26">
        <f>SUM(D257:E257)</f>
        <v>170</v>
      </c>
      <c r="G257" s="26"/>
      <c r="H257" s="26">
        <f t="shared" ref="H257" si="1160">SUM(F257:G257)</f>
        <v>170</v>
      </c>
      <c r="I257" s="26"/>
      <c r="J257" s="26">
        <f t="shared" ref="J257" si="1161">SUM(H257:I257)</f>
        <v>170</v>
      </c>
      <c r="K257" s="26">
        <v>170</v>
      </c>
      <c r="L257" s="26"/>
      <c r="M257" s="26">
        <f>SUM(K257:L257)</f>
        <v>170</v>
      </c>
      <c r="N257" s="26"/>
      <c r="O257" s="26">
        <f t="shared" ref="O257" si="1162">SUM(M257:N257)</f>
        <v>170</v>
      </c>
      <c r="P257" s="26"/>
      <c r="Q257" s="26">
        <f t="shared" ref="Q257" si="1163">SUM(O257:P257)</f>
        <v>170</v>
      </c>
      <c r="R257" s="26">
        <v>170</v>
      </c>
      <c r="S257" s="26"/>
      <c r="T257" s="26">
        <f>SUM(R257:S257)</f>
        <v>170</v>
      </c>
      <c r="U257" s="26"/>
      <c r="V257" s="26">
        <f t="shared" ref="V257" si="1164">SUM(T257:U257)</f>
        <v>170</v>
      </c>
      <c r="W257" s="26"/>
      <c r="X257" s="26">
        <f t="shared" ref="X257" si="1165">SUM(V257:W257)</f>
        <v>170</v>
      </c>
    </row>
    <row r="258" spans="1:24" ht="31.5" hidden="1" outlineLevel="4" x14ac:dyDescent="0.2">
      <c r="A258" s="20" t="s">
        <v>219</v>
      </c>
      <c r="B258" s="20"/>
      <c r="C258" s="21" t="s">
        <v>220</v>
      </c>
      <c r="D258" s="22">
        <f t="shared" ref="D258:W259" si="1166">D259</f>
        <v>20</v>
      </c>
      <c r="E258" s="22">
        <f t="shared" si="1166"/>
        <v>0</v>
      </c>
      <c r="F258" s="22">
        <f t="shared" si="1166"/>
        <v>20</v>
      </c>
      <c r="G258" s="22">
        <f t="shared" si="1166"/>
        <v>0</v>
      </c>
      <c r="H258" s="22">
        <f t="shared" si="1166"/>
        <v>20</v>
      </c>
      <c r="I258" s="22">
        <f t="shared" si="1166"/>
        <v>0</v>
      </c>
      <c r="J258" s="22">
        <f t="shared" si="1166"/>
        <v>20</v>
      </c>
      <c r="K258" s="22">
        <f t="shared" si="1166"/>
        <v>20</v>
      </c>
      <c r="L258" s="22">
        <f t="shared" si="1166"/>
        <v>0</v>
      </c>
      <c r="M258" s="22">
        <f t="shared" si="1166"/>
        <v>20</v>
      </c>
      <c r="N258" s="22">
        <f t="shared" si="1166"/>
        <v>0</v>
      </c>
      <c r="O258" s="22">
        <f t="shared" si="1166"/>
        <v>20</v>
      </c>
      <c r="P258" s="22">
        <f t="shared" si="1166"/>
        <v>0</v>
      </c>
      <c r="Q258" s="22">
        <f t="shared" si="1166"/>
        <v>20</v>
      </c>
      <c r="R258" s="22">
        <f t="shared" si="1166"/>
        <v>20</v>
      </c>
      <c r="S258" s="22">
        <f t="shared" si="1166"/>
        <v>0</v>
      </c>
      <c r="T258" s="22">
        <f t="shared" si="1166"/>
        <v>20</v>
      </c>
      <c r="U258" s="22">
        <f t="shared" si="1166"/>
        <v>0</v>
      </c>
      <c r="V258" s="22">
        <f t="shared" si="1166"/>
        <v>20</v>
      </c>
      <c r="W258" s="22">
        <f t="shared" si="1166"/>
        <v>0</v>
      </c>
      <c r="X258" s="22">
        <f t="shared" ref="W258:X259" si="1167">X259</f>
        <v>20</v>
      </c>
    </row>
    <row r="259" spans="1:24" ht="15.75" hidden="1" outlineLevel="5" x14ac:dyDescent="0.2">
      <c r="A259" s="20" t="s">
        <v>221</v>
      </c>
      <c r="B259" s="20"/>
      <c r="C259" s="21" t="s">
        <v>222</v>
      </c>
      <c r="D259" s="22">
        <f t="shared" si="1166"/>
        <v>20</v>
      </c>
      <c r="E259" s="22">
        <f t="shared" si="1166"/>
        <v>0</v>
      </c>
      <c r="F259" s="22">
        <f t="shared" si="1166"/>
        <v>20</v>
      </c>
      <c r="G259" s="22">
        <f t="shared" si="1166"/>
        <v>0</v>
      </c>
      <c r="H259" s="22">
        <f t="shared" si="1166"/>
        <v>20</v>
      </c>
      <c r="I259" s="22">
        <f t="shared" si="1166"/>
        <v>0</v>
      </c>
      <c r="J259" s="22">
        <f t="shared" si="1166"/>
        <v>20</v>
      </c>
      <c r="K259" s="22">
        <f t="shared" si="1166"/>
        <v>20</v>
      </c>
      <c r="L259" s="22">
        <f t="shared" si="1166"/>
        <v>0</v>
      </c>
      <c r="M259" s="22">
        <f t="shared" si="1166"/>
        <v>20</v>
      </c>
      <c r="N259" s="22">
        <f t="shared" si="1166"/>
        <v>0</v>
      </c>
      <c r="O259" s="22">
        <f t="shared" si="1166"/>
        <v>20</v>
      </c>
      <c r="P259" s="22">
        <f t="shared" si="1166"/>
        <v>0</v>
      </c>
      <c r="Q259" s="22">
        <f t="shared" si="1166"/>
        <v>20</v>
      </c>
      <c r="R259" s="22">
        <f t="shared" si="1166"/>
        <v>20</v>
      </c>
      <c r="S259" s="22">
        <f t="shared" si="1166"/>
        <v>0</v>
      </c>
      <c r="T259" s="22">
        <f t="shared" si="1166"/>
        <v>20</v>
      </c>
      <c r="U259" s="22">
        <f t="shared" si="1166"/>
        <v>0</v>
      </c>
      <c r="V259" s="22">
        <f t="shared" si="1166"/>
        <v>20</v>
      </c>
      <c r="W259" s="22">
        <f t="shared" si="1167"/>
        <v>0</v>
      </c>
      <c r="X259" s="22">
        <f t="shared" si="1167"/>
        <v>20</v>
      </c>
    </row>
    <row r="260" spans="1:24" ht="31.5" hidden="1" outlineLevel="7" x14ac:dyDescent="0.2">
      <c r="A260" s="24" t="s">
        <v>221</v>
      </c>
      <c r="B260" s="24" t="s">
        <v>7</v>
      </c>
      <c r="C260" s="25" t="s">
        <v>8</v>
      </c>
      <c r="D260" s="26">
        <v>20</v>
      </c>
      <c r="E260" s="26"/>
      <c r="F260" s="26">
        <f>SUM(D260:E260)</f>
        <v>20</v>
      </c>
      <c r="G260" s="26"/>
      <c r="H260" s="26">
        <f t="shared" ref="H260" si="1168">SUM(F260:G260)</f>
        <v>20</v>
      </c>
      <c r="I260" s="26"/>
      <c r="J260" s="26">
        <f t="shared" ref="J260" si="1169">SUM(H260:I260)</f>
        <v>20</v>
      </c>
      <c r="K260" s="26">
        <v>20</v>
      </c>
      <c r="L260" s="26"/>
      <c r="M260" s="26">
        <f>SUM(K260:L260)</f>
        <v>20</v>
      </c>
      <c r="N260" s="26"/>
      <c r="O260" s="26">
        <f t="shared" ref="O260" si="1170">SUM(M260:N260)</f>
        <v>20</v>
      </c>
      <c r="P260" s="26"/>
      <c r="Q260" s="26">
        <f t="shared" ref="Q260" si="1171">SUM(O260:P260)</f>
        <v>20</v>
      </c>
      <c r="R260" s="26">
        <v>20</v>
      </c>
      <c r="S260" s="26"/>
      <c r="T260" s="26">
        <f>SUM(R260:S260)</f>
        <v>20</v>
      </c>
      <c r="U260" s="26"/>
      <c r="V260" s="26">
        <f t="shared" ref="V260" si="1172">SUM(T260:U260)</f>
        <v>20</v>
      </c>
      <c r="W260" s="26"/>
      <c r="X260" s="26">
        <f t="shared" ref="X260" si="1173">SUM(V260:W260)</f>
        <v>20</v>
      </c>
    </row>
    <row r="261" spans="1:24" ht="47.25" hidden="1" outlineLevel="3" x14ac:dyDescent="0.2">
      <c r="A261" s="20" t="s">
        <v>98</v>
      </c>
      <c r="B261" s="20"/>
      <c r="C261" s="21" t="s">
        <v>99</v>
      </c>
      <c r="D261" s="22">
        <f t="shared" ref="D261:W262" si="1174">D262</f>
        <v>30248.9</v>
      </c>
      <c r="E261" s="22">
        <f t="shared" si="1174"/>
        <v>0</v>
      </c>
      <c r="F261" s="22">
        <f t="shared" si="1174"/>
        <v>30248.9</v>
      </c>
      <c r="G261" s="22">
        <f t="shared" si="1174"/>
        <v>298.8</v>
      </c>
      <c r="H261" s="22">
        <f t="shared" si="1174"/>
        <v>30547.7</v>
      </c>
      <c r="I261" s="22">
        <f t="shared" si="1174"/>
        <v>0</v>
      </c>
      <c r="J261" s="22">
        <f t="shared" si="1174"/>
        <v>30547.7</v>
      </c>
      <c r="K261" s="22">
        <f t="shared" si="1174"/>
        <v>31325</v>
      </c>
      <c r="L261" s="22">
        <f t="shared" si="1174"/>
        <v>0</v>
      </c>
      <c r="M261" s="22">
        <f t="shared" si="1174"/>
        <v>31325</v>
      </c>
      <c r="N261" s="22">
        <f t="shared" si="1174"/>
        <v>0</v>
      </c>
      <c r="O261" s="22">
        <f t="shared" si="1174"/>
        <v>31325</v>
      </c>
      <c r="P261" s="22">
        <f t="shared" si="1174"/>
        <v>0</v>
      </c>
      <c r="Q261" s="22">
        <f t="shared" si="1174"/>
        <v>31325</v>
      </c>
      <c r="R261" s="22">
        <f t="shared" si="1174"/>
        <v>36074.9</v>
      </c>
      <c r="S261" s="22">
        <f t="shared" si="1174"/>
        <v>0</v>
      </c>
      <c r="T261" s="22">
        <f t="shared" si="1174"/>
        <v>36074.9</v>
      </c>
      <c r="U261" s="22">
        <f t="shared" si="1174"/>
        <v>0</v>
      </c>
      <c r="V261" s="22">
        <f t="shared" si="1174"/>
        <v>36074.9</v>
      </c>
      <c r="W261" s="22">
        <f t="shared" si="1174"/>
        <v>0</v>
      </c>
      <c r="X261" s="22">
        <f t="shared" ref="W261:X262" si="1175">X262</f>
        <v>36074.9</v>
      </c>
    </row>
    <row r="262" spans="1:24" ht="31.5" hidden="1" outlineLevel="4" x14ac:dyDescent="0.2">
      <c r="A262" s="20" t="s">
        <v>100</v>
      </c>
      <c r="B262" s="20"/>
      <c r="C262" s="21" t="s">
        <v>35</v>
      </c>
      <c r="D262" s="22">
        <f t="shared" si="1174"/>
        <v>30248.9</v>
      </c>
      <c r="E262" s="22">
        <f t="shared" si="1174"/>
        <v>0</v>
      </c>
      <c r="F262" s="22">
        <f t="shared" si="1174"/>
        <v>30248.9</v>
      </c>
      <c r="G262" s="22">
        <f t="shared" si="1174"/>
        <v>298.8</v>
      </c>
      <c r="H262" s="22">
        <f t="shared" si="1174"/>
        <v>30547.7</v>
      </c>
      <c r="I262" s="22">
        <f t="shared" si="1174"/>
        <v>0</v>
      </c>
      <c r="J262" s="22">
        <f t="shared" si="1174"/>
        <v>30547.7</v>
      </c>
      <c r="K262" s="22">
        <f t="shared" si="1174"/>
        <v>31325</v>
      </c>
      <c r="L262" s="22">
        <f t="shared" si="1174"/>
        <v>0</v>
      </c>
      <c r="M262" s="22">
        <f t="shared" si="1174"/>
        <v>31325</v>
      </c>
      <c r="N262" s="22">
        <f t="shared" si="1174"/>
        <v>0</v>
      </c>
      <c r="O262" s="22">
        <f t="shared" si="1174"/>
        <v>31325</v>
      </c>
      <c r="P262" s="22">
        <f t="shared" si="1174"/>
        <v>0</v>
      </c>
      <c r="Q262" s="22">
        <f t="shared" si="1174"/>
        <v>31325</v>
      </c>
      <c r="R262" s="22">
        <f t="shared" si="1174"/>
        <v>36074.9</v>
      </c>
      <c r="S262" s="22">
        <f t="shared" si="1174"/>
        <v>0</v>
      </c>
      <c r="T262" s="22">
        <f t="shared" si="1174"/>
        <v>36074.9</v>
      </c>
      <c r="U262" s="22">
        <f t="shared" si="1174"/>
        <v>0</v>
      </c>
      <c r="V262" s="22">
        <f t="shared" si="1174"/>
        <v>36074.9</v>
      </c>
      <c r="W262" s="22">
        <f t="shared" si="1175"/>
        <v>0</v>
      </c>
      <c r="X262" s="22">
        <f t="shared" si="1175"/>
        <v>36074.9</v>
      </c>
    </row>
    <row r="263" spans="1:24" ht="15.75" hidden="1" outlineLevel="5" x14ac:dyDescent="0.2">
      <c r="A263" s="20" t="s">
        <v>101</v>
      </c>
      <c r="B263" s="20"/>
      <c r="C263" s="21" t="s">
        <v>102</v>
      </c>
      <c r="D263" s="22">
        <f>D264+D265+D266</f>
        <v>30248.9</v>
      </c>
      <c r="E263" s="22">
        <f t="shared" ref="E263:F263" si="1176">E264+E265+E266</f>
        <v>0</v>
      </c>
      <c r="F263" s="22">
        <f t="shared" si="1176"/>
        <v>30248.9</v>
      </c>
      <c r="G263" s="22">
        <f t="shared" ref="G263:H263" si="1177">G264+G265+G266</f>
        <v>298.8</v>
      </c>
      <c r="H263" s="22">
        <f t="shared" si="1177"/>
        <v>30547.7</v>
      </c>
      <c r="I263" s="22">
        <f t="shared" ref="I263:J263" si="1178">I264+I265+I266</f>
        <v>0</v>
      </c>
      <c r="J263" s="22">
        <f t="shared" si="1178"/>
        <v>30547.7</v>
      </c>
      <c r="K263" s="22">
        <f>K264+K265+K266</f>
        <v>31325</v>
      </c>
      <c r="L263" s="22">
        <f t="shared" ref="L263" si="1179">L264+L265+L266</f>
        <v>0</v>
      </c>
      <c r="M263" s="22">
        <f t="shared" ref="M263:Q263" si="1180">M264+M265+M266</f>
        <v>31325</v>
      </c>
      <c r="N263" s="22">
        <f t="shared" si="1180"/>
        <v>0</v>
      </c>
      <c r="O263" s="22">
        <f t="shared" si="1180"/>
        <v>31325</v>
      </c>
      <c r="P263" s="22">
        <f t="shared" si="1180"/>
        <v>0</v>
      </c>
      <c r="Q263" s="22">
        <f t="shared" si="1180"/>
        <v>31325</v>
      </c>
      <c r="R263" s="22">
        <f>R264+R265+R266</f>
        <v>36074.9</v>
      </c>
      <c r="S263" s="22">
        <f t="shared" ref="S263" si="1181">S264+S265+S266</f>
        <v>0</v>
      </c>
      <c r="T263" s="22">
        <f t="shared" ref="T263:X263" si="1182">T264+T265+T266</f>
        <v>36074.9</v>
      </c>
      <c r="U263" s="22">
        <f t="shared" si="1182"/>
        <v>0</v>
      </c>
      <c r="V263" s="22">
        <f t="shared" si="1182"/>
        <v>36074.9</v>
      </c>
      <c r="W263" s="22">
        <f t="shared" si="1182"/>
        <v>0</v>
      </c>
      <c r="X263" s="22">
        <f t="shared" si="1182"/>
        <v>36074.9</v>
      </c>
    </row>
    <row r="264" spans="1:24" ht="47.25" hidden="1" outlineLevel="7" x14ac:dyDescent="0.2">
      <c r="A264" s="24" t="s">
        <v>101</v>
      </c>
      <c r="B264" s="24" t="s">
        <v>4</v>
      </c>
      <c r="C264" s="25" t="s">
        <v>5</v>
      </c>
      <c r="D264" s="29">
        <f>17585.6+9294.7</f>
        <v>26880.3</v>
      </c>
      <c r="E264" s="26"/>
      <c r="F264" s="26">
        <f>SUM(D264:E264)</f>
        <v>26880.3</v>
      </c>
      <c r="G264" s="26"/>
      <c r="H264" s="26">
        <f t="shared" ref="H264" si="1183">SUM(F264:G264)</f>
        <v>26880.3</v>
      </c>
      <c r="I264" s="26"/>
      <c r="J264" s="26">
        <f t="shared" ref="J264:J266" si="1184">SUM(H264:I264)</f>
        <v>26880.3</v>
      </c>
      <c r="K264" s="29">
        <f>18289.6+9666.8</f>
        <v>27956.399999999998</v>
      </c>
      <c r="L264" s="26"/>
      <c r="M264" s="26">
        <f>SUM(K264:L264)</f>
        <v>27956.399999999998</v>
      </c>
      <c r="N264" s="26"/>
      <c r="O264" s="26">
        <f t="shared" ref="O264" si="1185">SUM(M264:N264)</f>
        <v>27956.399999999998</v>
      </c>
      <c r="P264" s="26"/>
      <c r="Q264" s="26">
        <f t="shared" ref="Q264:Q266" si="1186">SUM(O264:P264)</f>
        <v>27956.399999999998</v>
      </c>
      <c r="R264" s="29">
        <f>21397.1+11309.2</f>
        <v>32706.3</v>
      </c>
      <c r="S264" s="26"/>
      <c r="T264" s="26">
        <f>SUM(R264:S264)</f>
        <v>32706.3</v>
      </c>
      <c r="U264" s="26"/>
      <c r="V264" s="26">
        <f t="shared" ref="V264" si="1187">SUM(T264:U264)</f>
        <v>32706.3</v>
      </c>
      <c r="W264" s="26"/>
      <c r="X264" s="26">
        <f t="shared" ref="X264:X266" si="1188">SUM(V264:W264)</f>
        <v>32706.3</v>
      </c>
    </row>
    <row r="265" spans="1:24" ht="31.5" hidden="1" outlineLevel="7" x14ac:dyDescent="0.2">
      <c r="A265" s="24" t="s">
        <v>101</v>
      </c>
      <c r="B265" s="24" t="s">
        <v>7</v>
      </c>
      <c r="C265" s="25" t="s">
        <v>8</v>
      </c>
      <c r="D265" s="29">
        <f>2437.5+798.1+74.1</f>
        <v>3309.7</v>
      </c>
      <c r="E265" s="26"/>
      <c r="F265" s="26">
        <f>SUM(D265:E265)</f>
        <v>3309.7</v>
      </c>
      <c r="G265" s="26">
        <f>244.8+54</f>
        <v>298.8</v>
      </c>
      <c r="H265" s="26">
        <f t="shared" ref="H265" si="1189">SUM(F265:G265)</f>
        <v>3608.5</v>
      </c>
      <c r="I265" s="26"/>
      <c r="J265" s="26">
        <f t="shared" si="1184"/>
        <v>3608.5</v>
      </c>
      <c r="K265" s="29">
        <f>2437.5+798.1+74.1</f>
        <v>3309.7</v>
      </c>
      <c r="L265" s="26"/>
      <c r="M265" s="26">
        <f>SUM(K265:L265)</f>
        <v>3309.7</v>
      </c>
      <c r="N265" s="26"/>
      <c r="O265" s="26">
        <f t="shared" ref="O265" si="1190">SUM(M265:N265)</f>
        <v>3309.7</v>
      </c>
      <c r="P265" s="26"/>
      <c r="Q265" s="26">
        <f t="shared" si="1186"/>
        <v>3309.7</v>
      </c>
      <c r="R265" s="29">
        <f>2437.5+798.1+74.1</f>
        <v>3309.7</v>
      </c>
      <c r="S265" s="26"/>
      <c r="T265" s="26">
        <f>SUM(R265:S265)</f>
        <v>3309.7</v>
      </c>
      <c r="U265" s="26"/>
      <c r="V265" s="26">
        <f t="shared" ref="V265" si="1191">SUM(T265:U265)</f>
        <v>3309.7</v>
      </c>
      <c r="W265" s="26"/>
      <c r="X265" s="26">
        <f t="shared" si="1188"/>
        <v>3309.7</v>
      </c>
    </row>
    <row r="266" spans="1:24" ht="15.75" hidden="1" outlineLevel="7" x14ac:dyDescent="0.2">
      <c r="A266" s="24" t="s">
        <v>101</v>
      </c>
      <c r="B266" s="24" t="s">
        <v>15</v>
      </c>
      <c r="C266" s="25" t="s">
        <v>16</v>
      </c>
      <c r="D266" s="29">
        <f>29.1+29.8</f>
        <v>58.900000000000006</v>
      </c>
      <c r="E266" s="26"/>
      <c r="F266" s="26">
        <f>SUM(D266:E266)</f>
        <v>58.900000000000006</v>
      </c>
      <c r="G266" s="26"/>
      <c r="H266" s="26">
        <f t="shared" ref="H266" si="1192">SUM(F266:G266)</f>
        <v>58.900000000000006</v>
      </c>
      <c r="I266" s="26"/>
      <c r="J266" s="26">
        <f t="shared" si="1184"/>
        <v>58.900000000000006</v>
      </c>
      <c r="K266" s="29">
        <f>29.1+29.8</f>
        <v>58.900000000000006</v>
      </c>
      <c r="L266" s="26"/>
      <c r="M266" s="26">
        <f>SUM(K266:L266)</f>
        <v>58.900000000000006</v>
      </c>
      <c r="N266" s="26"/>
      <c r="O266" s="26">
        <f t="shared" ref="O266" si="1193">SUM(M266:N266)</f>
        <v>58.900000000000006</v>
      </c>
      <c r="P266" s="26"/>
      <c r="Q266" s="26">
        <f t="shared" si="1186"/>
        <v>58.900000000000006</v>
      </c>
      <c r="R266" s="29">
        <f>29.1+29.8</f>
        <v>58.900000000000006</v>
      </c>
      <c r="S266" s="26"/>
      <c r="T266" s="26">
        <f>SUM(R266:S266)</f>
        <v>58.900000000000006</v>
      </c>
      <c r="U266" s="26"/>
      <c r="V266" s="26">
        <f t="shared" ref="V266" si="1194">SUM(T266:U266)</f>
        <v>58.900000000000006</v>
      </c>
      <c r="W266" s="26"/>
      <c r="X266" s="26">
        <f t="shared" si="1188"/>
        <v>58.900000000000006</v>
      </c>
    </row>
    <row r="267" spans="1:24" ht="31.5" hidden="1" outlineLevel="2" x14ac:dyDescent="0.2">
      <c r="A267" s="20" t="s">
        <v>119</v>
      </c>
      <c r="B267" s="20"/>
      <c r="C267" s="21" t="s">
        <v>120</v>
      </c>
      <c r="D267" s="22">
        <f>D272+D283+D290+D268</f>
        <v>56459.3</v>
      </c>
      <c r="E267" s="22">
        <f t="shared" ref="E267:F267" si="1195">E272+E283+E290+E268</f>
        <v>0</v>
      </c>
      <c r="F267" s="22">
        <f t="shared" si="1195"/>
        <v>56459.3</v>
      </c>
      <c r="G267" s="22">
        <f t="shared" ref="G267:H267" si="1196">G272+G283+G290+G268</f>
        <v>574.71600000000001</v>
      </c>
      <c r="H267" s="22">
        <f t="shared" si="1196"/>
        <v>57034.016000000003</v>
      </c>
      <c r="I267" s="22">
        <f t="shared" ref="I267:J267" si="1197">I272+I283+I290+I268</f>
        <v>0</v>
      </c>
      <c r="J267" s="22">
        <f t="shared" si="1197"/>
        <v>57034.016000000003</v>
      </c>
      <c r="K267" s="22">
        <f t="shared" ref="K267:R267" si="1198">K272+K283+K290+K268</f>
        <v>39666.9</v>
      </c>
      <c r="L267" s="22">
        <f t="shared" ref="L267" si="1199">L272+L283+L290+L268</f>
        <v>0</v>
      </c>
      <c r="M267" s="22">
        <f t="shared" ref="M267:Q267" si="1200">M272+M283+M290+M268</f>
        <v>39666.9</v>
      </c>
      <c r="N267" s="22">
        <f t="shared" si="1200"/>
        <v>0</v>
      </c>
      <c r="O267" s="22">
        <f t="shared" si="1200"/>
        <v>39666.9</v>
      </c>
      <c r="P267" s="22">
        <f t="shared" si="1200"/>
        <v>0</v>
      </c>
      <c r="Q267" s="22">
        <f t="shared" si="1200"/>
        <v>39666.9</v>
      </c>
      <c r="R267" s="22">
        <f t="shared" si="1198"/>
        <v>43884.6</v>
      </c>
      <c r="S267" s="22">
        <f t="shared" ref="S267" si="1201">S272+S283+S290+S268</f>
        <v>0</v>
      </c>
      <c r="T267" s="22">
        <f t="shared" ref="T267:X267" si="1202">T272+T283+T290+T268</f>
        <v>43884.6</v>
      </c>
      <c r="U267" s="22">
        <f t="shared" si="1202"/>
        <v>0</v>
      </c>
      <c r="V267" s="22">
        <f t="shared" si="1202"/>
        <v>43884.6</v>
      </c>
      <c r="W267" s="22">
        <f t="shared" si="1202"/>
        <v>0</v>
      </c>
      <c r="X267" s="22">
        <f t="shared" si="1202"/>
        <v>43884.6</v>
      </c>
    </row>
    <row r="268" spans="1:24" ht="31.5" hidden="1" outlineLevel="2" x14ac:dyDescent="0.2">
      <c r="A268" s="30" t="s">
        <v>162</v>
      </c>
      <c r="B268" s="30"/>
      <c r="C268" s="31" t="s">
        <v>163</v>
      </c>
      <c r="D268" s="28">
        <f>D269</f>
        <v>711</v>
      </c>
      <c r="E268" s="28">
        <f t="shared" ref="E268:J269" si="1203">E269</f>
        <v>0</v>
      </c>
      <c r="F268" s="28">
        <f t="shared" si="1203"/>
        <v>711</v>
      </c>
      <c r="G268" s="28">
        <f t="shared" si="1203"/>
        <v>0</v>
      </c>
      <c r="H268" s="28">
        <f t="shared" si="1203"/>
        <v>711</v>
      </c>
      <c r="I268" s="28">
        <f t="shared" si="1203"/>
        <v>0</v>
      </c>
      <c r="J268" s="28">
        <f t="shared" si="1203"/>
        <v>711</v>
      </c>
      <c r="K268" s="28">
        <f t="shared" ref="K268:R269" si="1204">K269</f>
        <v>711</v>
      </c>
      <c r="L268" s="28">
        <f t="shared" ref="L268:L269" si="1205">L269</f>
        <v>0</v>
      </c>
      <c r="M268" s="28">
        <f t="shared" ref="M268:Q269" si="1206">M269</f>
        <v>711</v>
      </c>
      <c r="N268" s="28">
        <f t="shared" si="1206"/>
        <v>0</v>
      </c>
      <c r="O268" s="28">
        <f t="shared" si="1206"/>
        <v>711</v>
      </c>
      <c r="P268" s="28">
        <f t="shared" si="1206"/>
        <v>0</v>
      </c>
      <c r="Q268" s="28">
        <f t="shared" si="1206"/>
        <v>711</v>
      </c>
      <c r="R268" s="28">
        <f t="shared" si="1204"/>
        <v>711</v>
      </c>
      <c r="S268" s="28">
        <f t="shared" ref="S268:S269" si="1207">S269</f>
        <v>0</v>
      </c>
      <c r="T268" s="28">
        <f t="shared" ref="T268:X269" si="1208">T269</f>
        <v>711</v>
      </c>
      <c r="U268" s="28">
        <f t="shared" si="1208"/>
        <v>0</v>
      </c>
      <c r="V268" s="28">
        <f t="shared" si="1208"/>
        <v>711</v>
      </c>
      <c r="W268" s="28">
        <f t="shared" si="1208"/>
        <v>0</v>
      </c>
      <c r="X268" s="28">
        <f t="shared" si="1208"/>
        <v>711</v>
      </c>
    </row>
    <row r="269" spans="1:24" ht="31.5" hidden="1" outlineLevel="2" x14ac:dyDescent="0.2">
      <c r="A269" s="30" t="s">
        <v>164</v>
      </c>
      <c r="B269" s="30"/>
      <c r="C269" s="31" t="s">
        <v>444</v>
      </c>
      <c r="D269" s="28">
        <f>D270</f>
        <v>711</v>
      </c>
      <c r="E269" s="28">
        <f t="shared" si="1203"/>
        <v>0</v>
      </c>
      <c r="F269" s="28">
        <f t="shared" si="1203"/>
        <v>711</v>
      </c>
      <c r="G269" s="28">
        <f t="shared" si="1203"/>
        <v>0</v>
      </c>
      <c r="H269" s="28">
        <f t="shared" si="1203"/>
        <v>711</v>
      </c>
      <c r="I269" s="28">
        <f t="shared" si="1203"/>
        <v>0</v>
      </c>
      <c r="J269" s="28">
        <f t="shared" si="1203"/>
        <v>711</v>
      </c>
      <c r="K269" s="28">
        <f t="shared" si="1204"/>
        <v>711</v>
      </c>
      <c r="L269" s="28">
        <f t="shared" si="1205"/>
        <v>0</v>
      </c>
      <c r="M269" s="28">
        <f t="shared" si="1206"/>
        <v>711</v>
      </c>
      <c r="N269" s="28">
        <f t="shared" si="1206"/>
        <v>0</v>
      </c>
      <c r="O269" s="28">
        <f t="shared" si="1206"/>
        <v>711</v>
      </c>
      <c r="P269" s="28">
        <f t="shared" si="1206"/>
        <v>0</v>
      </c>
      <c r="Q269" s="28">
        <f t="shared" si="1206"/>
        <v>711</v>
      </c>
      <c r="R269" s="28">
        <f t="shared" si="1204"/>
        <v>711</v>
      </c>
      <c r="S269" s="28">
        <f t="shared" si="1207"/>
        <v>0</v>
      </c>
      <c r="T269" s="28">
        <f t="shared" si="1208"/>
        <v>711</v>
      </c>
      <c r="U269" s="28">
        <f t="shared" si="1208"/>
        <v>0</v>
      </c>
      <c r="V269" s="28">
        <f t="shared" si="1208"/>
        <v>711</v>
      </c>
      <c r="W269" s="28">
        <f t="shared" si="1208"/>
        <v>0</v>
      </c>
      <c r="X269" s="28">
        <f t="shared" si="1208"/>
        <v>711</v>
      </c>
    </row>
    <row r="270" spans="1:24" ht="15.75" hidden="1" outlineLevel="2" x14ac:dyDescent="0.2">
      <c r="A270" s="30" t="s">
        <v>443</v>
      </c>
      <c r="B270" s="30"/>
      <c r="C270" s="31" t="s">
        <v>165</v>
      </c>
      <c r="D270" s="28">
        <f t="shared" ref="D270:X270" si="1209">D271</f>
        <v>711</v>
      </c>
      <c r="E270" s="28">
        <f t="shared" si="1209"/>
        <v>0</v>
      </c>
      <c r="F270" s="28">
        <f t="shared" si="1209"/>
        <v>711</v>
      </c>
      <c r="G270" s="28">
        <f t="shared" si="1209"/>
        <v>0</v>
      </c>
      <c r="H270" s="28">
        <f t="shared" si="1209"/>
        <v>711</v>
      </c>
      <c r="I270" s="28">
        <f t="shared" si="1209"/>
        <v>0</v>
      </c>
      <c r="J270" s="28">
        <f t="shared" si="1209"/>
        <v>711</v>
      </c>
      <c r="K270" s="28">
        <f t="shared" si="1209"/>
        <v>711</v>
      </c>
      <c r="L270" s="28">
        <f t="shared" si="1209"/>
        <v>0</v>
      </c>
      <c r="M270" s="28">
        <f t="shared" si="1209"/>
        <v>711</v>
      </c>
      <c r="N270" s="28">
        <f t="shared" si="1209"/>
        <v>0</v>
      </c>
      <c r="O270" s="28">
        <f t="shared" si="1209"/>
        <v>711</v>
      </c>
      <c r="P270" s="28">
        <f t="shared" si="1209"/>
        <v>0</v>
      </c>
      <c r="Q270" s="28">
        <f t="shared" si="1209"/>
        <v>711</v>
      </c>
      <c r="R270" s="28">
        <f t="shared" si="1209"/>
        <v>711</v>
      </c>
      <c r="S270" s="28">
        <f t="shared" si="1209"/>
        <v>0</v>
      </c>
      <c r="T270" s="28">
        <f t="shared" si="1209"/>
        <v>711</v>
      </c>
      <c r="U270" s="28">
        <f t="shared" si="1209"/>
        <v>0</v>
      </c>
      <c r="V270" s="28">
        <f t="shared" si="1209"/>
        <v>711</v>
      </c>
      <c r="W270" s="28">
        <f t="shared" si="1209"/>
        <v>0</v>
      </c>
      <c r="X270" s="28">
        <f t="shared" si="1209"/>
        <v>711</v>
      </c>
    </row>
    <row r="271" spans="1:24" ht="15.75" hidden="1" outlineLevel="2" x14ac:dyDescent="0.2">
      <c r="A271" s="32" t="s">
        <v>443</v>
      </c>
      <c r="B271" s="32" t="s">
        <v>15</v>
      </c>
      <c r="C271" s="33" t="s">
        <v>16</v>
      </c>
      <c r="D271" s="29">
        <v>711</v>
      </c>
      <c r="E271" s="26"/>
      <c r="F271" s="26">
        <f>SUM(D271:E271)</f>
        <v>711</v>
      </c>
      <c r="G271" s="26"/>
      <c r="H271" s="26">
        <f t="shared" ref="H271" si="1210">SUM(F271:G271)</f>
        <v>711</v>
      </c>
      <c r="I271" s="26"/>
      <c r="J271" s="26">
        <f t="shared" ref="J271" si="1211">SUM(H271:I271)</f>
        <v>711</v>
      </c>
      <c r="K271" s="29">
        <v>711</v>
      </c>
      <c r="L271" s="26"/>
      <c r="M271" s="26">
        <f>SUM(K271:L271)</f>
        <v>711</v>
      </c>
      <c r="N271" s="26"/>
      <c r="O271" s="26">
        <f t="shared" ref="O271" si="1212">SUM(M271:N271)</f>
        <v>711</v>
      </c>
      <c r="P271" s="26"/>
      <c r="Q271" s="26">
        <f t="shared" ref="Q271" si="1213">SUM(O271:P271)</f>
        <v>711</v>
      </c>
      <c r="R271" s="29">
        <v>711</v>
      </c>
      <c r="S271" s="26"/>
      <c r="T271" s="26">
        <f>SUM(R271:S271)</f>
        <v>711</v>
      </c>
      <c r="U271" s="26"/>
      <c r="V271" s="26">
        <f t="shared" ref="V271" si="1214">SUM(T271:U271)</f>
        <v>711</v>
      </c>
      <c r="W271" s="26"/>
      <c r="X271" s="26">
        <f t="shared" ref="X271" si="1215">SUM(V271:W271)</f>
        <v>711</v>
      </c>
    </row>
    <row r="272" spans="1:24" ht="30.75" hidden="1" customHeight="1" outlineLevel="7" x14ac:dyDescent="0.2">
      <c r="A272" s="20" t="s">
        <v>278</v>
      </c>
      <c r="B272" s="20"/>
      <c r="C272" s="21" t="s">
        <v>279</v>
      </c>
      <c r="D272" s="22">
        <f>D273+D276</f>
        <v>19952.8</v>
      </c>
      <c r="E272" s="22">
        <f t="shared" ref="E272:F272" si="1216">E273+E276</f>
        <v>0</v>
      </c>
      <c r="F272" s="22">
        <f t="shared" si="1216"/>
        <v>19952.8</v>
      </c>
      <c r="G272" s="22">
        <f t="shared" ref="G272:H272" si="1217">G273+G276</f>
        <v>0</v>
      </c>
      <c r="H272" s="22">
        <f t="shared" si="1217"/>
        <v>19952.8</v>
      </c>
      <c r="I272" s="22">
        <f t="shared" ref="I272:J272" si="1218">I273+I276</f>
        <v>0</v>
      </c>
      <c r="J272" s="22">
        <f t="shared" si="1218"/>
        <v>19952.8</v>
      </c>
      <c r="K272" s="22">
        <f t="shared" ref="K272:R272" si="1219">K273+K276</f>
        <v>2204.8000000000002</v>
      </c>
      <c r="L272" s="22">
        <f t="shared" ref="L272" si="1220">L273+L276</f>
        <v>0</v>
      </c>
      <c r="M272" s="22">
        <f t="shared" ref="M272:Q272" si="1221">M273+M276</f>
        <v>2204.8000000000002</v>
      </c>
      <c r="N272" s="22">
        <f t="shared" si="1221"/>
        <v>0</v>
      </c>
      <c r="O272" s="22">
        <f t="shared" si="1221"/>
        <v>2204.8000000000002</v>
      </c>
      <c r="P272" s="22">
        <f t="shared" si="1221"/>
        <v>0</v>
      </c>
      <c r="Q272" s="22">
        <f t="shared" si="1221"/>
        <v>2204.8000000000002</v>
      </c>
      <c r="R272" s="22">
        <f t="shared" si="1219"/>
        <v>2204.8000000000002</v>
      </c>
      <c r="S272" s="22">
        <f t="shared" ref="S272" si="1222">S273+S276</f>
        <v>0</v>
      </c>
      <c r="T272" s="22">
        <f t="shared" ref="T272:X272" si="1223">T273+T276</f>
        <v>2204.8000000000002</v>
      </c>
      <c r="U272" s="22">
        <f t="shared" si="1223"/>
        <v>0</v>
      </c>
      <c r="V272" s="22">
        <f t="shared" si="1223"/>
        <v>2204.8000000000002</v>
      </c>
      <c r="W272" s="22">
        <f t="shared" si="1223"/>
        <v>0</v>
      </c>
      <c r="X272" s="22">
        <f t="shared" si="1223"/>
        <v>2204.8000000000002</v>
      </c>
    </row>
    <row r="273" spans="1:24" ht="31.5" hidden="1" outlineLevel="4" x14ac:dyDescent="0.2">
      <c r="A273" s="20" t="s">
        <v>280</v>
      </c>
      <c r="B273" s="20"/>
      <c r="C273" s="21" t="s">
        <v>281</v>
      </c>
      <c r="D273" s="22">
        <f t="shared" ref="D273:W274" si="1224">D274</f>
        <v>1734.8</v>
      </c>
      <c r="E273" s="22">
        <f t="shared" si="1224"/>
        <v>0</v>
      </c>
      <c r="F273" s="22">
        <f t="shared" si="1224"/>
        <v>1734.8</v>
      </c>
      <c r="G273" s="22">
        <f t="shared" si="1224"/>
        <v>0</v>
      </c>
      <c r="H273" s="22">
        <f t="shared" si="1224"/>
        <v>1734.8</v>
      </c>
      <c r="I273" s="22">
        <f t="shared" si="1224"/>
        <v>0</v>
      </c>
      <c r="J273" s="22">
        <f t="shared" si="1224"/>
        <v>1734.8</v>
      </c>
      <c r="K273" s="22">
        <f t="shared" si="1224"/>
        <v>1734.8</v>
      </c>
      <c r="L273" s="22">
        <f t="shared" si="1224"/>
        <v>0</v>
      </c>
      <c r="M273" s="22">
        <f t="shared" si="1224"/>
        <v>1734.8</v>
      </c>
      <c r="N273" s="22">
        <f t="shared" si="1224"/>
        <v>0</v>
      </c>
      <c r="O273" s="22">
        <f t="shared" si="1224"/>
        <v>1734.8</v>
      </c>
      <c r="P273" s="22">
        <f t="shared" si="1224"/>
        <v>0</v>
      </c>
      <c r="Q273" s="22">
        <f t="shared" si="1224"/>
        <v>1734.8</v>
      </c>
      <c r="R273" s="22">
        <f t="shared" si="1224"/>
        <v>1734.8</v>
      </c>
      <c r="S273" s="22">
        <f t="shared" si="1224"/>
        <v>0</v>
      </c>
      <c r="T273" s="22">
        <f t="shared" si="1224"/>
        <v>1734.8</v>
      </c>
      <c r="U273" s="22">
        <f t="shared" si="1224"/>
        <v>0</v>
      </c>
      <c r="V273" s="22">
        <f t="shared" si="1224"/>
        <v>1734.8</v>
      </c>
      <c r="W273" s="22">
        <f t="shared" si="1224"/>
        <v>0</v>
      </c>
      <c r="X273" s="22">
        <f t="shared" ref="W273:X274" si="1225">X274</f>
        <v>1734.8</v>
      </c>
    </row>
    <row r="274" spans="1:24" ht="15.75" hidden="1" outlineLevel="5" x14ac:dyDescent="0.2">
      <c r="A274" s="20" t="s">
        <v>282</v>
      </c>
      <c r="B274" s="20"/>
      <c r="C274" s="21" t="s">
        <v>283</v>
      </c>
      <c r="D274" s="22">
        <f t="shared" si="1224"/>
        <v>1734.8</v>
      </c>
      <c r="E274" s="22">
        <f t="shared" si="1224"/>
        <v>0</v>
      </c>
      <c r="F274" s="22">
        <f t="shared" si="1224"/>
        <v>1734.8</v>
      </c>
      <c r="G274" s="22">
        <f t="shared" si="1224"/>
        <v>0</v>
      </c>
      <c r="H274" s="22">
        <f t="shared" si="1224"/>
        <v>1734.8</v>
      </c>
      <c r="I274" s="22">
        <f t="shared" si="1224"/>
        <v>0</v>
      </c>
      <c r="J274" s="22">
        <f t="shared" si="1224"/>
        <v>1734.8</v>
      </c>
      <c r="K274" s="22">
        <f t="shared" si="1224"/>
        <v>1734.8</v>
      </c>
      <c r="L274" s="22">
        <f t="shared" si="1224"/>
        <v>0</v>
      </c>
      <c r="M274" s="22">
        <f t="shared" si="1224"/>
        <v>1734.8</v>
      </c>
      <c r="N274" s="22">
        <f t="shared" si="1224"/>
        <v>0</v>
      </c>
      <c r="O274" s="22">
        <f t="shared" si="1224"/>
        <v>1734.8</v>
      </c>
      <c r="P274" s="22">
        <f t="shared" si="1224"/>
        <v>0</v>
      </c>
      <c r="Q274" s="22">
        <f t="shared" si="1224"/>
        <v>1734.8</v>
      </c>
      <c r="R274" s="22">
        <f t="shared" si="1224"/>
        <v>1734.8</v>
      </c>
      <c r="S274" s="22">
        <f t="shared" si="1224"/>
        <v>0</v>
      </c>
      <c r="T274" s="22">
        <f t="shared" si="1224"/>
        <v>1734.8</v>
      </c>
      <c r="U274" s="22">
        <f t="shared" si="1224"/>
        <v>0</v>
      </c>
      <c r="V274" s="22">
        <f t="shared" si="1224"/>
        <v>1734.8</v>
      </c>
      <c r="W274" s="22">
        <f t="shared" si="1225"/>
        <v>0</v>
      </c>
      <c r="X274" s="22">
        <f t="shared" si="1225"/>
        <v>1734.8</v>
      </c>
    </row>
    <row r="275" spans="1:24" ht="31.5" hidden="1" outlineLevel="7" x14ac:dyDescent="0.2">
      <c r="A275" s="24" t="s">
        <v>282</v>
      </c>
      <c r="B275" s="24" t="s">
        <v>7</v>
      </c>
      <c r="C275" s="25" t="s">
        <v>8</v>
      </c>
      <c r="D275" s="26">
        <v>1734.8</v>
      </c>
      <c r="E275" s="26"/>
      <c r="F275" s="26">
        <f>SUM(D275:E275)</f>
        <v>1734.8</v>
      </c>
      <c r="G275" s="26"/>
      <c r="H275" s="26">
        <f t="shared" ref="H275" si="1226">SUM(F275:G275)</f>
        <v>1734.8</v>
      </c>
      <c r="I275" s="26"/>
      <c r="J275" s="26">
        <f t="shared" ref="J275" si="1227">SUM(H275:I275)</f>
        <v>1734.8</v>
      </c>
      <c r="K275" s="26">
        <v>1734.8</v>
      </c>
      <c r="L275" s="26"/>
      <c r="M275" s="26">
        <f>SUM(K275:L275)</f>
        <v>1734.8</v>
      </c>
      <c r="N275" s="26"/>
      <c r="O275" s="26">
        <f t="shared" ref="O275" si="1228">SUM(M275:N275)</f>
        <v>1734.8</v>
      </c>
      <c r="P275" s="26"/>
      <c r="Q275" s="26">
        <f t="shared" ref="Q275" si="1229">SUM(O275:P275)</f>
        <v>1734.8</v>
      </c>
      <c r="R275" s="26">
        <v>1734.8</v>
      </c>
      <c r="S275" s="26"/>
      <c r="T275" s="26">
        <f>SUM(R275:S275)</f>
        <v>1734.8</v>
      </c>
      <c r="U275" s="26"/>
      <c r="V275" s="26">
        <f t="shared" ref="V275" si="1230">SUM(T275:U275)</f>
        <v>1734.8</v>
      </c>
      <c r="W275" s="26"/>
      <c r="X275" s="26">
        <f t="shared" ref="X275" si="1231">SUM(V275:W275)</f>
        <v>1734.8</v>
      </c>
    </row>
    <row r="276" spans="1:24" ht="31.5" hidden="1" outlineLevel="4" x14ac:dyDescent="0.2">
      <c r="A276" s="20" t="s">
        <v>284</v>
      </c>
      <c r="B276" s="20"/>
      <c r="C276" s="21" t="s">
        <v>285</v>
      </c>
      <c r="D276" s="22">
        <f>D277+D279+D281</f>
        <v>18218</v>
      </c>
      <c r="E276" s="22">
        <f t="shared" ref="E276:F276" si="1232">E277+E279+E281</f>
        <v>0</v>
      </c>
      <c r="F276" s="22">
        <f t="shared" si="1232"/>
        <v>18218</v>
      </c>
      <c r="G276" s="22">
        <f t="shared" ref="G276:H276" si="1233">G277+G279+G281</f>
        <v>0</v>
      </c>
      <c r="H276" s="22">
        <f t="shared" si="1233"/>
        <v>18218</v>
      </c>
      <c r="I276" s="22">
        <f t="shared" ref="I276:J276" si="1234">I277+I279+I281</f>
        <v>0</v>
      </c>
      <c r="J276" s="22">
        <f t="shared" si="1234"/>
        <v>18218</v>
      </c>
      <c r="K276" s="22">
        <f t="shared" ref="K276:R276" si="1235">K277+K279+K281</f>
        <v>470</v>
      </c>
      <c r="L276" s="22">
        <f t="shared" ref="L276" si="1236">L277+L279+L281</f>
        <v>0</v>
      </c>
      <c r="M276" s="22">
        <f t="shared" ref="M276:Q276" si="1237">M277+M279+M281</f>
        <v>470</v>
      </c>
      <c r="N276" s="22">
        <f t="shared" si="1237"/>
        <v>0</v>
      </c>
      <c r="O276" s="22">
        <f t="shared" si="1237"/>
        <v>470</v>
      </c>
      <c r="P276" s="22">
        <f t="shared" si="1237"/>
        <v>0</v>
      </c>
      <c r="Q276" s="22">
        <f t="shared" si="1237"/>
        <v>470</v>
      </c>
      <c r="R276" s="22">
        <f t="shared" si="1235"/>
        <v>470</v>
      </c>
      <c r="S276" s="22">
        <f t="shared" ref="S276" si="1238">S277+S279+S281</f>
        <v>0</v>
      </c>
      <c r="T276" s="22">
        <f t="shared" ref="T276:X276" si="1239">T277+T279+T281</f>
        <v>470</v>
      </c>
      <c r="U276" s="22">
        <f t="shared" si="1239"/>
        <v>0</v>
      </c>
      <c r="V276" s="22">
        <f t="shared" si="1239"/>
        <v>470</v>
      </c>
      <c r="W276" s="22">
        <f t="shared" si="1239"/>
        <v>0</v>
      </c>
      <c r="X276" s="22">
        <f t="shared" si="1239"/>
        <v>470</v>
      </c>
    </row>
    <row r="277" spans="1:24" ht="15.75" hidden="1" outlineLevel="5" x14ac:dyDescent="0.2">
      <c r="A277" s="20" t="s">
        <v>286</v>
      </c>
      <c r="B277" s="20"/>
      <c r="C277" s="21" t="s">
        <v>287</v>
      </c>
      <c r="D277" s="22">
        <f>D278</f>
        <v>470</v>
      </c>
      <c r="E277" s="22">
        <f t="shared" ref="E277:J277" si="1240">E278</f>
        <v>0</v>
      </c>
      <c r="F277" s="22">
        <f t="shared" si="1240"/>
        <v>470</v>
      </c>
      <c r="G277" s="22">
        <f t="shared" si="1240"/>
        <v>0</v>
      </c>
      <c r="H277" s="22">
        <f t="shared" si="1240"/>
        <v>470</v>
      </c>
      <c r="I277" s="22">
        <f t="shared" si="1240"/>
        <v>0</v>
      </c>
      <c r="J277" s="22">
        <f t="shared" si="1240"/>
        <v>470</v>
      </c>
      <c r="K277" s="22">
        <f>K278</f>
        <v>470</v>
      </c>
      <c r="L277" s="22">
        <f t="shared" ref="L277" si="1241">L278</f>
        <v>0</v>
      </c>
      <c r="M277" s="22">
        <f t="shared" ref="M277:Q277" si="1242">M278</f>
        <v>470</v>
      </c>
      <c r="N277" s="22">
        <f t="shared" si="1242"/>
        <v>0</v>
      </c>
      <c r="O277" s="22">
        <f t="shared" si="1242"/>
        <v>470</v>
      </c>
      <c r="P277" s="22">
        <f t="shared" si="1242"/>
        <v>0</v>
      </c>
      <c r="Q277" s="22">
        <f t="shared" si="1242"/>
        <v>470</v>
      </c>
      <c r="R277" s="22">
        <f>R278</f>
        <v>470</v>
      </c>
      <c r="S277" s="22">
        <f t="shared" ref="S277" si="1243">S278</f>
        <v>0</v>
      </c>
      <c r="T277" s="22">
        <f t="shared" ref="T277:X277" si="1244">T278</f>
        <v>470</v>
      </c>
      <c r="U277" s="22">
        <f t="shared" si="1244"/>
        <v>0</v>
      </c>
      <c r="V277" s="22">
        <f t="shared" si="1244"/>
        <v>470</v>
      </c>
      <c r="W277" s="22">
        <f t="shared" si="1244"/>
        <v>0</v>
      </c>
      <c r="X277" s="22">
        <f t="shared" si="1244"/>
        <v>470</v>
      </c>
    </row>
    <row r="278" spans="1:24" ht="31.5" hidden="1" outlineLevel="7" x14ac:dyDescent="0.2">
      <c r="A278" s="24" t="s">
        <v>286</v>
      </c>
      <c r="B278" s="24" t="s">
        <v>7</v>
      </c>
      <c r="C278" s="25" t="s">
        <v>8</v>
      </c>
      <c r="D278" s="26">
        <v>470</v>
      </c>
      <c r="E278" s="26"/>
      <c r="F278" s="26">
        <f>SUM(D278:E278)</f>
        <v>470</v>
      </c>
      <c r="G278" s="26"/>
      <c r="H278" s="26">
        <f t="shared" ref="H278" si="1245">SUM(F278:G278)</f>
        <v>470</v>
      </c>
      <c r="I278" s="26"/>
      <c r="J278" s="26">
        <f t="shared" ref="J278" si="1246">SUM(H278:I278)</f>
        <v>470</v>
      </c>
      <c r="K278" s="26">
        <v>470</v>
      </c>
      <c r="L278" s="26"/>
      <c r="M278" s="26">
        <f>SUM(K278:L278)</f>
        <v>470</v>
      </c>
      <c r="N278" s="26"/>
      <c r="O278" s="26">
        <f t="shared" ref="O278" si="1247">SUM(M278:N278)</f>
        <v>470</v>
      </c>
      <c r="P278" s="26"/>
      <c r="Q278" s="26">
        <f t="shared" ref="Q278" si="1248">SUM(O278:P278)</f>
        <v>470</v>
      </c>
      <c r="R278" s="26">
        <v>470</v>
      </c>
      <c r="S278" s="26"/>
      <c r="T278" s="26">
        <f>SUM(R278:S278)</f>
        <v>470</v>
      </c>
      <c r="U278" s="26"/>
      <c r="V278" s="26">
        <f t="shared" ref="V278" si="1249">SUM(T278:U278)</f>
        <v>470</v>
      </c>
      <c r="W278" s="26"/>
      <c r="X278" s="26">
        <f t="shared" ref="X278" si="1250">SUM(V278:W278)</f>
        <v>470</v>
      </c>
    </row>
    <row r="279" spans="1:24" ht="31.5" hidden="1" outlineLevel="5" x14ac:dyDescent="0.2">
      <c r="A279" s="20" t="s">
        <v>288</v>
      </c>
      <c r="B279" s="20"/>
      <c r="C279" s="21" t="s">
        <v>410</v>
      </c>
      <c r="D279" s="22">
        <f>D280</f>
        <v>4259.5</v>
      </c>
      <c r="E279" s="22">
        <f t="shared" ref="E279:J279" si="1251">E280</f>
        <v>0</v>
      </c>
      <c r="F279" s="22">
        <f t="shared" si="1251"/>
        <v>4259.5</v>
      </c>
      <c r="G279" s="22">
        <f t="shared" si="1251"/>
        <v>0</v>
      </c>
      <c r="H279" s="22">
        <f t="shared" si="1251"/>
        <v>4259.5</v>
      </c>
      <c r="I279" s="22">
        <f t="shared" si="1251"/>
        <v>0</v>
      </c>
      <c r="J279" s="22">
        <f t="shared" si="1251"/>
        <v>4259.5</v>
      </c>
      <c r="K279" s="22"/>
      <c r="L279" s="22">
        <f t="shared" ref="L279" si="1252">L280</f>
        <v>0</v>
      </c>
      <c r="M279" s="22">
        <f t="shared" ref="M279:Q279" si="1253">M280</f>
        <v>0</v>
      </c>
      <c r="N279" s="22">
        <f t="shared" si="1253"/>
        <v>0</v>
      </c>
      <c r="O279" s="22">
        <f t="shared" si="1253"/>
        <v>0</v>
      </c>
      <c r="P279" s="22">
        <f t="shared" si="1253"/>
        <v>0</v>
      </c>
      <c r="Q279" s="22">
        <f t="shared" si="1253"/>
        <v>0</v>
      </c>
      <c r="R279" s="22"/>
      <c r="S279" s="22">
        <f t="shared" ref="S279" si="1254">S280</f>
        <v>0</v>
      </c>
      <c r="T279" s="22">
        <f t="shared" ref="T279:X279" si="1255">T280</f>
        <v>0</v>
      </c>
      <c r="U279" s="22">
        <f t="shared" si="1255"/>
        <v>0</v>
      </c>
      <c r="V279" s="22">
        <f t="shared" si="1255"/>
        <v>0</v>
      </c>
      <c r="W279" s="22">
        <f t="shared" si="1255"/>
        <v>0</v>
      </c>
      <c r="X279" s="22">
        <f t="shared" si="1255"/>
        <v>0</v>
      </c>
    </row>
    <row r="280" spans="1:24" ht="31.5" hidden="1" outlineLevel="7" x14ac:dyDescent="0.2">
      <c r="A280" s="24" t="s">
        <v>288</v>
      </c>
      <c r="B280" s="24" t="s">
        <v>7</v>
      </c>
      <c r="C280" s="25" t="s">
        <v>8</v>
      </c>
      <c r="D280" s="26">
        <v>4259.5</v>
      </c>
      <c r="E280" s="26"/>
      <c r="F280" s="26">
        <f>SUM(D280:E280)</f>
        <v>4259.5</v>
      </c>
      <c r="G280" s="26"/>
      <c r="H280" s="26">
        <f t="shared" ref="H280" si="1256">SUM(F280:G280)</f>
        <v>4259.5</v>
      </c>
      <c r="I280" s="26"/>
      <c r="J280" s="26">
        <f t="shared" ref="J280" si="1257">SUM(H280:I280)</f>
        <v>4259.5</v>
      </c>
      <c r="K280" s="26"/>
      <c r="L280" s="26"/>
      <c r="M280" s="26">
        <f>SUM(K280:L280)</f>
        <v>0</v>
      </c>
      <c r="N280" s="26"/>
      <c r="O280" s="26">
        <f t="shared" ref="O280" si="1258">SUM(M280:N280)</f>
        <v>0</v>
      </c>
      <c r="P280" s="26"/>
      <c r="Q280" s="26">
        <f t="shared" ref="Q280" si="1259">SUM(O280:P280)</f>
        <v>0</v>
      </c>
      <c r="R280" s="26"/>
      <c r="S280" s="26"/>
      <c r="T280" s="26">
        <f>SUM(R280:S280)</f>
        <v>0</v>
      </c>
      <c r="U280" s="26"/>
      <c r="V280" s="26">
        <f t="shared" ref="V280" si="1260">SUM(T280:U280)</f>
        <v>0</v>
      </c>
      <c r="W280" s="26"/>
      <c r="X280" s="26">
        <f t="shared" ref="X280" si="1261">SUM(V280:W280)</f>
        <v>0</v>
      </c>
    </row>
    <row r="281" spans="1:24" ht="31.5" hidden="1" outlineLevel="5" x14ac:dyDescent="0.2">
      <c r="A281" s="20" t="s">
        <v>288</v>
      </c>
      <c r="B281" s="20"/>
      <c r="C281" s="21" t="s">
        <v>661</v>
      </c>
      <c r="D281" s="22">
        <f>D282</f>
        <v>13488.5</v>
      </c>
      <c r="E281" s="22">
        <f t="shared" ref="E281:J281" si="1262">E282</f>
        <v>0</v>
      </c>
      <c r="F281" s="22">
        <f t="shared" si="1262"/>
        <v>13488.5</v>
      </c>
      <c r="G281" s="22">
        <f t="shared" si="1262"/>
        <v>0</v>
      </c>
      <c r="H281" s="22">
        <f t="shared" si="1262"/>
        <v>13488.5</v>
      </c>
      <c r="I281" s="22">
        <f t="shared" si="1262"/>
        <v>0</v>
      </c>
      <c r="J281" s="22">
        <f t="shared" si="1262"/>
        <v>13488.5</v>
      </c>
      <c r="K281" s="22"/>
      <c r="L281" s="22">
        <f t="shared" ref="L281" si="1263">L282</f>
        <v>0</v>
      </c>
      <c r="M281" s="22">
        <f t="shared" ref="M281:Q281" si="1264">M282</f>
        <v>0</v>
      </c>
      <c r="N281" s="22">
        <f t="shared" si="1264"/>
        <v>0</v>
      </c>
      <c r="O281" s="22">
        <f t="shared" si="1264"/>
        <v>0</v>
      </c>
      <c r="P281" s="22">
        <f t="shared" si="1264"/>
        <v>0</v>
      </c>
      <c r="Q281" s="22">
        <f t="shared" si="1264"/>
        <v>0</v>
      </c>
      <c r="R281" s="22"/>
      <c r="S281" s="22">
        <f t="shared" ref="S281" si="1265">S282</f>
        <v>0</v>
      </c>
      <c r="T281" s="22">
        <f t="shared" ref="T281:X281" si="1266">T282</f>
        <v>0</v>
      </c>
      <c r="U281" s="22">
        <f t="shared" si="1266"/>
        <v>0</v>
      </c>
      <c r="V281" s="22">
        <f t="shared" si="1266"/>
        <v>0</v>
      </c>
      <c r="W281" s="22">
        <f t="shared" si="1266"/>
        <v>0</v>
      </c>
      <c r="X281" s="22">
        <f t="shared" si="1266"/>
        <v>0</v>
      </c>
    </row>
    <row r="282" spans="1:24" ht="31.5" hidden="1" outlineLevel="7" x14ac:dyDescent="0.2">
      <c r="A282" s="24" t="s">
        <v>288</v>
      </c>
      <c r="B282" s="24" t="s">
        <v>7</v>
      </c>
      <c r="C282" s="25" t="s">
        <v>8</v>
      </c>
      <c r="D282" s="26">
        <v>13488.5</v>
      </c>
      <c r="E282" s="26"/>
      <c r="F282" s="26">
        <f>SUM(D282:E282)</f>
        <v>13488.5</v>
      </c>
      <c r="G282" s="26"/>
      <c r="H282" s="26">
        <f t="shared" ref="H282" si="1267">SUM(F282:G282)</f>
        <v>13488.5</v>
      </c>
      <c r="I282" s="26"/>
      <c r="J282" s="26">
        <f t="shared" ref="J282" si="1268">SUM(H282:I282)</f>
        <v>13488.5</v>
      </c>
      <c r="K282" s="26"/>
      <c r="L282" s="26"/>
      <c r="M282" s="26">
        <f>SUM(K282:L282)</f>
        <v>0</v>
      </c>
      <c r="N282" s="26"/>
      <c r="O282" s="26">
        <f t="shared" ref="O282" si="1269">SUM(M282:N282)</f>
        <v>0</v>
      </c>
      <c r="P282" s="26"/>
      <c r="Q282" s="26">
        <f t="shared" ref="Q282" si="1270">SUM(O282:P282)</f>
        <v>0</v>
      </c>
      <c r="R282" s="26"/>
      <c r="S282" s="26"/>
      <c r="T282" s="26">
        <f>SUM(R282:S282)</f>
        <v>0</v>
      </c>
      <c r="U282" s="26"/>
      <c r="V282" s="26">
        <f t="shared" ref="V282" si="1271">SUM(T282:U282)</f>
        <v>0</v>
      </c>
      <c r="W282" s="26"/>
      <c r="X282" s="26">
        <f t="shared" ref="X282" si="1272">SUM(V282:W282)</f>
        <v>0</v>
      </c>
    </row>
    <row r="283" spans="1:24" ht="31.5" hidden="1" outlineLevel="3" x14ac:dyDescent="0.2">
      <c r="A283" s="20" t="s">
        <v>121</v>
      </c>
      <c r="B283" s="20"/>
      <c r="C283" s="21" t="s">
        <v>122</v>
      </c>
      <c r="D283" s="22">
        <f>D284+D287</f>
        <v>2200</v>
      </c>
      <c r="E283" s="22">
        <f t="shared" ref="E283:F283" si="1273">E284+E287</f>
        <v>0</v>
      </c>
      <c r="F283" s="22">
        <f t="shared" si="1273"/>
        <v>2200</v>
      </c>
      <c r="G283" s="22">
        <f t="shared" ref="G283:H283" si="1274">G284+G287</f>
        <v>0</v>
      </c>
      <c r="H283" s="22">
        <f t="shared" si="1274"/>
        <v>2200</v>
      </c>
      <c r="I283" s="22">
        <f t="shared" ref="I283:J283" si="1275">I284+I287</f>
        <v>0</v>
      </c>
      <c r="J283" s="22">
        <f t="shared" si="1275"/>
        <v>2200</v>
      </c>
      <c r="K283" s="22">
        <f>K284+K287</f>
        <v>2200</v>
      </c>
      <c r="L283" s="22">
        <f t="shared" ref="L283" si="1276">L284+L287</f>
        <v>0</v>
      </c>
      <c r="M283" s="22">
        <f t="shared" ref="M283:Q283" si="1277">M284+M287</f>
        <v>2200</v>
      </c>
      <c r="N283" s="22">
        <f t="shared" si="1277"/>
        <v>0</v>
      </c>
      <c r="O283" s="22">
        <f t="shared" si="1277"/>
        <v>2200</v>
      </c>
      <c r="P283" s="22">
        <f t="shared" si="1277"/>
        <v>0</v>
      </c>
      <c r="Q283" s="22">
        <f t="shared" si="1277"/>
        <v>2200</v>
      </c>
      <c r="R283" s="22">
        <f>R284+R287</f>
        <v>2200</v>
      </c>
      <c r="S283" s="22">
        <f t="shared" ref="S283" si="1278">S284+S287</f>
        <v>0</v>
      </c>
      <c r="T283" s="22">
        <f t="shared" ref="T283:X283" si="1279">T284+T287</f>
        <v>2200</v>
      </c>
      <c r="U283" s="22">
        <f t="shared" si="1279"/>
        <v>0</v>
      </c>
      <c r="V283" s="22">
        <f t="shared" si="1279"/>
        <v>2200</v>
      </c>
      <c r="W283" s="22">
        <f t="shared" si="1279"/>
        <v>0</v>
      </c>
      <c r="X283" s="22">
        <f t="shared" si="1279"/>
        <v>2200</v>
      </c>
    </row>
    <row r="284" spans="1:24" ht="31.5" hidden="1" outlineLevel="4" x14ac:dyDescent="0.2">
      <c r="A284" s="20" t="s">
        <v>123</v>
      </c>
      <c r="B284" s="20"/>
      <c r="C284" s="21" t="s">
        <v>124</v>
      </c>
      <c r="D284" s="22">
        <f t="shared" ref="D284:W285" si="1280">D285</f>
        <v>1100</v>
      </c>
      <c r="E284" s="22">
        <f t="shared" si="1280"/>
        <v>0</v>
      </c>
      <c r="F284" s="22">
        <f t="shared" si="1280"/>
        <v>1100</v>
      </c>
      <c r="G284" s="22">
        <f t="shared" si="1280"/>
        <v>0</v>
      </c>
      <c r="H284" s="22">
        <f t="shared" si="1280"/>
        <v>1100</v>
      </c>
      <c r="I284" s="22">
        <f t="shared" si="1280"/>
        <v>0</v>
      </c>
      <c r="J284" s="22">
        <f t="shared" si="1280"/>
        <v>1100</v>
      </c>
      <c r="K284" s="22">
        <f t="shared" si="1280"/>
        <v>1100</v>
      </c>
      <c r="L284" s="22">
        <f t="shared" si="1280"/>
        <v>0</v>
      </c>
      <c r="M284" s="22">
        <f t="shared" si="1280"/>
        <v>1100</v>
      </c>
      <c r="N284" s="22">
        <f t="shared" si="1280"/>
        <v>0</v>
      </c>
      <c r="O284" s="22">
        <f t="shared" si="1280"/>
        <v>1100</v>
      </c>
      <c r="P284" s="22">
        <f t="shared" si="1280"/>
        <v>0</v>
      </c>
      <c r="Q284" s="22">
        <f t="shared" si="1280"/>
        <v>1100</v>
      </c>
      <c r="R284" s="22">
        <f t="shared" si="1280"/>
        <v>1100</v>
      </c>
      <c r="S284" s="22">
        <f t="shared" si="1280"/>
        <v>0</v>
      </c>
      <c r="T284" s="22">
        <f t="shared" si="1280"/>
        <v>1100</v>
      </c>
      <c r="U284" s="22">
        <f t="shared" si="1280"/>
        <v>0</v>
      </c>
      <c r="V284" s="22">
        <f t="shared" si="1280"/>
        <v>1100</v>
      </c>
      <c r="W284" s="22">
        <f t="shared" si="1280"/>
        <v>0</v>
      </c>
      <c r="X284" s="22">
        <f t="shared" ref="W284:X285" si="1281">X285</f>
        <v>1100</v>
      </c>
    </row>
    <row r="285" spans="1:24" ht="31.5" hidden="1" outlineLevel="5" x14ac:dyDescent="0.2">
      <c r="A285" s="20" t="s">
        <v>125</v>
      </c>
      <c r="B285" s="20"/>
      <c r="C285" s="21" t="s">
        <v>126</v>
      </c>
      <c r="D285" s="22">
        <f t="shared" si="1280"/>
        <v>1100</v>
      </c>
      <c r="E285" s="22">
        <f t="shared" si="1280"/>
        <v>0</v>
      </c>
      <c r="F285" s="22">
        <f t="shared" si="1280"/>
        <v>1100</v>
      </c>
      <c r="G285" s="22">
        <f t="shared" si="1280"/>
        <v>0</v>
      </c>
      <c r="H285" s="22">
        <f t="shared" si="1280"/>
        <v>1100</v>
      </c>
      <c r="I285" s="22">
        <f t="shared" si="1280"/>
        <v>0</v>
      </c>
      <c r="J285" s="22">
        <f t="shared" si="1280"/>
        <v>1100</v>
      </c>
      <c r="K285" s="22">
        <f t="shared" si="1280"/>
        <v>1100</v>
      </c>
      <c r="L285" s="22">
        <f t="shared" si="1280"/>
        <v>0</v>
      </c>
      <c r="M285" s="22">
        <f t="shared" si="1280"/>
        <v>1100</v>
      </c>
      <c r="N285" s="22">
        <f t="shared" si="1280"/>
        <v>0</v>
      </c>
      <c r="O285" s="22">
        <f t="shared" si="1280"/>
        <v>1100</v>
      </c>
      <c r="P285" s="22">
        <f t="shared" si="1280"/>
        <v>0</v>
      </c>
      <c r="Q285" s="22">
        <f t="shared" si="1280"/>
        <v>1100</v>
      </c>
      <c r="R285" s="22">
        <f t="shared" si="1280"/>
        <v>1100</v>
      </c>
      <c r="S285" s="22">
        <f t="shared" si="1280"/>
        <v>0</v>
      </c>
      <c r="T285" s="22">
        <f t="shared" si="1280"/>
        <v>1100</v>
      </c>
      <c r="U285" s="22">
        <f t="shared" si="1280"/>
        <v>0</v>
      </c>
      <c r="V285" s="22">
        <f t="shared" si="1280"/>
        <v>1100</v>
      </c>
      <c r="W285" s="22">
        <f t="shared" si="1281"/>
        <v>0</v>
      </c>
      <c r="X285" s="22">
        <f t="shared" si="1281"/>
        <v>1100</v>
      </c>
    </row>
    <row r="286" spans="1:24" ht="15.75" hidden="1" outlineLevel="7" x14ac:dyDescent="0.2">
      <c r="A286" s="24" t="s">
        <v>125</v>
      </c>
      <c r="B286" s="24" t="s">
        <v>15</v>
      </c>
      <c r="C286" s="25" t="s">
        <v>16</v>
      </c>
      <c r="D286" s="26">
        <v>1100</v>
      </c>
      <c r="E286" s="26"/>
      <c r="F286" s="26">
        <f>SUM(D286:E286)</f>
        <v>1100</v>
      </c>
      <c r="G286" s="26"/>
      <c r="H286" s="26">
        <f t="shared" ref="H286" si="1282">SUM(F286:G286)</f>
        <v>1100</v>
      </c>
      <c r="I286" s="26"/>
      <c r="J286" s="26">
        <f t="shared" ref="J286" si="1283">SUM(H286:I286)</f>
        <v>1100</v>
      </c>
      <c r="K286" s="26">
        <v>1100</v>
      </c>
      <c r="L286" s="26"/>
      <c r="M286" s="26">
        <f>SUM(K286:L286)</f>
        <v>1100</v>
      </c>
      <c r="N286" s="26"/>
      <c r="O286" s="26">
        <f t="shared" ref="O286" si="1284">SUM(M286:N286)</f>
        <v>1100</v>
      </c>
      <c r="P286" s="26"/>
      <c r="Q286" s="26">
        <f t="shared" ref="Q286" si="1285">SUM(O286:P286)</f>
        <v>1100</v>
      </c>
      <c r="R286" s="26">
        <v>1100</v>
      </c>
      <c r="S286" s="26"/>
      <c r="T286" s="26">
        <f>SUM(R286:S286)</f>
        <v>1100</v>
      </c>
      <c r="U286" s="26"/>
      <c r="V286" s="26">
        <f t="shared" ref="V286" si="1286">SUM(T286:U286)</f>
        <v>1100</v>
      </c>
      <c r="W286" s="26"/>
      <c r="X286" s="26">
        <f t="shared" ref="X286" si="1287">SUM(V286:W286)</f>
        <v>1100</v>
      </c>
    </row>
    <row r="287" spans="1:24" ht="31.5" hidden="1" outlineLevel="4" x14ac:dyDescent="0.2">
      <c r="A287" s="20" t="s">
        <v>127</v>
      </c>
      <c r="B287" s="20"/>
      <c r="C287" s="21" t="s">
        <v>128</v>
      </c>
      <c r="D287" s="22">
        <f t="shared" ref="D287:W288" si="1288">D288</f>
        <v>1100</v>
      </c>
      <c r="E287" s="22">
        <f t="shared" si="1288"/>
        <v>0</v>
      </c>
      <c r="F287" s="22">
        <f t="shared" si="1288"/>
        <v>1100</v>
      </c>
      <c r="G287" s="22">
        <f t="shared" si="1288"/>
        <v>0</v>
      </c>
      <c r="H287" s="22">
        <f t="shared" si="1288"/>
        <v>1100</v>
      </c>
      <c r="I287" s="22">
        <f t="shared" si="1288"/>
        <v>0</v>
      </c>
      <c r="J287" s="22">
        <f t="shared" si="1288"/>
        <v>1100</v>
      </c>
      <c r="K287" s="22">
        <f t="shared" si="1288"/>
        <v>1100</v>
      </c>
      <c r="L287" s="22">
        <f t="shared" si="1288"/>
        <v>0</v>
      </c>
      <c r="M287" s="22">
        <f t="shared" si="1288"/>
        <v>1100</v>
      </c>
      <c r="N287" s="22">
        <f t="shared" si="1288"/>
        <v>0</v>
      </c>
      <c r="O287" s="22">
        <f t="shared" si="1288"/>
        <v>1100</v>
      </c>
      <c r="P287" s="22">
        <f t="shared" si="1288"/>
        <v>0</v>
      </c>
      <c r="Q287" s="22">
        <f t="shared" si="1288"/>
        <v>1100</v>
      </c>
      <c r="R287" s="22">
        <f t="shared" si="1288"/>
        <v>1100</v>
      </c>
      <c r="S287" s="22">
        <f t="shared" si="1288"/>
        <v>0</v>
      </c>
      <c r="T287" s="22">
        <f t="shared" si="1288"/>
        <v>1100</v>
      </c>
      <c r="U287" s="22">
        <f t="shared" si="1288"/>
        <v>0</v>
      </c>
      <c r="V287" s="22">
        <f t="shared" si="1288"/>
        <v>1100</v>
      </c>
      <c r="W287" s="22">
        <f t="shared" si="1288"/>
        <v>0</v>
      </c>
      <c r="X287" s="22">
        <f t="shared" ref="W287:X288" si="1289">X288</f>
        <v>1100</v>
      </c>
    </row>
    <row r="288" spans="1:24" ht="31.5" hidden="1" outlineLevel="5" x14ac:dyDescent="0.2">
      <c r="A288" s="20" t="s">
        <v>129</v>
      </c>
      <c r="B288" s="20"/>
      <c r="C288" s="21" t="s">
        <v>130</v>
      </c>
      <c r="D288" s="22">
        <f t="shared" si="1288"/>
        <v>1100</v>
      </c>
      <c r="E288" s="22">
        <f t="shared" si="1288"/>
        <v>0</v>
      </c>
      <c r="F288" s="22">
        <f t="shared" si="1288"/>
        <v>1100</v>
      </c>
      <c r="G288" s="22">
        <f t="shared" si="1288"/>
        <v>0</v>
      </c>
      <c r="H288" s="22">
        <f t="shared" si="1288"/>
        <v>1100</v>
      </c>
      <c r="I288" s="22">
        <f t="shared" si="1288"/>
        <v>0</v>
      </c>
      <c r="J288" s="22">
        <f t="shared" si="1288"/>
        <v>1100</v>
      </c>
      <c r="K288" s="22">
        <f t="shared" si="1288"/>
        <v>1100</v>
      </c>
      <c r="L288" s="22">
        <f t="shared" si="1288"/>
        <v>0</v>
      </c>
      <c r="M288" s="22">
        <f t="shared" si="1288"/>
        <v>1100</v>
      </c>
      <c r="N288" s="22">
        <f t="shared" si="1288"/>
        <v>0</v>
      </c>
      <c r="O288" s="22">
        <f t="shared" si="1288"/>
        <v>1100</v>
      </c>
      <c r="P288" s="22">
        <f t="shared" si="1288"/>
        <v>0</v>
      </c>
      <c r="Q288" s="22">
        <f t="shared" si="1288"/>
        <v>1100</v>
      </c>
      <c r="R288" s="22">
        <f t="shared" si="1288"/>
        <v>1100</v>
      </c>
      <c r="S288" s="22">
        <f t="shared" si="1288"/>
        <v>0</v>
      </c>
      <c r="T288" s="22">
        <f t="shared" si="1288"/>
        <v>1100</v>
      </c>
      <c r="U288" s="22">
        <f t="shared" si="1288"/>
        <v>0</v>
      </c>
      <c r="V288" s="22">
        <f t="shared" si="1288"/>
        <v>1100</v>
      </c>
      <c r="W288" s="22">
        <f t="shared" si="1289"/>
        <v>0</v>
      </c>
      <c r="X288" s="22">
        <f t="shared" si="1289"/>
        <v>1100</v>
      </c>
    </row>
    <row r="289" spans="1:24" ht="15.75" hidden="1" outlineLevel="7" x14ac:dyDescent="0.2">
      <c r="A289" s="24" t="s">
        <v>129</v>
      </c>
      <c r="B289" s="24" t="s">
        <v>15</v>
      </c>
      <c r="C289" s="25" t="s">
        <v>16</v>
      </c>
      <c r="D289" s="26">
        <v>1100</v>
      </c>
      <c r="E289" s="26"/>
      <c r="F289" s="26">
        <f>SUM(D289:E289)</f>
        <v>1100</v>
      </c>
      <c r="G289" s="26"/>
      <c r="H289" s="26">
        <f t="shared" ref="H289" si="1290">SUM(F289:G289)</f>
        <v>1100</v>
      </c>
      <c r="I289" s="26"/>
      <c r="J289" s="26">
        <f t="shared" ref="J289" si="1291">SUM(H289:I289)</f>
        <v>1100</v>
      </c>
      <c r="K289" s="26">
        <v>1100</v>
      </c>
      <c r="L289" s="26"/>
      <c r="M289" s="26">
        <f>SUM(K289:L289)</f>
        <v>1100</v>
      </c>
      <c r="N289" s="26"/>
      <c r="O289" s="26">
        <f t="shared" ref="O289" si="1292">SUM(M289:N289)</f>
        <v>1100</v>
      </c>
      <c r="P289" s="26"/>
      <c r="Q289" s="26">
        <f t="shared" ref="Q289" si="1293">SUM(O289:P289)</f>
        <v>1100</v>
      </c>
      <c r="R289" s="26">
        <v>1100</v>
      </c>
      <c r="S289" s="26"/>
      <c r="T289" s="26">
        <f>SUM(R289:S289)</f>
        <v>1100</v>
      </c>
      <c r="U289" s="26"/>
      <c r="V289" s="26">
        <f t="shared" ref="V289" si="1294">SUM(T289:U289)</f>
        <v>1100</v>
      </c>
      <c r="W289" s="26"/>
      <c r="X289" s="26">
        <f t="shared" ref="X289" si="1295">SUM(V289:W289)</f>
        <v>1100</v>
      </c>
    </row>
    <row r="290" spans="1:24" ht="31.5" hidden="1" outlineLevel="3" x14ac:dyDescent="0.2">
      <c r="A290" s="20" t="s">
        <v>274</v>
      </c>
      <c r="B290" s="20"/>
      <c r="C290" s="21" t="s">
        <v>275</v>
      </c>
      <c r="D290" s="22">
        <f>D291</f>
        <v>33595.5</v>
      </c>
      <c r="E290" s="22">
        <f t="shared" ref="E290:J290" si="1296">E291</f>
        <v>0</v>
      </c>
      <c r="F290" s="22">
        <f t="shared" si="1296"/>
        <v>33595.5</v>
      </c>
      <c r="G290" s="22">
        <f t="shared" si="1296"/>
        <v>574.71600000000001</v>
      </c>
      <c r="H290" s="22">
        <f t="shared" si="1296"/>
        <v>34170.216</v>
      </c>
      <c r="I290" s="22">
        <f t="shared" si="1296"/>
        <v>0</v>
      </c>
      <c r="J290" s="22">
        <f t="shared" si="1296"/>
        <v>34170.216</v>
      </c>
      <c r="K290" s="22">
        <f>K291</f>
        <v>34551.1</v>
      </c>
      <c r="L290" s="22">
        <f t="shared" ref="L290" si="1297">L291</f>
        <v>0</v>
      </c>
      <c r="M290" s="22">
        <f t="shared" ref="M290:Q290" si="1298">M291</f>
        <v>34551.1</v>
      </c>
      <c r="N290" s="22">
        <f t="shared" si="1298"/>
        <v>0</v>
      </c>
      <c r="O290" s="22">
        <f t="shared" si="1298"/>
        <v>34551.1</v>
      </c>
      <c r="P290" s="22">
        <f t="shared" si="1298"/>
        <v>0</v>
      </c>
      <c r="Q290" s="22">
        <f t="shared" si="1298"/>
        <v>34551.1</v>
      </c>
      <c r="R290" s="22">
        <f>R291</f>
        <v>38768.799999999996</v>
      </c>
      <c r="S290" s="22">
        <f t="shared" ref="S290" si="1299">S291</f>
        <v>0</v>
      </c>
      <c r="T290" s="22">
        <f t="shared" ref="T290:X290" si="1300">T291</f>
        <v>38768.799999999996</v>
      </c>
      <c r="U290" s="22">
        <f t="shared" si="1300"/>
        <v>0</v>
      </c>
      <c r="V290" s="22">
        <f t="shared" si="1300"/>
        <v>38768.799999999996</v>
      </c>
      <c r="W290" s="22">
        <f t="shared" si="1300"/>
        <v>0</v>
      </c>
      <c r="X290" s="22">
        <f t="shared" si="1300"/>
        <v>38768.799999999996</v>
      </c>
    </row>
    <row r="291" spans="1:24" ht="31.5" hidden="1" outlineLevel="4" x14ac:dyDescent="0.2">
      <c r="A291" s="20" t="s">
        <v>276</v>
      </c>
      <c r="B291" s="20"/>
      <c r="C291" s="21" t="s">
        <v>35</v>
      </c>
      <c r="D291" s="22">
        <f>D292+D296</f>
        <v>33595.5</v>
      </c>
      <c r="E291" s="22">
        <f t="shared" ref="E291:F291" si="1301">E292+E296</f>
        <v>0</v>
      </c>
      <c r="F291" s="22">
        <f t="shared" si="1301"/>
        <v>33595.5</v>
      </c>
      <c r="G291" s="22">
        <f t="shared" ref="G291:H291" si="1302">G292+G296</f>
        <v>574.71600000000001</v>
      </c>
      <c r="H291" s="22">
        <f t="shared" si="1302"/>
        <v>34170.216</v>
      </c>
      <c r="I291" s="22">
        <f t="shared" ref="I291:J291" si="1303">I292+I296</f>
        <v>0</v>
      </c>
      <c r="J291" s="22">
        <f t="shared" si="1303"/>
        <v>34170.216</v>
      </c>
      <c r="K291" s="22">
        <f>K292+K296</f>
        <v>34551.1</v>
      </c>
      <c r="L291" s="22">
        <f t="shared" ref="L291" si="1304">L292+L296</f>
        <v>0</v>
      </c>
      <c r="M291" s="22">
        <f t="shared" ref="M291:Q291" si="1305">M292+M296</f>
        <v>34551.1</v>
      </c>
      <c r="N291" s="22">
        <f t="shared" si="1305"/>
        <v>0</v>
      </c>
      <c r="O291" s="22">
        <f t="shared" si="1305"/>
        <v>34551.1</v>
      </c>
      <c r="P291" s="22">
        <f t="shared" si="1305"/>
        <v>0</v>
      </c>
      <c r="Q291" s="22">
        <f t="shared" si="1305"/>
        <v>34551.1</v>
      </c>
      <c r="R291" s="22">
        <f>R292+R296</f>
        <v>38768.799999999996</v>
      </c>
      <c r="S291" s="22">
        <f t="shared" ref="S291" si="1306">S292+S296</f>
        <v>0</v>
      </c>
      <c r="T291" s="22">
        <f t="shared" ref="T291:X291" si="1307">T292+T296</f>
        <v>38768.799999999996</v>
      </c>
      <c r="U291" s="22">
        <f t="shared" si="1307"/>
        <v>0</v>
      </c>
      <c r="V291" s="22">
        <f t="shared" si="1307"/>
        <v>38768.799999999996</v>
      </c>
      <c r="W291" s="22">
        <f t="shared" si="1307"/>
        <v>0</v>
      </c>
      <c r="X291" s="22">
        <f t="shared" si="1307"/>
        <v>38768.799999999996</v>
      </c>
    </row>
    <row r="292" spans="1:24" ht="15.75" hidden="1" outlineLevel="5" x14ac:dyDescent="0.2">
      <c r="A292" s="20" t="s">
        <v>277</v>
      </c>
      <c r="B292" s="20"/>
      <c r="C292" s="21" t="s">
        <v>37</v>
      </c>
      <c r="D292" s="22">
        <f>D293+D294+D295</f>
        <v>24885.1</v>
      </c>
      <c r="E292" s="22">
        <f t="shared" ref="E292:F292" si="1308">E293+E294+E295</f>
        <v>0</v>
      </c>
      <c r="F292" s="22">
        <f t="shared" si="1308"/>
        <v>24885.1</v>
      </c>
      <c r="G292" s="22">
        <f t="shared" ref="G292:H292" si="1309">G293+G294+G295</f>
        <v>574.71600000000001</v>
      </c>
      <c r="H292" s="22">
        <f t="shared" si="1309"/>
        <v>25459.815999999999</v>
      </c>
      <c r="I292" s="22">
        <f t="shared" ref="I292:J292" si="1310">I293+I294+I295</f>
        <v>0</v>
      </c>
      <c r="J292" s="22">
        <f t="shared" si="1310"/>
        <v>25459.815999999999</v>
      </c>
      <c r="K292" s="22">
        <f t="shared" ref="K292:R292" si="1311">K293+K294+K295</f>
        <v>25840.699999999997</v>
      </c>
      <c r="L292" s="22">
        <f t="shared" ref="L292" si="1312">L293+L294+L295</f>
        <v>0</v>
      </c>
      <c r="M292" s="22">
        <f t="shared" ref="M292:Q292" si="1313">M293+M294+M295</f>
        <v>25840.699999999997</v>
      </c>
      <c r="N292" s="22">
        <f t="shared" si="1313"/>
        <v>0</v>
      </c>
      <c r="O292" s="22">
        <f t="shared" si="1313"/>
        <v>25840.699999999997</v>
      </c>
      <c r="P292" s="22">
        <f t="shared" si="1313"/>
        <v>0</v>
      </c>
      <c r="Q292" s="22">
        <f t="shared" si="1313"/>
        <v>25840.699999999997</v>
      </c>
      <c r="R292" s="22">
        <f t="shared" si="1311"/>
        <v>30058.399999999998</v>
      </c>
      <c r="S292" s="22">
        <f t="shared" ref="S292" si="1314">S293+S294+S295</f>
        <v>0</v>
      </c>
      <c r="T292" s="22">
        <f t="shared" ref="T292:X292" si="1315">T293+T294+T295</f>
        <v>30058.399999999998</v>
      </c>
      <c r="U292" s="22">
        <f t="shared" si="1315"/>
        <v>0</v>
      </c>
      <c r="V292" s="22">
        <f t="shared" si="1315"/>
        <v>30058.399999999998</v>
      </c>
      <c r="W292" s="22">
        <f t="shared" si="1315"/>
        <v>0</v>
      </c>
      <c r="X292" s="22">
        <f t="shared" si="1315"/>
        <v>30058.399999999998</v>
      </c>
    </row>
    <row r="293" spans="1:24" ht="47.25" hidden="1" outlineLevel="7" x14ac:dyDescent="0.2">
      <c r="A293" s="24" t="s">
        <v>277</v>
      </c>
      <c r="B293" s="24" t="s">
        <v>4</v>
      </c>
      <c r="C293" s="25" t="s">
        <v>5</v>
      </c>
      <c r="D293" s="29">
        <v>23869</v>
      </c>
      <c r="E293" s="26"/>
      <c r="F293" s="26">
        <f>SUM(D293:E293)</f>
        <v>23869</v>
      </c>
      <c r="G293" s="26">
        <v>574.71600000000001</v>
      </c>
      <c r="H293" s="26">
        <f t="shared" ref="H293" si="1316">SUM(F293:G293)</f>
        <v>24443.716</v>
      </c>
      <c r="I293" s="26"/>
      <c r="J293" s="26">
        <f t="shared" ref="J293:J295" si="1317">SUM(H293:I293)</f>
        <v>24443.716</v>
      </c>
      <c r="K293" s="29">
        <v>24824.6</v>
      </c>
      <c r="L293" s="26"/>
      <c r="M293" s="26">
        <f>SUM(K293:L293)</f>
        <v>24824.6</v>
      </c>
      <c r="N293" s="26"/>
      <c r="O293" s="26">
        <f t="shared" ref="O293" si="1318">SUM(M293:N293)</f>
        <v>24824.6</v>
      </c>
      <c r="P293" s="26"/>
      <c r="Q293" s="26">
        <f t="shared" ref="Q293:Q295" si="1319">SUM(O293:P293)</f>
        <v>24824.6</v>
      </c>
      <c r="R293" s="29">
        <v>29042.3</v>
      </c>
      <c r="S293" s="26"/>
      <c r="T293" s="26">
        <f>SUM(R293:S293)</f>
        <v>29042.3</v>
      </c>
      <c r="U293" s="26"/>
      <c r="V293" s="26">
        <f t="shared" ref="V293" si="1320">SUM(T293:U293)</f>
        <v>29042.3</v>
      </c>
      <c r="W293" s="26"/>
      <c r="X293" s="26">
        <f t="shared" ref="X293:X295" si="1321">SUM(V293:W293)</f>
        <v>29042.3</v>
      </c>
    </row>
    <row r="294" spans="1:24" ht="31.5" hidden="1" outlineLevel="7" x14ac:dyDescent="0.2">
      <c r="A294" s="24" t="s">
        <v>277</v>
      </c>
      <c r="B294" s="24" t="s">
        <v>7</v>
      </c>
      <c r="C294" s="25" t="s">
        <v>8</v>
      </c>
      <c r="D294" s="29">
        <v>993.3</v>
      </c>
      <c r="E294" s="26"/>
      <c r="F294" s="26">
        <f>SUM(D294:E294)</f>
        <v>993.3</v>
      </c>
      <c r="G294" s="26"/>
      <c r="H294" s="26">
        <f t="shared" ref="H294" si="1322">SUM(F294:G294)</f>
        <v>993.3</v>
      </c>
      <c r="I294" s="26"/>
      <c r="J294" s="26">
        <f t="shared" si="1317"/>
        <v>993.3</v>
      </c>
      <c r="K294" s="29">
        <v>993.3</v>
      </c>
      <c r="L294" s="26"/>
      <c r="M294" s="26">
        <f>SUM(K294:L294)</f>
        <v>993.3</v>
      </c>
      <c r="N294" s="26"/>
      <c r="O294" s="26">
        <f t="shared" ref="O294:O295" si="1323">SUM(M294:N294)</f>
        <v>993.3</v>
      </c>
      <c r="P294" s="26"/>
      <c r="Q294" s="26">
        <f t="shared" si="1319"/>
        <v>993.3</v>
      </c>
      <c r="R294" s="29">
        <v>993.3</v>
      </c>
      <c r="S294" s="26"/>
      <c r="T294" s="26">
        <f>SUM(R294:S294)</f>
        <v>993.3</v>
      </c>
      <c r="U294" s="26"/>
      <c r="V294" s="26">
        <f t="shared" ref="V294:V295" si="1324">SUM(T294:U294)</f>
        <v>993.3</v>
      </c>
      <c r="W294" s="26"/>
      <c r="X294" s="26">
        <f t="shared" si="1321"/>
        <v>993.3</v>
      </c>
    </row>
    <row r="295" spans="1:24" ht="15.75" hidden="1" outlineLevel="7" x14ac:dyDescent="0.2">
      <c r="A295" s="24" t="s">
        <v>277</v>
      </c>
      <c r="B295" s="24" t="s">
        <v>19</v>
      </c>
      <c r="C295" s="25" t="s">
        <v>20</v>
      </c>
      <c r="D295" s="29">
        <v>22.8</v>
      </c>
      <c r="E295" s="26"/>
      <c r="F295" s="26">
        <f>SUM(D295:E295)</f>
        <v>22.8</v>
      </c>
      <c r="G295" s="26"/>
      <c r="H295" s="26">
        <f t="shared" ref="H295" si="1325">SUM(F295:G295)</f>
        <v>22.8</v>
      </c>
      <c r="I295" s="26"/>
      <c r="J295" s="26">
        <f t="shared" si="1317"/>
        <v>22.8</v>
      </c>
      <c r="K295" s="29">
        <v>22.8</v>
      </c>
      <c r="L295" s="26"/>
      <c r="M295" s="26">
        <f>SUM(K295:L295)</f>
        <v>22.8</v>
      </c>
      <c r="N295" s="26"/>
      <c r="O295" s="26">
        <f t="shared" si="1323"/>
        <v>22.8</v>
      </c>
      <c r="P295" s="26"/>
      <c r="Q295" s="26">
        <f t="shared" si="1319"/>
        <v>22.8</v>
      </c>
      <c r="R295" s="29">
        <v>22.8</v>
      </c>
      <c r="S295" s="26"/>
      <c r="T295" s="26">
        <f>SUM(R295:S295)</f>
        <v>22.8</v>
      </c>
      <c r="U295" s="26"/>
      <c r="V295" s="26">
        <f t="shared" si="1324"/>
        <v>22.8</v>
      </c>
      <c r="W295" s="26"/>
      <c r="X295" s="26">
        <f t="shared" si="1321"/>
        <v>22.8</v>
      </c>
    </row>
    <row r="296" spans="1:24" ht="15.75" hidden="1" outlineLevel="5" x14ac:dyDescent="0.2">
      <c r="A296" s="20" t="s">
        <v>289</v>
      </c>
      <c r="B296" s="20"/>
      <c r="C296" s="21" t="s">
        <v>290</v>
      </c>
      <c r="D296" s="22">
        <f>D297</f>
        <v>8710.4</v>
      </c>
      <c r="E296" s="22">
        <f t="shared" ref="E296:J296" si="1326">E297</f>
        <v>0</v>
      </c>
      <c r="F296" s="22">
        <f t="shared" si="1326"/>
        <v>8710.4</v>
      </c>
      <c r="G296" s="22">
        <f t="shared" si="1326"/>
        <v>0</v>
      </c>
      <c r="H296" s="22">
        <f t="shared" si="1326"/>
        <v>8710.4</v>
      </c>
      <c r="I296" s="22">
        <f t="shared" si="1326"/>
        <v>0</v>
      </c>
      <c r="J296" s="22">
        <f t="shared" si="1326"/>
        <v>8710.4</v>
      </c>
      <c r="K296" s="22">
        <f>K297</f>
        <v>8710.4</v>
      </c>
      <c r="L296" s="22">
        <f t="shared" ref="L296" si="1327">L297</f>
        <v>0</v>
      </c>
      <c r="M296" s="22">
        <f t="shared" ref="M296:Q296" si="1328">M297</f>
        <v>8710.4</v>
      </c>
      <c r="N296" s="22">
        <f t="shared" si="1328"/>
        <v>0</v>
      </c>
      <c r="O296" s="22">
        <f t="shared" si="1328"/>
        <v>8710.4</v>
      </c>
      <c r="P296" s="22">
        <f t="shared" si="1328"/>
        <v>0</v>
      </c>
      <c r="Q296" s="22">
        <f t="shared" si="1328"/>
        <v>8710.4</v>
      </c>
      <c r="R296" s="22">
        <f>R297</f>
        <v>8710.4</v>
      </c>
      <c r="S296" s="22">
        <f t="shared" ref="S296" si="1329">S297</f>
        <v>0</v>
      </c>
      <c r="T296" s="22">
        <f t="shared" ref="T296:X296" si="1330">T297</f>
        <v>8710.4</v>
      </c>
      <c r="U296" s="22">
        <f t="shared" si="1330"/>
        <v>0</v>
      </c>
      <c r="V296" s="22">
        <f t="shared" si="1330"/>
        <v>8710.4</v>
      </c>
      <c r="W296" s="22">
        <f t="shared" si="1330"/>
        <v>0</v>
      </c>
      <c r="X296" s="22">
        <f t="shared" si="1330"/>
        <v>8710.4</v>
      </c>
    </row>
    <row r="297" spans="1:24" ht="31.5" hidden="1" outlineLevel="7" x14ac:dyDescent="0.2">
      <c r="A297" s="24" t="s">
        <v>289</v>
      </c>
      <c r="B297" s="24" t="s">
        <v>7</v>
      </c>
      <c r="C297" s="25" t="s">
        <v>8</v>
      </c>
      <c r="D297" s="26">
        <v>8710.4</v>
      </c>
      <c r="E297" s="26"/>
      <c r="F297" s="26">
        <f>SUM(D297:E297)</f>
        <v>8710.4</v>
      </c>
      <c r="G297" s="26"/>
      <c r="H297" s="26">
        <f t="shared" ref="H297" si="1331">SUM(F297:G297)</f>
        <v>8710.4</v>
      </c>
      <c r="I297" s="26"/>
      <c r="J297" s="26">
        <f t="shared" ref="J297" si="1332">SUM(H297:I297)</f>
        <v>8710.4</v>
      </c>
      <c r="K297" s="26">
        <v>8710.4</v>
      </c>
      <c r="L297" s="26"/>
      <c r="M297" s="26">
        <f>SUM(K297:L297)</f>
        <v>8710.4</v>
      </c>
      <c r="N297" s="26"/>
      <c r="O297" s="26">
        <f t="shared" ref="O297" si="1333">SUM(M297:N297)</f>
        <v>8710.4</v>
      </c>
      <c r="P297" s="26"/>
      <c r="Q297" s="26">
        <f t="shared" ref="Q297" si="1334">SUM(O297:P297)</f>
        <v>8710.4</v>
      </c>
      <c r="R297" s="26">
        <v>8710.4</v>
      </c>
      <c r="S297" s="26"/>
      <c r="T297" s="26">
        <f>SUM(R297:S297)</f>
        <v>8710.4</v>
      </c>
      <c r="U297" s="26"/>
      <c r="V297" s="26">
        <f t="shared" ref="V297" si="1335">SUM(T297:U297)</f>
        <v>8710.4</v>
      </c>
      <c r="W297" s="26"/>
      <c r="X297" s="26">
        <f t="shared" ref="X297" si="1336">SUM(V297:W297)</f>
        <v>8710.4</v>
      </c>
    </row>
    <row r="298" spans="1:24" ht="33.75" customHeight="1" outlineLevel="2" collapsed="1" x14ac:dyDescent="0.2">
      <c r="A298" s="20" t="s">
        <v>131</v>
      </c>
      <c r="B298" s="20"/>
      <c r="C298" s="21" t="s">
        <v>132</v>
      </c>
      <c r="D298" s="22">
        <f t="shared" ref="D298:V298" si="1337">D299+D348+D379+D404+D426+D430</f>
        <v>1768066.87741</v>
      </c>
      <c r="E298" s="22">
        <f t="shared" si="1337"/>
        <v>27518.775949999999</v>
      </c>
      <c r="F298" s="22">
        <f t="shared" si="1337"/>
        <v>1795585.6533599999</v>
      </c>
      <c r="G298" s="22">
        <f t="shared" si="1337"/>
        <v>675818.60584999993</v>
      </c>
      <c r="H298" s="22">
        <f t="shared" si="1337"/>
        <v>2471404.2592100003</v>
      </c>
      <c r="I298" s="22">
        <f t="shared" ref="I298:J298" si="1338">I299+I348+I379+I404+I426+I430</f>
        <v>150</v>
      </c>
      <c r="J298" s="22">
        <f t="shared" si="1338"/>
        <v>2471554.2592100003</v>
      </c>
      <c r="K298" s="22">
        <f t="shared" si="1337"/>
        <v>699682.10805000004</v>
      </c>
      <c r="L298" s="22">
        <f t="shared" si="1337"/>
        <v>0</v>
      </c>
      <c r="M298" s="22">
        <f t="shared" si="1337"/>
        <v>699682.10805000004</v>
      </c>
      <c r="N298" s="22">
        <f t="shared" si="1337"/>
        <v>1344.02694</v>
      </c>
      <c r="O298" s="22">
        <f t="shared" si="1337"/>
        <v>701026.13499000005</v>
      </c>
      <c r="P298" s="22">
        <f t="shared" si="1337"/>
        <v>0</v>
      </c>
      <c r="Q298" s="22">
        <f t="shared" si="1337"/>
        <v>701026.13499000005</v>
      </c>
      <c r="R298" s="22">
        <f t="shared" si="1337"/>
        <v>559976.38055999996</v>
      </c>
      <c r="S298" s="22">
        <f t="shared" si="1337"/>
        <v>0</v>
      </c>
      <c r="T298" s="22">
        <f t="shared" si="1337"/>
        <v>559976.38055999996</v>
      </c>
      <c r="U298" s="22">
        <f t="shared" si="1337"/>
        <v>3494.6934000000001</v>
      </c>
      <c r="V298" s="22">
        <f t="shared" si="1337"/>
        <v>563471.07395999995</v>
      </c>
      <c r="W298" s="22">
        <f t="shared" ref="W298:X298" si="1339">W299+W348+W379+W404+W426+W430</f>
        <v>0</v>
      </c>
      <c r="X298" s="22">
        <f t="shared" si="1339"/>
        <v>563471.07395999995</v>
      </c>
    </row>
    <row r="299" spans="1:24" ht="15.75" hidden="1" outlineLevel="3" x14ac:dyDescent="0.2">
      <c r="A299" s="20" t="s">
        <v>133</v>
      </c>
      <c r="B299" s="20"/>
      <c r="C299" s="21" t="s">
        <v>578</v>
      </c>
      <c r="D299" s="22">
        <f>D300+D309+D316+D327+D334+D341</f>
        <v>901218.57153000007</v>
      </c>
      <c r="E299" s="22">
        <f t="shared" ref="E299:F299" si="1340">E300+E309+E316+E327+E334+E341</f>
        <v>6385.90787</v>
      </c>
      <c r="F299" s="22">
        <f t="shared" si="1340"/>
        <v>907604.47940000007</v>
      </c>
      <c r="G299" s="22">
        <f t="shared" ref="G299:H299" si="1341">G300+G309+G316+G327+G334+G341</f>
        <v>544624.16758999997</v>
      </c>
      <c r="H299" s="22">
        <f t="shared" si="1341"/>
        <v>1452228.6469900003</v>
      </c>
      <c r="I299" s="22">
        <f t="shared" ref="I299:J299" si="1342">I300+I309+I316+I327+I334+I341</f>
        <v>0</v>
      </c>
      <c r="J299" s="22">
        <f t="shared" si="1342"/>
        <v>1452228.6469900003</v>
      </c>
      <c r="K299" s="22">
        <f>K300+K309+K316+K327+K334+K341</f>
        <v>50539.780560000007</v>
      </c>
      <c r="L299" s="22">
        <f t="shared" ref="L299" si="1343">L300+L309+L316+L327+L334+L341</f>
        <v>0</v>
      </c>
      <c r="M299" s="22">
        <f t="shared" ref="M299:Q299" si="1344">M300+M309+M316+M327+M334+M341</f>
        <v>50539.780560000007</v>
      </c>
      <c r="N299" s="22">
        <f t="shared" si="1344"/>
        <v>1066.66643</v>
      </c>
      <c r="O299" s="22">
        <f t="shared" si="1344"/>
        <v>51606.446990000011</v>
      </c>
      <c r="P299" s="22">
        <f t="shared" si="1344"/>
        <v>0</v>
      </c>
      <c r="Q299" s="22">
        <f t="shared" si="1344"/>
        <v>51606.446990000011</v>
      </c>
      <c r="R299" s="22">
        <f>R300+R309+R316+R327+R334+R341</f>
        <v>54773.540560000009</v>
      </c>
      <c r="S299" s="22">
        <f t="shared" ref="S299" si="1345">S300+S309+S316+S327+S334+S341</f>
        <v>0</v>
      </c>
      <c r="T299" s="22">
        <f t="shared" ref="T299:X299" si="1346">T300+T309+T316+T327+T334+T341</f>
        <v>54773.540560000009</v>
      </c>
      <c r="U299" s="22">
        <f t="shared" si="1346"/>
        <v>3494.6934000000001</v>
      </c>
      <c r="V299" s="22">
        <f t="shared" si="1346"/>
        <v>58268.233960000005</v>
      </c>
      <c r="W299" s="22">
        <f t="shared" si="1346"/>
        <v>0</v>
      </c>
      <c r="X299" s="22">
        <f t="shared" si="1346"/>
        <v>58268.233960000005</v>
      </c>
    </row>
    <row r="300" spans="1:24" ht="31.5" hidden="1" outlineLevel="4" x14ac:dyDescent="0.2">
      <c r="A300" s="20" t="s">
        <v>134</v>
      </c>
      <c r="B300" s="20"/>
      <c r="C300" s="21" t="s">
        <v>135</v>
      </c>
      <c r="D300" s="22">
        <f>D305+D307+D301+D303</f>
        <v>77182.399999999994</v>
      </c>
      <c r="E300" s="22">
        <f t="shared" ref="E300:F300" si="1347">E305+E307+E301+E303</f>
        <v>0</v>
      </c>
      <c r="F300" s="22">
        <f t="shared" si="1347"/>
        <v>77182.399999999994</v>
      </c>
      <c r="G300" s="22">
        <f t="shared" ref="G300:H300" si="1348">G305+G307+G301+G303</f>
        <v>524985.72259999998</v>
      </c>
      <c r="H300" s="22">
        <f t="shared" si="1348"/>
        <v>602168.1226</v>
      </c>
      <c r="I300" s="22">
        <f t="shared" ref="I300:J300" si="1349">I305+I307+I301+I303</f>
        <v>0</v>
      </c>
      <c r="J300" s="22">
        <f t="shared" si="1349"/>
        <v>602168.1226</v>
      </c>
      <c r="K300" s="22">
        <f t="shared" ref="K300:R300" si="1350">K305+K307+K301+K303</f>
        <v>21182.400000000001</v>
      </c>
      <c r="L300" s="22">
        <f t="shared" ref="L300" si="1351">L305+L307+L301+L303</f>
        <v>0</v>
      </c>
      <c r="M300" s="22">
        <f t="shared" ref="M300:Q300" si="1352">M305+M307+M301+M303</f>
        <v>21182.400000000001</v>
      </c>
      <c r="N300" s="22">
        <f t="shared" si="1352"/>
        <v>0</v>
      </c>
      <c r="O300" s="22">
        <f t="shared" si="1352"/>
        <v>21182.400000000001</v>
      </c>
      <c r="P300" s="22">
        <f t="shared" si="1352"/>
        <v>0</v>
      </c>
      <c r="Q300" s="22">
        <f t="shared" si="1352"/>
        <v>21182.400000000001</v>
      </c>
      <c r="R300" s="22">
        <f t="shared" si="1350"/>
        <v>21182.400000000001</v>
      </c>
      <c r="S300" s="22">
        <f t="shared" ref="S300" si="1353">S305+S307+S301+S303</f>
        <v>0</v>
      </c>
      <c r="T300" s="22">
        <f t="shared" ref="T300:X300" si="1354">T305+T307+T301+T303</f>
        <v>21182.400000000001</v>
      </c>
      <c r="U300" s="22">
        <f t="shared" si="1354"/>
        <v>0</v>
      </c>
      <c r="V300" s="22">
        <f t="shared" si="1354"/>
        <v>21182.400000000001</v>
      </c>
      <c r="W300" s="22">
        <f t="shared" si="1354"/>
        <v>0</v>
      </c>
      <c r="X300" s="22">
        <f t="shared" si="1354"/>
        <v>21182.400000000001</v>
      </c>
    </row>
    <row r="301" spans="1:24" ht="15.75" hidden="1" outlineLevel="4" x14ac:dyDescent="0.2">
      <c r="A301" s="30" t="s">
        <v>195</v>
      </c>
      <c r="B301" s="30"/>
      <c r="C301" s="31" t="s">
        <v>196</v>
      </c>
      <c r="D301" s="28">
        <f t="shared" ref="D301:X301" si="1355">D302</f>
        <v>8433.1</v>
      </c>
      <c r="E301" s="28">
        <f t="shared" si="1355"/>
        <v>0</v>
      </c>
      <c r="F301" s="28">
        <f t="shared" si="1355"/>
        <v>8433.1</v>
      </c>
      <c r="G301" s="28">
        <f t="shared" si="1355"/>
        <v>0</v>
      </c>
      <c r="H301" s="28">
        <f t="shared" si="1355"/>
        <v>8433.1</v>
      </c>
      <c r="I301" s="28">
        <f t="shared" si="1355"/>
        <v>0</v>
      </c>
      <c r="J301" s="28">
        <f t="shared" si="1355"/>
        <v>8433.1</v>
      </c>
      <c r="K301" s="28">
        <f t="shared" si="1355"/>
        <v>8433.1</v>
      </c>
      <c r="L301" s="28">
        <f t="shared" si="1355"/>
        <v>0</v>
      </c>
      <c r="M301" s="28">
        <f t="shared" si="1355"/>
        <v>8433.1</v>
      </c>
      <c r="N301" s="28">
        <f t="shared" si="1355"/>
        <v>0</v>
      </c>
      <c r="O301" s="28">
        <f t="shared" si="1355"/>
        <v>8433.1</v>
      </c>
      <c r="P301" s="28">
        <f t="shared" si="1355"/>
        <v>0</v>
      </c>
      <c r="Q301" s="28">
        <f t="shared" si="1355"/>
        <v>8433.1</v>
      </c>
      <c r="R301" s="28">
        <f t="shared" si="1355"/>
        <v>8433.1</v>
      </c>
      <c r="S301" s="28">
        <f t="shared" si="1355"/>
        <v>0</v>
      </c>
      <c r="T301" s="28">
        <f t="shared" si="1355"/>
        <v>8433.1</v>
      </c>
      <c r="U301" s="28">
        <f t="shared" si="1355"/>
        <v>0</v>
      </c>
      <c r="V301" s="28">
        <f t="shared" si="1355"/>
        <v>8433.1</v>
      </c>
      <c r="W301" s="28">
        <f t="shared" si="1355"/>
        <v>0</v>
      </c>
      <c r="X301" s="28">
        <f t="shared" si="1355"/>
        <v>8433.1</v>
      </c>
    </row>
    <row r="302" spans="1:24" ht="31.5" hidden="1" outlineLevel="4" x14ac:dyDescent="0.2">
      <c r="A302" s="32" t="s">
        <v>195</v>
      </c>
      <c r="B302" s="32" t="s">
        <v>65</v>
      </c>
      <c r="C302" s="33" t="s">
        <v>66</v>
      </c>
      <c r="D302" s="29">
        <v>8433.1</v>
      </c>
      <c r="E302" s="26"/>
      <c r="F302" s="26">
        <f>SUM(D302:E302)</f>
        <v>8433.1</v>
      </c>
      <c r="G302" s="26"/>
      <c r="H302" s="26">
        <f t="shared" ref="H302" si="1356">SUM(F302:G302)</f>
        <v>8433.1</v>
      </c>
      <c r="I302" s="26"/>
      <c r="J302" s="26">
        <f t="shared" ref="J302" si="1357">SUM(H302:I302)</f>
        <v>8433.1</v>
      </c>
      <c r="K302" s="29">
        <v>8433.1</v>
      </c>
      <c r="L302" s="26"/>
      <c r="M302" s="26">
        <f>SUM(K302:L302)</f>
        <v>8433.1</v>
      </c>
      <c r="N302" s="26"/>
      <c r="O302" s="26">
        <f t="shared" ref="O302" si="1358">SUM(M302:N302)</f>
        <v>8433.1</v>
      </c>
      <c r="P302" s="26"/>
      <c r="Q302" s="26">
        <f t="shared" ref="Q302" si="1359">SUM(O302:P302)</f>
        <v>8433.1</v>
      </c>
      <c r="R302" s="29">
        <v>8433.1</v>
      </c>
      <c r="S302" s="26"/>
      <c r="T302" s="26">
        <f>SUM(R302:S302)</f>
        <v>8433.1</v>
      </c>
      <c r="U302" s="26"/>
      <c r="V302" s="26">
        <f t="shared" ref="V302" si="1360">SUM(T302:U302)</f>
        <v>8433.1</v>
      </c>
      <c r="W302" s="26"/>
      <c r="X302" s="26">
        <f t="shared" ref="X302" si="1361">SUM(V302:W302)</f>
        <v>8433.1</v>
      </c>
    </row>
    <row r="303" spans="1:24" ht="31.5" hidden="1" outlineLevel="4" x14ac:dyDescent="0.25">
      <c r="A303" s="30" t="s">
        <v>197</v>
      </c>
      <c r="B303" s="30"/>
      <c r="C303" s="111" t="s">
        <v>868</v>
      </c>
      <c r="D303" s="28">
        <f t="shared" ref="D303:Q303" si="1362">D304</f>
        <v>12749.3</v>
      </c>
      <c r="E303" s="28">
        <f t="shared" si="1362"/>
        <v>0</v>
      </c>
      <c r="F303" s="28">
        <f t="shared" si="1362"/>
        <v>12749.3</v>
      </c>
      <c r="G303" s="28">
        <f t="shared" si="1362"/>
        <v>524985.72259999998</v>
      </c>
      <c r="H303" s="28">
        <f t="shared" si="1362"/>
        <v>537735.02260000003</v>
      </c>
      <c r="I303" s="28">
        <f t="shared" si="1362"/>
        <v>0</v>
      </c>
      <c r="J303" s="28">
        <f t="shared" si="1362"/>
        <v>537735.02260000003</v>
      </c>
      <c r="K303" s="28">
        <f t="shared" si="1362"/>
        <v>12749.3</v>
      </c>
      <c r="L303" s="28">
        <f t="shared" si="1362"/>
        <v>0</v>
      </c>
      <c r="M303" s="28">
        <f t="shared" si="1362"/>
        <v>12749.3</v>
      </c>
      <c r="N303" s="28">
        <f t="shared" si="1362"/>
        <v>0</v>
      </c>
      <c r="O303" s="28">
        <f t="shared" si="1362"/>
        <v>12749.3</v>
      </c>
      <c r="P303" s="28">
        <f t="shared" si="1362"/>
        <v>0</v>
      </c>
      <c r="Q303" s="28">
        <f t="shared" si="1362"/>
        <v>12749.3</v>
      </c>
      <c r="R303" s="28">
        <f>R304</f>
        <v>12749.3</v>
      </c>
      <c r="S303" s="28">
        <f t="shared" ref="S303:X303" si="1363">S304</f>
        <v>0</v>
      </c>
      <c r="T303" s="28">
        <f t="shared" si="1363"/>
        <v>12749.3</v>
      </c>
      <c r="U303" s="28">
        <f t="shared" si="1363"/>
        <v>0</v>
      </c>
      <c r="V303" s="28">
        <f t="shared" si="1363"/>
        <v>12749.3</v>
      </c>
      <c r="W303" s="28">
        <f t="shared" si="1363"/>
        <v>0</v>
      </c>
      <c r="X303" s="28">
        <f t="shared" si="1363"/>
        <v>12749.3</v>
      </c>
    </row>
    <row r="304" spans="1:24" ht="31.5" hidden="1" outlineLevel="4" x14ac:dyDescent="0.2">
      <c r="A304" s="32" t="s">
        <v>197</v>
      </c>
      <c r="B304" s="32" t="s">
        <v>65</v>
      </c>
      <c r="C304" s="33" t="s">
        <v>66</v>
      </c>
      <c r="D304" s="29">
        <v>12749.3</v>
      </c>
      <c r="E304" s="26"/>
      <c r="F304" s="26">
        <f>SUM(D304:E304)</f>
        <v>12749.3</v>
      </c>
      <c r="G304" s="26">
        <f>4600+9047.004+91.854+511246.8646</f>
        <v>524985.72259999998</v>
      </c>
      <c r="H304" s="26">
        <f t="shared" ref="H304" si="1364">SUM(F304:G304)</f>
        <v>537735.02260000003</v>
      </c>
      <c r="I304" s="26"/>
      <c r="J304" s="26">
        <f t="shared" ref="J304" si="1365">SUM(H304:I304)</f>
        <v>537735.02260000003</v>
      </c>
      <c r="K304" s="29">
        <v>12749.3</v>
      </c>
      <c r="L304" s="26"/>
      <c r="M304" s="26">
        <f>SUM(K304:L304)</f>
        <v>12749.3</v>
      </c>
      <c r="N304" s="26"/>
      <c r="O304" s="26">
        <f t="shared" ref="O304" si="1366">SUM(M304:N304)</f>
        <v>12749.3</v>
      </c>
      <c r="P304" s="26"/>
      <c r="Q304" s="26">
        <f t="shared" ref="Q304" si="1367">SUM(O304:P304)</f>
        <v>12749.3</v>
      </c>
      <c r="R304" s="29">
        <v>12749.3</v>
      </c>
      <c r="S304" s="26"/>
      <c r="T304" s="26">
        <f>SUM(R304:S304)</f>
        <v>12749.3</v>
      </c>
      <c r="U304" s="26"/>
      <c r="V304" s="26">
        <f t="shared" ref="V304" si="1368">SUM(T304:U304)</f>
        <v>12749.3</v>
      </c>
      <c r="W304" s="26"/>
      <c r="X304" s="26">
        <f t="shared" ref="X304" si="1369">SUM(V304:W304)</f>
        <v>12749.3</v>
      </c>
    </row>
    <row r="305" spans="1:24" ht="47.25" hidden="1" outlineLevel="5" x14ac:dyDescent="0.2">
      <c r="A305" s="20" t="s">
        <v>681</v>
      </c>
      <c r="B305" s="20"/>
      <c r="C305" s="21" t="s">
        <v>618</v>
      </c>
      <c r="D305" s="28">
        <f>D306</f>
        <v>14000</v>
      </c>
      <c r="E305" s="28">
        <f t="shared" ref="E305:J305" si="1370">E306</f>
        <v>0</v>
      </c>
      <c r="F305" s="28">
        <f t="shared" si="1370"/>
        <v>14000</v>
      </c>
      <c r="G305" s="28">
        <f t="shared" si="1370"/>
        <v>0</v>
      </c>
      <c r="H305" s="28">
        <f t="shared" si="1370"/>
        <v>14000</v>
      </c>
      <c r="I305" s="28">
        <f t="shared" si="1370"/>
        <v>0</v>
      </c>
      <c r="J305" s="28">
        <f t="shared" si="1370"/>
        <v>14000</v>
      </c>
      <c r="K305" s="28"/>
      <c r="L305" s="28">
        <f t="shared" ref="L305" si="1371">L306</f>
        <v>0</v>
      </c>
      <c r="M305" s="28">
        <f t="shared" ref="M305:Q305" si="1372">M306</f>
        <v>0</v>
      </c>
      <c r="N305" s="28">
        <f t="shared" si="1372"/>
        <v>0</v>
      </c>
      <c r="O305" s="28">
        <f t="shared" si="1372"/>
        <v>0</v>
      </c>
      <c r="P305" s="28">
        <f t="shared" si="1372"/>
        <v>0</v>
      </c>
      <c r="Q305" s="28">
        <f t="shared" si="1372"/>
        <v>0</v>
      </c>
      <c r="R305" s="28"/>
      <c r="S305" s="28">
        <f t="shared" ref="S305" si="1373">S306</f>
        <v>0</v>
      </c>
      <c r="T305" s="28">
        <f t="shared" ref="T305:X305" si="1374">T306</f>
        <v>0</v>
      </c>
      <c r="U305" s="28">
        <f t="shared" si="1374"/>
        <v>0</v>
      </c>
      <c r="V305" s="28">
        <f t="shared" si="1374"/>
        <v>0</v>
      </c>
      <c r="W305" s="28">
        <f t="shared" si="1374"/>
        <v>0</v>
      </c>
      <c r="X305" s="28">
        <f t="shared" si="1374"/>
        <v>0</v>
      </c>
    </row>
    <row r="306" spans="1:24" ht="31.5" hidden="1" outlineLevel="7" x14ac:dyDescent="0.2">
      <c r="A306" s="24" t="s">
        <v>681</v>
      </c>
      <c r="B306" s="24" t="s">
        <v>65</v>
      </c>
      <c r="C306" s="25" t="s">
        <v>66</v>
      </c>
      <c r="D306" s="47">
        <v>14000</v>
      </c>
      <c r="E306" s="26"/>
      <c r="F306" s="26">
        <f>SUM(D306:E306)</f>
        <v>14000</v>
      </c>
      <c r="G306" s="26"/>
      <c r="H306" s="26">
        <f t="shared" ref="H306" si="1375">SUM(F306:G306)</f>
        <v>14000</v>
      </c>
      <c r="I306" s="26"/>
      <c r="J306" s="26">
        <f t="shared" ref="J306" si="1376">SUM(H306:I306)</f>
        <v>14000</v>
      </c>
      <c r="K306" s="29"/>
      <c r="L306" s="26"/>
      <c r="M306" s="26">
        <f>SUM(K306:L306)</f>
        <v>0</v>
      </c>
      <c r="N306" s="26"/>
      <c r="O306" s="26">
        <f t="shared" ref="O306" si="1377">SUM(M306:N306)</f>
        <v>0</v>
      </c>
      <c r="P306" s="26"/>
      <c r="Q306" s="26">
        <f t="shared" ref="Q306" si="1378">SUM(O306:P306)</f>
        <v>0</v>
      </c>
      <c r="R306" s="29"/>
      <c r="S306" s="26"/>
      <c r="T306" s="26">
        <f>SUM(R306:S306)</f>
        <v>0</v>
      </c>
      <c r="U306" s="26"/>
      <c r="V306" s="26">
        <f t="shared" ref="V306" si="1379">SUM(T306:U306)</f>
        <v>0</v>
      </c>
      <c r="W306" s="26"/>
      <c r="X306" s="26">
        <f t="shared" ref="X306" si="1380">SUM(V306:W306)</f>
        <v>0</v>
      </c>
    </row>
    <row r="307" spans="1:24" ht="47.25" hidden="1" outlineLevel="5" x14ac:dyDescent="0.2">
      <c r="A307" s="20" t="s">
        <v>681</v>
      </c>
      <c r="B307" s="20"/>
      <c r="C307" s="21" t="s">
        <v>617</v>
      </c>
      <c r="D307" s="28">
        <f>D308</f>
        <v>42000</v>
      </c>
      <c r="E307" s="28">
        <f t="shared" ref="E307:J307" si="1381">E308</f>
        <v>0</v>
      </c>
      <c r="F307" s="28">
        <f t="shared" si="1381"/>
        <v>42000</v>
      </c>
      <c r="G307" s="28">
        <f t="shared" si="1381"/>
        <v>0</v>
      </c>
      <c r="H307" s="28">
        <f t="shared" si="1381"/>
        <v>42000</v>
      </c>
      <c r="I307" s="28">
        <f t="shared" si="1381"/>
        <v>0</v>
      </c>
      <c r="J307" s="28">
        <f t="shared" si="1381"/>
        <v>42000</v>
      </c>
      <c r="K307" s="28"/>
      <c r="L307" s="28">
        <f t="shared" ref="L307" si="1382">L308</f>
        <v>0</v>
      </c>
      <c r="M307" s="28">
        <f t="shared" ref="M307:Q307" si="1383">M308</f>
        <v>0</v>
      </c>
      <c r="N307" s="28">
        <f t="shared" si="1383"/>
        <v>0</v>
      </c>
      <c r="O307" s="28">
        <f t="shared" si="1383"/>
        <v>0</v>
      </c>
      <c r="P307" s="28">
        <f t="shared" si="1383"/>
        <v>0</v>
      </c>
      <c r="Q307" s="28">
        <f t="shared" si="1383"/>
        <v>0</v>
      </c>
      <c r="R307" s="28"/>
      <c r="S307" s="28">
        <f t="shared" ref="S307" si="1384">S308</f>
        <v>0</v>
      </c>
      <c r="T307" s="28">
        <f t="shared" ref="T307:X307" si="1385">T308</f>
        <v>0</v>
      </c>
      <c r="U307" s="28">
        <f t="shared" si="1385"/>
        <v>0</v>
      </c>
      <c r="V307" s="28">
        <f t="shared" si="1385"/>
        <v>0</v>
      </c>
      <c r="W307" s="28">
        <f t="shared" si="1385"/>
        <v>0</v>
      </c>
      <c r="X307" s="28">
        <f t="shared" si="1385"/>
        <v>0</v>
      </c>
    </row>
    <row r="308" spans="1:24" ht="31.5" hidden="1" outlineLevel="7" x14ac:dyDescent="0.2">
      <c r="A308" s="24" t="s">
        <v>681</v>
      </c>
      <c r="B308" s="24" t="s">
        <v>65</v>
      </c>
      <c r="C308" s="25" t="s">
        <v>66</v>
      </c>
      <c r="D308" s="29">
        <v>42000</v>
      </c>
      <c r="E308" s="26"/>
      <c r="F308" s="26">
        <f>SUM(D308:E308)</f>
        <v>42000</v>
      </c>
      <c r="G308" s="26"/>
      <c r="H308" s="26">
        <f t="shared" ref="H308" si="1386">SUM(F308:G308)</f>
        <v>42000</v>
      </c>
      <c r="I308" s="26"/>
      <c r="J308" s="26">
        <f t="shared" ref="J308" si="1387">SUM(H308:I308)</f>
        <v>42000</v>
      </c>
      <c r="K308" s="29"/>
      <c r="L308" s="26"/>
      <c r="M308" s="26">
        <f>SUM(K308:L308)</f>
        <v>0</v>
      </c>
      <c r="N308" s="26"/>
      <c r="O308" s="26">
        <f t="shared" ref="O308" si="1388">SUM(M308:N308)</f>
        <v>0</v>
      </c>
      <c r="P308" s="26"/>
      <c r="Q308" s="26">
        <f t="shared" ref="Q308" si="1389">SUM(O308:P308)</f>
        <v>0</v>
      </c>
      <c r="R308" s="29"/>
      <c r="S308" s="26"/>
      <c r="T308" s="26">
        <f>SUM(R308:S308)</f>
        <v>0</v>
      </c>
      <c r="U308" s="26"/>
      <c r="V308" s="26">
        <f t="shared" ref="V308" si="1390">SUM(T308:U308)</f>
        <v>0</v>
      </c>
      <c r="W308" s="26"/>
      <c r="X308" s="26">
        <f t="shared" ref="X308" si="1391">SUM(V308:W308)</f>
        <v>0</v>
      </c>
    </row>
    <row r="309" spans="1:24" ht="31.5" hidden="1" outlineLevel="4" x14ac:dyDescent="0.2">
      <c r="A309" s="20" t="s">
        <v>166</v>
      </c>
      <c r="B309" s="20"/>
      <c r="C309" s="21" t="s">
        <v>167</v>
      </c>
      <c r="D309" s="22">
        <f>D314+D312+D310</f>
        <v>1752.8</v>
      </c>
      <c r="E309" s="22">
        <f t="shared" ref="E309:F309" si="1392">E314+E312+E310</f>
        <v>0</v>
      </c>
      <c r="F309" s="22">
        <f t="shared" si="1392"/>
        <v>1752.8</v>
      </c>
      <c r="G309" s="22">
        <f t="shared" ref="G309:H309" si="1393">G314+G312+G310</f>
        <v>0</v>
      </c>
      <c r="H309" s="22">
        <f t="shared" si="1393"/>
        <v>1752.8</v>
      </c>
      <c r="I309" s="22">
        <f t="shared" ref="I309:J309" si="1394">I314+I312+I310</f>
        <v>0</v>
      </c>
      <c r="J309" s="22">
        <f t="shared" si="1394"/>
        <v>1752.8</v>
      </c>
      <c r="K309" s="22">
        <f t="shared" ref="K309:R309" si="1395">K314+K312+K310</f>
        <v>1731.8999999999999</v>
      </c>
      <c r="L309" s="22">
        <f t="shared" ref="L309" si="1396">L314+L312+L310</f>
        <v>0</v>
      </c>
      <c r="M309" s="22">
        <f t="shared" ref="M309:Q309" si="1397">M314+M312+M310</f>
        <v>1731.8999999999999</v>
      </c>
      <c r="N309" s="22">
        <f t="shared" si="1397"/>
        <v>0</v>
      </c>
      <c r="O309" s="22">
        <f t="shared" si="1397"/>
        <v>1731.8999999999999</v>
      </c>
      <c r="P309" s="22">
        <f t="shared" si="1397"/>
        <v>0</v>
      </c>
      <c r="Q309" s="22">
        <f t="shared" si="1397"/>
        <v>1731.8999999999999</v>
      </c>
      <c r="R309" s="22">
        <f t="shared" si="1395"/>
        <v>1731.8999999999999</v>
      </c>
      <c r="S309" s="22">
        <f t="shared" ref="S309" si="1398">S314+S312+S310</f>
        <v>0</v>
      </c>
      <c r="T309" s="22">
        <f t="shared" ref="T309:X309" si="1399">T314+T312+T310</f>
        <v>1731.8999999999999</v>
      </c>
      <c r="U309" s="22">
        <f t="shared" si="1399"/>
        <v>0</v>
      </c>
      <c r="V309" s="22">
        <f t="shared" si="1399"/>
        <v>1731.8999999999999</v>
      </c>
      <c r="W309" s="22">
        <f t="shared" si="1399"/>
        <v>0</v>
      </c>
      <c r="X309" s="22">
        <f t="shared" si="1399"/>
        <v>1731.8999999999999</v>
      </c>
    </row>
    <row r="310" spans="1:24" ht="15.75" hidden="1" outlineLevel="5" x14ac:dyDescent="0.2">
      <c r="A310" s="20" t="s">
        <v>199</v>
      </c>
      <c r="B310" s="20"/>
      <c r="C310" s="21" t="s">
        <v>200</v>
      </c>
      <c r="D310" s="22">
        <f>D311</f>
        <v>1559.3</v>
      </c>
      <c r="E310" s="22">
        <f t="shared" ref="E310:J310" si="1400">E311</f>
        <v>0</v>
      </c>
      <c r="F310" s="22">
        <f t="shared" si="1400"/>
        <v>1559.3</v>
      </c>
      <c r="G310" s="22">
        <f t="shared" si="1400"/>
        <v>0</v>
      </c>
      <c r="H310" s="22">
        <f t="shared" si="1400"/>
        <v>1559.3</v>
      </c>
      <c r="I310" s="22">
        <f t="shared" si="1400"/>
        <v>0</v>
      </c>
      <c r="J310" s="22">
        <f t="shared" si="1400"/>
        <v>1559.3</v>
      </c>
      <c r="K310" s="22">
        <f>K311</f>
        <v>1559.3</v>
      </c>
      <c r="L310" s="22">
        <f t="shared" ref="L310" si="1401">L311</f>
        <v>0</v>
      </c>
      <c r="M310" s="22">
        <f t="shared" ref="M310:Q310" si="1402">M311</f>
        <v>1559.3</v>
      </c>
      <c r="N310" s="22">
        <f t="shared" si="1402"/>
        <v>0</v>
      </c>
      <c r="O310" s="22">
        <f t="shared" si="1402"/>
        <v>1559.3</v>
      </c>
      <c r="P310" s="22">
        <f t="shared" si="1402"/>
        <v>0</v>
      </c>
      <c r="Q310" s="22">
        <f t="shared" si="1402"/>
        <v>1559.3</v>
      </c>
      <c r="R310" s="22">
        <f>R311</f>
        <v>1559.3</v>
      </c>
      <c r="S310" s="22">
        <f t="shared" ref="S310" si="1403">S311</f>
        <v>0</v>
      </c>
      <c r="T310" s="22">
        <f t="shared" ref="T310:X310" si="1404">T311</f>
        <v>1559.3</v>
      </c>
      <c r="U310" s="22">
        <f t="shared" si="1404"/>
        <v>0</v>
      </c>
      <c r="V310" s="22">
        <f t="shared" si="1404"/>
        <v>1559.3</v>
      </c>
      <c r="W310" s="22">
        <f t="shared" si="1404"/>
        <v>0</v>
      </c>
      <c r="X310" s="22">
        <f t="shared" si="1404"/>
        <v>1559.3</v>
      </c>
    </row>
    <row r="311" spans="1:24" ht="31.5" hidden="1" outlineLevel="7" x14ac:dyDescent="0.2">
      <c r="A311" s="24" t="s">
        <v>199</v>
      </c>
      <c r="B311" s="24" t="s">
        <v>65</v>
      </c>
      <c r="C311" s="25" t="s">
        <v>66</v>
      </c>
      <c r="D311" s="26">
        <v>1559.3</v>
      </c>
      <c r="E311" s="26"/>
      <c r="F311" s="26">
        <f>SUM(D311:E311)</f>
        <v>1559.3</v>
      </c>
      <c r="G311" s="26"/>
      <c r="H311" s="26">
        <f t="shared" ref="H311" si="1405">SUM(F311:G311)</f>
        <v>1559.3</v>
      </c>
      <c r="I311" s="26"/>
      <c r="J311" s="26">
        <f t="shared" ref="J311" si="1406">SUM(H311:I311)</f>
        <v>1559.3</v>
      </c>
      <c r="K311" s="26">
        <v>1559.3</v>
      </c>
      <c r="L311" s="26"/>
      <c r="M311" s="26">
        <f>SUM(K311:L311)</f>
        <v>1559.3</v>
      </c>
      <c r="N311" s="26"/>
      <c r="O311" s="26">
        <f t="shared" ref="O311" si="1407">SUM(M311:N311)</f>
        <v>1559.3</v>
      </c>
      <c r="P311" s="26"/>
      <c r="Q311" s="26">
        <f t="shared" ref="Q311" si="1408">SUM(O311:P311)</f>
        <v>1559.3</v>
      </c>
      <c r="R311" s="26">
        <v>1559.3</v>
      </c>
      <c r="S311" s="26"/>
      <c r="T311" s="26">
        <f>SUM(R311:S311)</f>
        <v>1559.3</v>
      </c>
      <c r="U311" s="26"/>
      <c r="V311" s="26">
        <f t="shared" ref="V311" si="1409">SUM(T311:U311)</f>
        <v>1559.3</v>
      </c>
      <c r="W311" s="26"/>
      <c r="X311" s="26">
        <f t="shared" ref="X311" si="1410">SUM(V311:W311)</f>
        <v>1559.3</v>
      </c>
    </row>
    <row r="312" spans="1:24" ht="47.25" hidden="1" outlineLevel="5" x14ac:dyDescent="0.2">
      <c r="A312" s="20" t="s">
        <v>201</v>
      </c>
      <c r="B312" s="20"/>
      <c r="C312" s="21" t="s">
        <v>202</v>
      </c>
      <c r="D312" s="22">
        <f>D313</f>
        <v>112</v>
      </c>
      <c r="E312" s="22">
        <f t="shared" ref="E312:J312" si="1411">E313</f>
        <v>0</v>
      </c>
      <c r="F312" s="22">
        <f t="shared" si="1411"/>
        <v>112</v>
      </c>
      <c r="G312" s="22">
        <f t="shared" si="1411"/>
        <v>0</v>
      </c>
      <c r="H312" s="22">
        <f t="shared" si="1411"/>
        <v>112</v>
      </c>
      <c r="I312" s="22">
        <f t="shared" si="1411"/>
        <v>0</v>
      </c>
      <c r="J312" s="22">
        <f t="shared" si="1411"/>
        <v>112</v>
      </c>
      <c r="K312" s="22">
        <f>K313</f>
        <v>112</v>
      </c>
      <c r="L312" s="22">
        <f t="shared" ref="L312" si="1412">L313</f>
        <v>0</v>
      </c>
      <c r="M312" s="22">
        <f t="shared" ref="M312:Q312" si="1413">M313</f>
        <v>112</v>
      </c>
      <c r="N312" s="22">
        <f t="shared" si="1413"/>
        <v>0</v>
      </c>
      <c r="O312" s="22">
        <f t="shared" si="1413"/>
        <v>112</v>
      </c>
      <c r="P312" s="22">
        <f t="shared" si="1413"/>
        <v>0</v>
      </c>
      <c r="Q312" s="22">
        <f t="shared" si="1413"/>
        <v>112</v>
      </c>
      <c r="R312" s="22">
        <f>R313</f>
        <v>112</v>
      </c>
      <c r="S312" s="22">
        <f t="shared" ref="S312" si="1414">S313</f>
        <v>0</v>
      </c>
      <c r="T312" s="22">
        <f t="shared" ref="T312:X312" si="1415">T313</f>
        <v>112</v>
      </c>
      <c r="U312" s="22">
        <f t="shared" si="1415"/>
        <v>0</v>
      </c>
      <c r="V312" s="22">
        <f t="shared" si="1415"/>
        <v>112</v>
      </c>
      <c r="W312" s="22">
        <f t="shared" si="1415"/>
        <v>0</v>
      </c>
      <c r="X312" s="22">
        <f t="shared" si="1415"/>
        <v>112</v>
      </c>
    </row>
    <row r="313" spans="1:24" ht="31.5" hidden="1" outlineLevel="7" x14ac:dyDescent="0.2">
      <c r="A313" s="24" t="s">
        <v>201</v>
      </c>
      <c r="B313" s="24" t="s">
        <v>65</v>
      </c>
      <c r="C313" s="25" t="s">
        <v>66</v>
      </c>
      <c r="D313" s="26">
        <v>112</v>
      </c>
      <c r="E313" s="26"/>
      <c r="F313" s="26">
        <f>SUM(D313:E313)</f>
        <v>112</v>
      </c>
      <c r="G313" s="26"/>
      <c r="H313" s="26">
        <f t="shared" ref="H313" si="1416">SUM(F313:G313)</f>
        <v>112</v>
      </c>
      <c r="I313" s="26"/>
      <c r="J313" s="26">
        <f t="shared" ref="J313" si="1417">SUM(H313:I313)</f>
        <v>112</v>
      </c>
      <c r="K313" s="26">
        <v>112</v>
      </c>
      <c r="L313" s="26"/>
      <c r="M313" s="26">
        <f>SUM(K313:L313)</f>
        <v>112</v>
      </c>
      <c r="N313" s="26"/>
      <c r="O313" s="26">
        <f t="shared" ref="O313" si="1418">SUM(M313:N313)</f>
        <v>112</v>
      </c>
      <c r="P313" s="26"/>
      <c r="Q313" s="26">
        <f t="shared" ref="Q313" si="1419">SUM(O313:P313)</f>
        <v>112</v>
      </c>
      <c r="R313" s="26">
        <v>112</v>
      </c>
      <c r="S313" s="26"/>
      <c r="T313" s="26">
        <f>SUM(R313:S313)</f>
        <v>112</v>
      </c>
      <c r="U313" s="26"/>
      <c r="V313" s="26">
        <f t="shared" ref="V313" si="1420">SUM(T313:U313)</f>
        <v>112</v>
      </c>
      <c r="W313" s="26"/>
      <c r="X313" s="26">
        <f t="shared" ref="X313" si="1421">SUM(V313:W313)</f>
        <v>112</v>
      </c>
    </row>
    <row r="314" spans="1:24" ht="47.25" hidden="1" outlineLevel="5" x14ac:dyDescent="0.2">
      <c r="A314" s="20" t="s">
        <v>168</v>
      </c>
      <c r="B314" s="20"/>
      <c r="C314" s="21" t="s">
        <v>408</v>
      </c>
      <c r="D314" s="22">
        <f>D315</f>
        <v>81.5</v>
      </c>
      <c r="E314" s="22">
        <f t="shared" ref="E314:J314" si="1422">E315</f>
        <v>0</v>
      </c>
      <c r="F314" s="22">
        <f t="shared" si="1422"/>
        <v>81.5</v>
      </c>
      <c r="G314" s="22">
        <f t="shared" si="1422"/>
        <v>0</v>
      </c>
      <c r="H314" s="22">
        <f t="shared" si="1422"/>
        <v>81.5</v>
      </c>
      <c r="I314" s="22">
        <f t="shared" si="1422"/>
        <v>0</v>
      </c>
      <c r="J314" s="22">
        <f t="shared" si="1422"/>
        <v>81.5</v>
      </c>
      <c r="K314" s="22">
        <f>K315</f>
        <v>60.6</v>
      </c>
      <c r="L314" s="22">
        <f t="shared" ref="L314" si="1423">L315</f>
        <v>0</v>
      </c>
      <c r="M314" s="22">
        <f t="shared" ref="M314:Q314" si="1424">M315</f>
        <v>60.6</v>
      </c>
      <c r="N314" s="22">
        <f t="shared" si="1424"/>
        <v>0</v>
      </c>
      <c r="O314" s="22">
        <f t="shared" si="1424"/>
        <v>60.6</v>
      </c>
      <c r="P314" s="22">
        <f t="shared" si="1424"/>
        <v>0</v>
      </c>
      <c r="Q314" s="22">
        <f t="shared" si="1424"/>
        <v>60.6</v>
      </c>
      <c r="R314" s="22">
        <f>R315</f>
        <v>60.6</v>
      </c>
      <c r="S314" s="22">
        <f t="shared" ref="S314" si="1425">S315</f>
        <v>0</v>
      </c>
      <c r="T314" s="22">
        <f t="shared" ref="T314:X314" si="1426">T315</f>
        <v>60.6</v>
      </c>
      <c r="U314" s="22">
        <f t="shared" si="1426"/>
        <v>0</v>
      </c>
      <c r="V314" s="22">
        <f t="shared" si="1426"/>
        <v>60.6</v>
      </c>
      <c r="W314" s="22">
        <f t="shared" si="1426"/>
        <v>0</v>
      </c>
      <c r="X314" s="22">
        <f t="shared" si="1426"/>
        <v>60.6</v>
      </c>
    </row>
    <row r="315" spans="1:24" ht="31.5" hidden="1" outlineLevel="7" x14ac:dyDescent="0.2">
      <c r="A315" s="24" t="s">
        <v>168</v>
      </c>
      <c r="B315" s="24" t="s">
        <v>65</v>
      </c>
      <c r="C315" s="25" t="s">
        <v>66</v>
      </c>
      <c r="D315" s="26">
        <f>60.6+20.9</f>
        <v>81.5</v>
      </c>
      <c r="E315" s="26"/>
      <c r="F315" s="26">
        <f>SUM(D315:E315)</f>
        <v>81.5</v>
      </c>
      <c r="G315" s="26"/>
      <c r="H315" s="26">
        <f t="shared" ref="H315" si="1427">SUM(F315:G315)</f>
        <v>81.5</v>
      </c>
      <c r="I315" s="26"/>
      <c r="J315" s="26">
        <f t="shared" ref="J315" si="1428">SUM(H315:I315)</f>
        <v>81.5</v>
      </c>
      <c r="K315" s="26">
        <v>60.6</v>
      </c>
      <c r="L315" s="26"/>
      <c r="M315" s="26">
        <f>SUM(K315:L315)</f>
        <v>60.6</v>
      </c>
      <c r="N315" s="26"/>
      <c r="O315" s="26">
        <f t="shared" ref="O315" si="1429">SUM(M315:N315)</f>
        <v>60.6</v>
      </c>
      <c r="P315" s="26"/>
      <c r="Q315" s="26">
        <f t="shared" ref="Q315" si="1430">SUM(O315:P315)</f>
        <v>60.6</v>
      </c>
      <c r="R315" s="26">
        <v>60.6</v>
      </c>
      <c r="S315" s="26"/>
      <c r="T315" s="26">
        <f>SUM(R315:S315)</f>
        <v>60.6</v>
      </c>
      <c r="U315" s="26"/>
      <c r="V315" s="26">
        <f t="shared" ref="V315" si="1431">SUM(T315:U315)</f>
        <v>60.6</v>
      </c>
      <c r="W315" s="26"/>
      <c r="X315" s="26">
        <f t="shared" ref="X315" si="1432">SUM(V315:W315)</f>
        <v>60.6</v>
      </c>
    </row>
    <row r="316" spans="1:24" ht="50.25" hidden="1" customHeight="1" outlineLevel="4" x14ac:dyDescent="0.2">
      <c r="A316" s="20" t="s">
        <v>203</v>
      </c>
      <c r="B316" s="20"/>
      <c r="C316" s="21" t="s">
        <v>204</v>
      </c>
      <c r="D316" s="22">
        <f>D321+D319</f>
        <v>12815.77641</v>
      </c>
      <c r="E316" s="22">
        <f t="shared" ref="E316" si="1433">E321+E319</f>
        <v>5.11348</v>
      </c>
      <c r="F316" s="22">
        <f>F321+F319+F317+F323+F325</f>
        <v>12820.88989</v>
      </c>
      <c r="G316" s="22">
        <f t="shared" ref="G316:V316" si="1434">G321+G319+G317+G323+G325</f>
        <v>25592.387320000002</v>
      </c>
      <c r="H316" s="22">
        <f t="shared" si="1434"/>
        <v>38413.27721</v>
      </c>
      <c r="I316" s="22">
        <f t="shared" ref="I316:J316" si="1435">I321+I319+I317+I323+I325</f>
        <v>0</v>
      </c>
      <c r="J316" s="22">
        <f t="shared" si="1435"/>
        <v>38413.27721</v>
      </c>
      <c r="K316" s="22">
        <f t="shared" si="1434"/>
        <v>12721.440559999999</v>
      </c>
      <c r="L316" s="22">
        <f t="shared" si="1434"/>
        <v>0</v>
      </c>
      <c r="M316" s="22">
        <f t="shared" si="1434"/>
        <v>12721.440559999999</v>
      </c>
      <c r="N316" s="22">
        <f t="shared" si="1434"/>
        <v>0</v>
      </c>
      <c r="O316" s="22">
        <f t="shared" si="1434"/>
        <v>12721.440559999999</v>
      </c>
      <c r="P316" s="22">
        <f t="shared" si="1434"/>
        <v>0</v>
      </c>
      <c r="Q316" s="22">
        <f t="shared" si="1434"/>
        <v>12721.440559999999</v>
      </c>
      <c r="R316" s="22">
        <f t="shared" si="1434"/>
        <v>12721.440559999999</v>
      </c>
      <c r="S316" s="22">
        <f t="shared" si="1434"/>
        <v>0</v>
      </c>
      <c r="T316" s="22">
        <f t="shared" si="1434"/>
        <v>12721.440559999999</v>
      </c>
      <c r="U316" s="22">
        <f t="shared" si="1434"/>
        <v>0</v>
      </c>
      <c r="V316" s="22">
        <f t="shared" si="1434"/>
        <v>12721.440559999999</v>
      </c>
      <c r="W316" s="22">
        <f t="shared" ref="W316:X316" si="1436">W321+W319+W317+W323+W325</f>
        <v>0</v>
      </c>
      <c r="X316" s="22">
        <f t="shared" si="1436"/>
        <v>12721.440559999999</v>
      </c>
    </row>
    <row r="317" spans="1:24" ht="50.25" hidden="1" customHeight="1" outlineLevel="4" x14ac:dyDescent="0.25">
      <c r="A317" s="107" t="s">
        <v>802</v>
      </c>
      <c r="B317" s="107"/>
      <c r="C317" s="115" t="s">
        <v>803</v>
      </c>
      <c r="D317" s="22"/>
      <c r="E317" s="22"/>
      <c r="F317" s="22"/>
      <c r="G317" s="28">
        <f t="shared" ref="D317:W319" si="1437">G318</f>
        <v>592.38732000000005</v>
      </c>
      <c r="H317" s="28">
        <f t="shared" si="1437"/>
        <v>592.38732000000005</v>
      </c>
      <c r="I317" s="28">
        <f t="shared" si="1437"/>
        <v>0</v>
      </c>
      <c r="J317" s="28">
        <f t="shared" si="1437"/>
        <v>592.38732000000005</v>
      </c>
      <c r="K317" s="22"/>
      <c r="L317" s="22"/>
      <c r="M317" s="22"/>
      <c r="N317" s="22"/>
      <c r="O317" s="22"/>
      <c r="P317" s="28">
        <f t="shared" si="1437"/>
        <v>0</v>
      </c>
      <c r="Q317" s="28">
        <f t="shared" si="1437"/>
        <v>0</v>
      </c>
      <c r="R317" s="22"/>
      <c r="S317" s="22"/>
      <c r="T317" s="22"/>
      <c r="U317" s="22"/>
      <c r="V317" s="22"/>
      <c r="W317" s="28">
        <f t="shared" si="1437"/>
        <v>0</v>
      </c>
      <c r="X317" s="28">
        <f t="shared" ref="W317:X319" si="1438">X318</f>
        <v>0</v>
      </c>
    </row>
    <row r="318" spans="1:24" ht="32.25" hidden="1" customHeight="1" outlineLevel="4" x14ac:dyDescent="0.25">
      <c r="A318" s="109" t="s">
        <v>802</v>
      </c>
      <c r="B318" s="109" t="s">
        <v>65</v>
      </c>
      <c r="C318" s="114" t="s">
        <v>66</v>
      </c>
      <c r="D318" s="22"/>
      <c r="E318" s="22"/>
      <c r="F318" s="22"/>
      <c r="G318" s="29">
        <v>592.38732000000005</v>
      </c>
      <c r="H318" s="29">
        <f t="shared" ref="H318" si="1439">SUM(F318:G318)</f>
        <v>592.38732000000005</v>
      </c>
      <c r="I318" s="29"/>
      <c r="J318" s="29">
        <f t="shared" ref="J318" si="1440">SUM(H318:I318)</f>
        <v>592.38732000000005</v>
      </c>
      <c r="K318" s="22"/>
      <c r="L318" s="22"/>
      <c r="M318" s="22"/>
      <c r="N318" s="22"/>
      <c r="O318" s="22"/>
      <c r="P318" s="29"/>
      <c r="Q318" s="29">
        <f t="shared" ref="Q318" si="1441">SUM(O318:P318)</f>
        <v>0</v>
      </c>
      <c r="R318" s="22"/>
      <c r="S318" s="22"/>
      <c r="T318" s="22"/>
      <c r="U318" s="22"/>
      <c r="V318" s="22"/>
      <c r="W318" s="29"/>
      <c r="X318" s="29">
        <f t="shared" ref="X318" si="1442">SUM(V318:W318)</f>
        <v>0</v>
      </c>
    </row>
    <row r="319" spans="1:24" ht="51.75" hidden="1" customHeight="1" outlineLevel="5" x14ac:dyDescent="0.2">
      <c r="A319" s="30" t="s">
        <v>205</v>
      </c>
      <c r="B319" s="30"/>
      <c r="C319" s="31" t="s">
        <v>693</v>
      </c>
      <c r="D319" s="28">
        <f t="shared" si="1437"/>
        <v>1281.5764099999999</v>
      </c>
      <c r="E319" s="28">
        <f t="shared" si="1437"/>
        <v>0.51348000000000005</v>
      </c>
      <c r="F319" s="28">
        <f t="shared" si="1437"/>
        <v>1282.08989</v>
      </c>
      <c r="G319" s="28">
        <f t="shared" si="1437"/>
        <v>0</v>
      </c>
      <c r="H319" s="28">
        <f t="shared" si="1437"/>
        <v>1282.08989</v>
      </c>
      <c r="I319" s="28">
        <f t="shared" si="1437"/>
        <v>0</v>
      </c>
      <c r="J319" s="28">
        <f t="shared" si="1437"/>
        <v>1282.08989</v>
      </c>
      <c r="K319" s="28">
        <f t="shared" si="1437"/>
        <v>1272.1405600000001</v>
      </c>
      <c r="L319" s="28">
        <f t="shared" si="1437"/>
        <v>0</v>
      </c>
      <c r="M319" s="28">
        <f t="shared" si="1437"/>
        <v>1272.1405600000001</v>
      </c>
      <c r="N319" s="28">
        <f t="shared" si="1437"/>
        <v>0</v>
      </c>
      <c r="O319" s="28">
        <f t="shared" si="1437"/>
        <v>1272.1405600000001</v>
      </c>
      <c r="P319" s="28">
        <f t="shared" si="1437"/>
        <v>0</v>
      </c>
      <c r="Q319" s="28">
        <f t="shared" si="1437"/>
        <v>1272.1405600000001</v>
      </c>
      <c r="R319" s="28">
        <f t="shared" si="1437"/>
        <v>1272.1405600000001</v>
      </c>
      <c r="S319" s="28">
        <f t="shared" si="1437"/>
        <v>0</v>
      </c>
      <c r="T319" s="28">
        <f t="shared" si="1437"/>
        <v>1272.1405600000001</v>
      </c>
      <c r="U319" s="28">
        <f t="shared" si="1437"/>
        <v>0</v>
      </c>
      <c r="V319" s="28">
        <f t="shared" si="1437"/>
        <v>1272.1405600000001</v>
      </c>
      <c r="W319" s="28">
        <f t="shared" si="1438"/>
        <v>0</v>
      </c>
      <c r="X319" s="28">
        <f t="shared" si="1438"/>
        <v>1272.1405600000001</v>
      </c>
    </row>
    <row r="320" spans="1:24" ht="31.5" hidden="1" outlineLevel="7" x14ac:dyDescent="0.2">
      <c r="A320" s="32" t="s">
        <v>205</v>
      </c>
      <c r="B320" s="32" t="s">
        <v>65</v>
      </c>
      <c r="C320" s="33" t="s">
        <v>66</v>
      </c>
      <c r="D320" s="29">
        <v>1281.5764099999999</v>
      </c>
      <c r="E320" s="29">
        <v>0.51348000000000005</v>
      </c>
      <c r="F320" s="29">
        <f>SUM(D320:E320)</f>
        <v>1282.08989</v>
      </c>
      <c r="G320" s="29"/>
      <c r="H320" s="29">
        <f t="shared" ref="H320" si="1443">SUM(F320:G320)</f>
        <v>1282.08989</v>
      </c>
      <c r="I320" s="29"/>
      <c r="J320" s="29">
        <f t="shared" ref="J320" si="1444">SUM(H320:I320)</f>
        <v>1282.08989</v>
      </c>
      <c r="K320" s="29">
        <v>1272.1405600000001</v>
      </c>
      <c r="L320" s="26"/>
      <c r="M320" s="26">
        <f>SUM(K320:L320)</f>
        <v>1272.1405600000001</v>
      </c>
      <c r="N320" s="29"/>
      <c r="O320" s="29">
        <f t="shared" ref="O320" si="1445">SUM(M320:N320)</f>
        <v>1272.1405600000001</v>
      </c>
      <c r="P320" s="29"/>
      <c r="Q320" s="29">
        <f t="shared" ref="Q320" si="1446">SUM(O320:P320)</f>
        <v>1272.1405600000001</v>
      </c>
      <c r="R320" s="29">
        <v>1272.1405600000001</v>
      </c>
      <c r="S320" s="26"/>
      <c r="T320" s="26">
        <f>SUM(R320:S320)</f>
        <v>1272.1405600000001</v>
      </c>
      <c r="U320" s="29"/>
      <c r="V320" s="29">
        <f t="shared" ref="V320" si="1447">SUM(T320:U320)</f>
        <v>1272.1405600000001</v>
      </c>
      <c r="W320" s="29"/>
      <c r="X320" s="29">
        <f t="shared" ref="X320" si="1448">SUM(V320:W320)</f>
        <v>1272.1405600000001</v>
      </c>
    </row>
    <row r="321" spans="1:24" ht="51.75" hidden="1" customHeight="1" outlineLevel="5" x14ac:dyDescent="0.2">
      <c r="A321" s="30" t="s">
        <v>205</v>
      </c>
      <c r="B321" s="30"/>
      <c r="C321" s="31" t="s">
        <v>694</v>
      </c>
      <c r="D321" s="28">
        <f t="shared" ref="D321:W325" si="1449">D322</f>
        <v>11534.2</v>
      </c>
      <c r="E321" s="28">
        <f t="shared" si="1449"/>
        <v>4.5999999999999996</v>
      </c>
      <c r="F321" s="28">
        <f t="shared" si="1449"/>
        <v>11538.800000000001</v>
      </c>
      <c r="G321" s="28">
        <f t="shared" si="1449"/>
        <v>0</v>
      </c>
      <c r="H321" s="28">
        <f t="shared" si="1449"/>
        <v>11538.800000000001</v>
      </c>
      <c r="I321" s="28">
        <f t="shared" si="1449"/>
        <v>0</v>
      </c>
      <c r="J321" s="28">
        <f t="shared" si="1449"/>
        <v>11538.800000000001</v>
      </c>
      <c r="K321" s="28">
        <f t="shared" si="1449"/>
        <v>11449.3</v>
      </c>
      <c r="L321" s="28">
        <f t="shared" si="1449"/>
        <v>0</v>
      </c>
      <c r="M321" s="28">
        <f t="shared" si="1449"/>
        <v>11449.3</v>
      </c>
      <c r="N321" s="28">
        <f t="shared" si="1449"/>
        <v>0</v>
      </c>
      <c r="O321" s="28">
        <f t="shared" si="1449"/>
        <v>11449.3</v>
      </c>
      <c r="P321" s="28">
        <f t="shared" si="1449"/>
        <v>0</v>
      </c>
      <c r="Q321" s="28">
        <f t="shared" si="1449"/>
        <v>11449.3</v>
      </c>
      <c r="R321" s="28">
        <f t="shared" si="1449"/>
        <v>11449.3</v>
      </c>
      <c r="S321" s="28">
        <f t="shared" si="1449"/>
        <v>0</v>
      </c>
      <c r="T321" s="28">
        <f t="shared" si="1449"/>
        <v>11449.3</v>
      </c>
      <c r="U321" s="28">
        <f t="shared" si="1449"/>
        <v>0</v>
      </c>
      <c r="V321" s="28">
        <f t="shared" si="1449"/>
        <v>11449.3</v>
      </c>
      <c r="W321" s="28">
        <f t="shared" si="1449"/>
        <v>0</v>
      </c>
      <c r="X321" s="28">
        <f t="shared" ref="W321:X325" si="1450">X322</f>
        <v>11449.3</v>
      </c>
    </row>
    <row r="322" spans="1:24" ht="31.5" hidden="1" outlineLevel="7" x14ac:dyDescent="0.2">
      <c r="A322" s="32" t="s">
        <v>205</v>
      </c>
      <c r="B322" s="32" t="s">
        <v>65</v>
      </c>
      <c r="C322" s="33" t="s">
        <v>66</v>
      </c>
      <c r="D322" s="29">
        <v>11534.2</v>
      </c>
      <c r="E322" s="26">
        <v>4.5999999999999996</v>
      </c>
      <c r="F322" s="26">
        <f>SUM(D322:E322)</f>
        <v>11538.800000000001</v>
      </c>
      <c r="G322" s="26"/>
      <c r="H322" s="26">
        <f t="shared" ref="H322" si="1451">SUM(F322:G322)</f>
        <v>11538.800000000001</v>
      </c>
      <c r="I322" s="26"/>
      <c r="J322" s="26">
        <f t="shared" ref="J322" si="1452">SUM(H322:I322)</f>
        <v>11538.800000000001</v>
      </c>
      <c r="K322" s="29">
        <v>11449.3</v>
      </c>
      <c r="L322" s="26"/>
      <c r="M322" s="26">
        <f>SUM(K322:L322)</f>
        <v>11449.3</v>
      </c>
      <c r="N322" s="26"/>
      <c r="O322" s="26">
        <f t="shared" ref="O322" si="1453">SUM(M322:N322)</f>
        <v>11449.3</v>
      </c>
      <c r="P322" s="26"/>
      <c r="Q322" s="26">
        <f t="shared" ref="Q322" si="1454">SUM(O322:P322)</f>
        <v>11449.3</v>
      </c>
      <c r="R322" s="29">
        <v>11449.3</v>
      </c>
      <c r="S322" s="26"/>
      <c r="T322" s="26">
        <f>SUM(R322:S322)</f>
        <v>11449.3</v>
      </c>
      <c r="U322" s="26"/>
      <c r="V322" s="26">
        <f t="shared" ref="V322" si="1455">SUM(T322:U322)</f>
        <v>11449.3</v>
      </c>
      <c r="W322" s="26"/>
      <c r="X322" s="26">
        <f t="shared" ref="X322" si="1456">SUM(V322:W322)</f>
        <v>11449.3</v>
      </c>
    </row>
    <row r="323" spans="1:24" ht="47.25" hidden="1" outlineLevel="7" x14ac:dyDescent="0.2">
      <c r="A323" s="30" t="s">
        <v>732</v>
      </c>
      <c r="B323" s="30"/>
      <c r="C323" s="31" t="s">
        <v>618</v>
      </c>
      <c r="D323" s="29"/>
      <c r="E323" s="26"/>
      <c r="F323" s="26"/>
      <c r="G323" s="28">
        <f t="shared" si="1449"/>
        <v>6250</v>
      </c>
      <c r="H323" s="28">
        <f t="shared" si="1449"/>
        <v>6250</v>
      </c>
      <c r="I323" s="28">
        <f t="shared" si="1449"/>
        <v>0</v>
      </c>
      <c r="J323" s="28">
        <f t="shared" si="1449"/>
        <v>6250</v>
      </c>
      <c r="K323" s="29"/>
      <c r="L323" s="26"/>
      <c r="M323" s="26"/>
      <c r="N323" s="26"/>
      <c r="O323" s="26"/>
      <c r="P323" s="28">
        <f t="shared" si="1449"/>
        <v>0</v>
      </c>
      <c r="Q323" s="28">
        <f t="shared" si="1449"/>
        <v>0</v>
      </c>
      <c r="R323" s="29"/>
      <c r="S323" s="26"/>
      <c r="T323" s="26"/>
      <c r="U323" s="26"/>
      <c r="V323" s="26"/>
      <c r="W323" s="28">
        <f t="shared" si="1450"/>
        <v>0</v>
      </c>
      <c r="X323" s="28">
        <f t="shared" si="1450"/>
        <v>0</v>
      </c>
    </row>
    <row r="324" spans="1:24" ht="31.5" hidden="1" outlineLevel="7" x14ac:dyDescent="0.2">
      <c r="A324" s="32" t="s">
        <v>732</v>
      </c>
      <c r="B324" s="32" t="s">
        <v>65</v>
      </c>
      <c r="C324" s="33" t="s">
        <v>66</v>
      </c>
      <c r="D324" s="29"/>
      <c r="E324" s="26"/>
      <c r="F324" s="26"/>
      <c r="G324" s="26">
        <v>6250</v>
      </c>
      <c r="H324" s="26">
        <f t="shared" ref="H324" si="1457">SUM(F324:G324)</f>
        <v>6250</v>
      </c>
      <c r="I324" s="26"/>
      <c r="J324" s="26">
        <f t="shared" ref="J324" si="1458">SUM(H324:I324)</f>
        <v>6250</v>
      </c>
      <c r="K324" s="29"/>
      <c r="L324" s="26"/>
      <c r="M324" s="26"/>
      <c r="N324" s="26"/>
      <c r="O324" s="26"/>
      <c r="P324" s="26"/>
      <c r="Q324" s="26">
        <f t="shared" ref="Q324" si="1459">SUM(O324:P324)</f>
        <v>0</v>
      </c>
      <c r="R324" s="29"/>
      <c r="S324" s="26"/>
      <c r="T324" s="26"/>
      <c r="U324" s="26"/>
      <c r="V324" s="26"/>
      <c r="W324" s="26"/>
      <c r="X324" s="26">
        <f t="shared" ref="X324" si="1460">SUM(V324:W324)</f>
        <v>0</v>
      </c>
    </row>
    <row r="325" spans="1:24" ht="47.25" hidden="1" outlineLevel="7" x14ac:dyDescent="0.2">
      <c r="A325" s="30" t="s">
        <v>732</v>
      </c>
      <c r="B325" s="30"/>
      <c r="C325" s="31" t="s">
        <v>617</v>
      </c>
      <c r="D325" s="29"/>
      <c r="E325" s="26"/>
      <c r="F325" s="26"/>
      <c r="G325" s="28">
        <f t="shared" si="1449"/>
        <v>18750</v>
      </c>
      <c r="H325" s="28">
        <f t="shared" si="1449"/>
        <v>18750</v>
      </c>
      <c r="I325" s="28">
        <f t="shared" si="1449"/>
        <v>0</v>
      </c>
      <c r="J325" s="28">
        <f t="shared" si="1449"/>
        <v>18750</v>
      </c>
      <c r="K325" s="29"/>
      <c r="L325" s="26"/>
      <c r="M325" s="26"/>
      <c r="N325" s="26"/>
      <c r="O325" s="26"/>
      <c r="P325" s="28">
        <f t="shared" si="1449"/>
        <v>0</v>
      </c>
      <c r="Q325" s="28">
        <f t="shared" si="1449"/>
        <v>0</v>
      </c>
      <c r="R325" s="29"/>
      <c r="S325" s="26"/>
      <c r="T325" s="26"/>
      <c r="U325" s="26"/>
      <c r="V325" s="26"/>
      <c r="W325" s="28">
        <f t="shared" si="1450"/>
        <v>0</v>
      </c>
      <c r="X325" s="28">
        <f t="shared" si="1450"/>
        <v>0</v>
      </c>
    </row>
    <row r="326" spans="1:24" ht="31.5" hidden="1" outlineLevel="7" x14ac:dyDescent="0.2">
      <c r="A326" s="32" t="s">
        <v>732</v>
      </c>
      <c r="B326" s="32" t="s">
        <v>65</v>
      </c>
      <c r="C326" s="33" t="s">
        <v>66</v>
      </c>
      <c r="D326" s="29"/>
      <c r="E326" s="26"/>
      <c r="F326" s="26"/>
      <c r="G326" s="26">
        <v>18750</v>
      </c>
      <c r="H326" s="26">
        <f t="shared" ref="H326" si="1461">SUM(F326:G326)</f>
        <v>18750</v>
      </c>
      <c r="I326" s="26"/>
      <c r="J326" s="26">
        <f t="shared" ref="J326" si="1462">SUM(H326:I326)</f>
        <v>18750</v>
      </c>
      <c r="K326" s="29"/>
      <c r="L326" s="26"/>
      <c r="M326" s="26"/>
      <c r="N326" s="26"/>
      <c r="O326" s="26"/>
      <c r="P326" s="26"/>
      <c r="Q326" s="26">
        <f t="shared" ref="Q326" si="1463">SUM(O326:P326)</f>
        <v>0</v>
      </c>
      <c r="R326" s="29"/>
      <c r="S326" s="26"/>
      <c r="T326" s="26"/>
      <c r="U326" s="26"/>
      <c r="V326" s="26"/>
      <c r="W326" s="26"/>
      <c r="X326" s="26">
        <f t="shared" ref="X326" si="1464">SUM(V326:W326)</f>
        <v>0</v>
      </c>
    </row>
    <row r="327" spans="1:24" ht="15.75" hidden="1" outlineLevel="4" x14ac:dyDescent="0.2">
      <c r="A327" s="20" t="s">
        <v>206</v>
      </c>
      <c r="B327" s="20"/>
      <c r="C327" s="21" t="s">
        <v>193</v>
      </c>
      <c r="D327" s="22">
        <f>D332+D328+D330</f>
        <v>2582.1229699999999</v>
      </c>
      <c r="E327" s="22">
        <f t="shared" ref="E327:F327" si="1465">E332+E328+E330</f>
        <v>0</v>
      </c>
      <c r="F327" s="22">
        <f t="shared" si="1465"/>
        <v>2582.1229699999999</v>
      </c>
      <c r="G327" s="22">
        <f t="shared" ref="G327:H327" si="1466">G332+G328+G330</f>
        <v>0</v>
      </c>
      <c r="H327" s="22">
        <f t="shared" si="1466"/>
        <v>2582.1229699999999</v>
      </c>
      <c r="I327" s="22">
        <f t="shared" ref="I327:J327" si="1467">I332+I328+I330</f>
        <v>0</v>
      </c>
      <c r="J327" s="22">
        <f t="shared" si="1467"/>
        <v>2582.1229699999999</v>
      </c>
      <c r="K327" s="22">
        <f t="shared" ref="K327:R327" si="1468">K332+K328+K330</f>
        <v>10773.1</v>
      </c>
      <c r="L327" s="22">
        <f t="shared" ref="L327" si="1469">L332+L328+L330</f>
        <v>0</v>
      </c>
      <c r="M327" s="22">
        <f t="shared" ref="M327:Q327" si="1470">M332+M328+M330</f>
        <v>10773.1</v>
      </c>
      <c r="N327" s="22">
        <f t="shared" si="1470"/>
        <v>1066.66643</v>
      </c>
      <c r="O327" s="22">
        <f t="shared" si="1470"/>
        <v>11839.76643</v>
      </c>
      <c r="P327" s="22">
        <f t="shared" si="1470"/>
        <v>0</v>
      </c>
      <c r="Q327" s="22">
        <f t="shared" si="1470"/>
        <v>11839.76643</v>
      </c>
      <c r="R327" s="22">
        <f t="shared" si="1468"/>
        <v>19137.8</v>
      </c>
      <c r="S327" s="22">
        <f t="shared" ref="S327" si="1471">S332+S328+S330</f>
        <v>0</v>
      </c>
      <c r="T327" s="22">
        <f t="shared" ref="T327:X327" si="1472">T332+T328+T330</f>
        <v>19137.8</v>
      </c>
      <c r="U327" s="22">
        <f t="shared" si="1472"/>
        <v>3494.6934000000001</v>
      </c>
      <c r="V327" s="22">
        <f t="shared" si="1472"/>
        <v>22632.493399999999</v>
      </c>
      <c r="W327" s="22">
        <f t="shared" si="1472"/>
        <v>0</v>
      </c>
      <c r="X327" s="22">
        <f t="shared" si="1472"/>
        <v>22632.493399999999</v>
      </c>
    </row>
    <row r="328" spans="1:24" ht="47.25" hidden="1" outlineLevel="5" x14ac:dyDescent="0.2">
      <c r="A328" s="30" t="s">
        <v>207</v>
      </c>
      <c r="B328" s="30"/>
      <c r="C328" s="31" t="s">
        <v>521</v>
      </c>
      <c r="D328" s="28">
        <f t="shared" ref="D328:X328" si="1473">D329</f>
        <v>774.62297000000001</v>
      </c>
      <c r="E328" s="28">
        <f t="shared" si="1473"/>
        <v>0</v>
      </c>
      <c r="F328" s="28">
        <f t="shared" si="1473"/>
        <v>774.62297000000001</v>
      </c>
      <c r="G328" s="28">
        <f t="shared" si="1473"/>
        <v>0</v>
      </c>
      <c r="H328" s="28">
        <f t="shared" si="1473"/>
        <v>774.62297000000001</v>
      </c>
      <c r="I328" s="28">
        <f t="shared" si="1473"/>
        <v>0</v>
      </c>
      <c r="J328" s="28">
        <f t="shared" si="1473"/>
        <v>774.62297000000001</v>
      </c>
      <c r="K328" s="28">
        <f t="shared" si="1473"/>
        <v>2486.1</v>
      </c>
      <c r="L328" s="28">
        <f t="shared" si="1473"/>
        <v>0</v>
      </c>
      <c r="M328" s="28">
        <f t="shared" si="1473"/>
        <v>2486.1</v>
      </c>
      <c r="N328" s="28">
        <f t="shared" si="1473"/>
        <v>1066.66643</v>
      </c>
      <c r="O328" s="28">
        <f t="shared" si="1473"/>
        <v>3552.7664299999997</v>
      </c>
      <c r="P328" s="28">
        <f t="shared" si="1473"/>
        <v>0</v>
      </c>
      <c r="Q328" s="28">
        <f t="shared" si="1473"/>
        <v>3552.7664299999997</v>
      </c>
      <c r="R328" s="28">
        <f t="shared" si="1473"/>
        <v>4208.7</v>
      </c>
      <c r="S328" s="28">
        <f t="shared" si="1473"/>
        <v>0</v>
      </c>
      <c r="T328" s="28">
        <f t="shared" si="1473"/>
        <v>4208.7</v>
      </c>
      <c r="U328" s="28">
        <f t="shared" si="1473"/>
        <v>3494.6934000000001</v>
      </c>
      <c r="V328" s="28">
        <f t="shared" si="1473"/>
        <v>7703.3933999999999</v>
      </c>
      <c r="W328" s="28">
        <f t="shared" si="1473"/>
        <v>0</v>
      </c>
      <c r="X328" s="28">
        <f t="shared" si="1473"/>
        <v>7703.3933999999999</v>
      </c>
    </row>
    <row r="329" spans="1:24" ht="31.5" hidden="1" outlineLevel="7" x14ac:dyDescent="0.2">
      <c r="A329" s="32" t="s">
        <v>207</v>
      </c>
      <c r="B329" s="32" t="s">
        <v>65</v>
      </c>
      <c r="C329" s="33" t="s">
        <v>66</v>
      </c>
      <c r="D329" s="29">
        <v>774.62297000000001</v>
      </c>
      <c r="E329" s="26"/>
      <c r="F329" s="26">
        <f>SUM(D329:E329)</f>
        <v>774.62297000000001</v>
      </c>
      <c r="G329" s="26"/>
      <c r="H329" s="26">
        <f t="shared" ref="H329" si="1474">SUM(F329:G329)</f>
        <v>774.62297000000001</v>
      </c>
      <c r="I329" s="26"/>
      <c r="J329" s="26">
        <f t="shared" ref="J329" si="1475">SUM(H329:I329)</f>
        <v>774.62297000000001</v>
      </c>
      <c r="K329" s="29">
        <v>2486.1</v>
      </c>
      <c r="L329" s="26"/>
      <c r="M329" s="26">
        <f>SUM(K329:L329)</f>
        <v>2486.1</v>
      </c>
      <c r="N329" s="26">
        <f>1065.46425+1.20218</f>
        <v>1066.66643</v>
      </c>
      <c r="O329" s="26">
        <f t="shared" ref="O329" si="1476">SUM(M329:N329)</f>
        <v>3552.7664299999997</v>
      </c>
      <c r="P329" s="26"/>
      <c r="Q329" s="26">
        <f t="shared" ref="Q329" si="1477">SUM(O329:P329)</f>
        <v>3552.7664299999997</v>
      </c>
      <c r="R329" s="29">
        <v>4208.7</v>
      </c>
      <c r="S329" s="26"/>
      <c r="T329" s="26">
        <f>SUM(R329:S329)</f>
        <v>4208.7</v>
      </c>
      <c r="U329" s="26">
        <f>2189.49676+1305.19664</f>
        <v>3494.6934000000001</v>
      </c>
      <c r="V329" s="26">
        <f t="shared" ref="V329" si="1478">SUM(T329:U329)</f>
        <v>7703.3933999999999</v>
      </c>
      <c r="W329" s="26"/>
      <c r="X329" s="26">
        <f t="shared" ref="X329" si="1479">SUM(V329:W329)</f>
        <v>7703.3933999999999</v>
      </c>
    </row>
    <row r="330" spans="1:24" ht="47.25" hidden="1" outlineLevel="7" x14ac:dyDescent="0.2">
      <c r="A330" s="30" t="s">
        <v>207</v>
      </c>
      <c r="B330" s="30"/>
      <c r="C330" s="31" t="s">
        <v>606</v>
      </c>
      <c r="D330" s="28">
        <f t="shared" ref="D330:W332" si="1480">D331</f>
        <v>1717.1</v>
      </c>
      <c r="E330" s="28">
        <f t="shared" si="1480"/>
        <v>0</v>
      </c>
      <c r="F330" s="28">
        <f t="shared" si="1480"/>
        <v>1717.1</v>
      </c>
      <c r="G330" s="28">
        <f t="shared" si="1480"/>
        <v>0</v>
      </c>
      <c r="H330" s="28">
        <f t="shared" si="1480"/>
        <v>1717.1</v>
      </c>
      <c r="I330" s="28">
        <f t="shared" si="1480"/>
        <v>0</v>
      </c>
      <c r="J330" s="28">
        <f t="shared" si="1480"/>
        <v>1717.1</v>
      </c>
      <c r="K330" s="28">
        <f t="shared" si="1480"/>
        <v>7872.7</v>
      </c>
      <c r="L330" s="28">
        <f t="shared" si="1480"/>
        <v>0</v>
      </c>
      <c r="M330" s="28">
        <f t="shared" si="1480"/>
        <v>7872.7</v>
      </c>
      <c r="N330" s="28">
        <f t="shared" si="1480"/>
        <v>0</v>
      </c>
      <c r="O330" s="28">
        <f t="shared" si="1480"/>
        <v>7872.7</v>
      </c>
      <c r="P330" s="28">
        <f t="shared" si="1480"/>
        <v>0</v>
      </c>
      <c r="Q330" s="28">
        <f t="shared" si="1480"/>
        <v>7872.7</v>
      </c>
      <c r="R330" s="28">
        <f t="shared" si="1480"/>
        <v>14182.6</v>
      </c>
      <c r="S330" s="28">
        <f t="shared" si="1480"/>
        <v>0</v>
      </c>
      <c r="T330" s="28">
        <f t="shared" si="1480"/>
        <v>14182.6</v>
      </c>
      <c r="U330" s="28">
        <f t="shared" si="1480"/>
        <v>0</v>
      </c>
      <c r="V330" s="28">
        <f t="shared" si="1480"/>
        <v>14182.6</v>
      </c>
      <c r="W330" s="28">
        <f t="shared" si="1480"/>
        <v>0</v>
      </c>
      <c r="X330" s="28">
        <f t="shared" ref="W330:X332" si="1481">X331</f>
        <v>14182.6</v>
      </c>
    </row>
    <row r="331" spans="1:24" ht="31.5" hidden="1" outlineLevel="7" x14ac:dyDescent="0.2">
      <c r="A331" s="32" t="s">
        <v>207</v>
      </c>
      <c r="B331" s="32" t="s">
        <v>65</v>
      </c>
      <c r="C331" s="33" t="s">
        <v>66</v>
      </c>
      <c r="D331" s="29">
        <v>1717.1</v>
      </c>
      <c r="E331" s="26"/>
      <c r="F331" s="26">
        <f>SUM(D331:E331)</f>
        <v>1717.1</v>
      </c>
      <c r="G331" s="26"/>
      <c r="H331" s="26">
        <f t="shared" ref="H331" si="1482">SUM(F331:G331)</f>
        <v>1717.1</v>
      </c>
      <c r="I331" s="26"/>
      <c r="J331" s="26">
        <f t="shared" ref="J331" si="1483">SUM(H331:I331)</f>
        <v>1717.1</v>
      </c>
      <c r="K331" s="29">
        <v>7872.7</v>
      </c>
      <c r="L331" s="26"/>
      <c r="M331" s="26">
        <f>SUM(K331:L331)</f>
        <v>7872.7</v>
      </c>
      <c r="N331" s="26"/>
      <c r="O331" s="26">
        <f t="shared" ref="O331" si="1484">SUM(M331:N331)</f>
        <v>7872.7</v>
      </c>
      <c r="P331" s="26"/>
      <c r="Q331" s="26">
        <f t="shared" ref="Q331" si="1485">SUM(O331:P331)</f>
        <v>7872.7</v>
      </c>
      <c r="R331" s="29">
        <v>14182.6</v>
      </c>
      <c r="S331" s="26"/>
      <c r="T331" s="26">
        <f>SUM(R331:S331)</f>
        <v>14182.6</v>
      </c>
      <c r="U331" s="26"/>
      <c r="V331" s="26">
        <f t="shared" ref="V331" si="1486">SUM(T331:U331)</f>
        <v>14182.6</v>
      </c>
      <c r="W331" s="26"/>
      <c r="X331" s="26">
        <f t="shared" ref="X331" si="1487">SUM(V331:W331)</f>
        <v>14182.6</v>
      </c>
    </row>
    <row r="332" spans="1:24" ht="47.25" hidden="1" outlineLevel="5" x14ac:dyDescent="0.2">
      <c r="A332" s="30" t="s">
        <v>207</v>
      </c>
      <c r="B332" s="30"/>
      <c r="C332" s="31" t="s">
        <v>418</v>
      </c>
      <c r="D332" s="28">
        <f t="shared" si="1480"/>
        <v>90.4</v>
      </c>
      <c r="E332" s="28">
        <f t="shared" si="1480"/>
        <v>0</v>
      </c>
      <c r="F332" s="28">
        <f t="shared" si="1480"/>
        <v>90.4</v>
      </c>
      <c r="G332" s="28">
        <f t="shared" si="1480"/>
        <v>0</v>
      </c>
      <c r="H332" s="28">
        <f t="shared" si="1480"/>
        <v>90.4</v>
      </c>
      <c r="I332" s="28">
        <f t="shared" si="1480"/>
        <v>0</v>
      </c>
      <c r="J332" s="28">
        <f t="shared" si="1480"/>
        <v>90.4</v>
      </c>
      <c r="K332" s="28">
        <f t="shared" si="1480"/>
        <v>414.3</v>
      </c>
      <c r="L332" s="28">
        <f t="shared" si="1480"/>
        <v>0</v>
      </c>
      <c r="M332" s="28">
        <f t="shared" si="1480"/>
        <v>414.3</v>
      </c>
      <c r="N332" s="28">
        <f t="shared" si="1480"/>
        <v>0</v>
      </c>
      <c r="O332" s="28">
        <f t="shared" si="1480"/>
        <v>414.3</v>
      </c>
      <c r="P332" s="28">
        <f t="shared" si="1480"/>
        <v>0</v>
      </c>
      <c r="Q332" s="28">
        <f t="shared" si="1480"/>
        <v>414.3</v>
      </c>
      <c r="R332" s="28">
        <f t="shared" si="1480"/>
        <v>746.5</v>
      </c>
      <c r="S332" s="28">
        <f t="shared" si="1480"/>
        <v>0</v>
      </c>
      <c r="T332" s="28">
        <f t="shared" si="1480"/>
        <v>746.5</v>
      </c>
      <c r="U332" s="28">
        <f t="shared" si="1480"/>
        <v>0</v>
      </c>
      <c r="V332" s="28">
        <f t="shared" si="1480"/>
        <v>746.5</v>
      </c>
      <c r="W332" s="28">
        <f t="shared" si="1481"/>
        <v>0</v>
      </c>
      <c r="X332" s="28">
        <f t="shared" si="1481"/>
        <v>746.5</v>
      </c>
    </row>
    <row r="333" spans="1:24" ht="31.5" hidden="1" outlineLevel="7" x14ac:dyDescent="0.2">
      <c r="A333" s="32" t="s">
        <v>207</v>
      </c>
      <c r="B333" s="32" t="s">
        <v>65</v>
      </c>
      <c r="C333" s="33" t="s">
        <v>66</v>
      </c>
      <c r="D333" s="29">
        <v>90.4</v>
      </c>
      <c r="E333" s="26"/>
      <c r="F333" s="26">
        <f>SUM(D333:E333)</f>
        <v>90.4</v>
      </c>
      <c r="G333" s="26"/>
      <c r="H333" s="26">
        <f t="shared" ref="H333" si="1488">SUM(F333:G333)</f>
        <v>90.4</v>
      </c>
      <c r="I333" s="26"/>
      <c r="J333" s="26">
        <f t="shared" ref="J333" si="1489">SUM(H333:I333)</f>
        <v>90.4</v>
      </c>
      <c r="K333" s="29">
        <v>414.3</v>
      </c>
      <c r="L333" s="26"/>
      <c r="M333" s="26">
        <f>SUM(K333:L333)</f>
        <v>414.3</v>
      </c>
      <c r="N333" s="26"/>
      <c r="O333" s="26">
        <f t="shared" ref="O333" si="1490">SUM(M333:N333)</f>
        <v>414.3</v>
      </c>
      <c r="P333" s="26"/>
      <c r="Q333" s="26">
        <f t="shared" ref="Q333" si="1491">SUM(O333:P333)</f>
        <v>414.3</v>
      </c>
      <c r="R333" s="29">
        <v>746.5</v>
      </c>
      <c r="S333" s="26"/>
      <c r="T333" s="26">
        <f>SUM(R333:S333)</f>
        <v>746.5</v>
      </c>
      <c r="U333" s="26"/>
      <c r="V333" s="26">
        <f t="shared" ref="V333" si="1492">SUM(T333:U333)</f>
        <v>746.5</v>
      </c>
      <c r="W333" s="26"/>
      <c r="X333" s="26">
        <f t="shared" ref="X333" si="1493">SUM(V333:W333)</f>
        <v>746.5</v>
      </c>
    </row>
    <row r="334" spans="1:24" ht="31.5" hidden="1" outlineLevel="4" x14ac:dyDescent="0.2">
      <c r="A334" s="20" t="s">
        <v>208</v>
      </c>
      <c r="B334" s="20"/>
      <c r="C334" s="31" t="s">
        <v>438</v>
      </c>
      <c r="D334" s="28">
        <f>D335+D337+D339</f>
        <v>33559.662149999996</v>
      </c>
      <c r="E334" s="28">
        <f t="shared" ref="E334:F334" si="1494">E335+E337+E339</f>
        <v>6380.79439</v>
      </c>
      <c r="F334" s="28">
        <f t="shared" si="1494"/>
        <v>39940.456539999999</v>
      </c>
      <c r="G334" s="28">
        <f t="shared" ref="G334:H334" si="1495">G335+G337+G339</f>
        <v>0</v>
      </c>
      <c r="H334" s="28">
        <f t="shared" si="1495"/>
        <v>39940.456539999999</v>
      </c>
      <c r="I334" s="28">
        <f t="shared" ref="I334:J334" si="1496">I335+I337+I339</f>
        <v>0</v>
      </c>
      <c r="J334" s="28">
        <f t="shared" si="1496"/>
        <v>39940.456539999999</v>
      </c>
      <c r="K334" s="28">
        <f t="shared" ref="K334" si="1497">K335+K337+K339</f>
        <v>4130.9399999999996</v>
      </c>
      <c r="L334" s="28">
        <f t="shared" ref="L334" si="1498">L335+L337+L339</f>
        <v>0</v>
      </c>
      <c r="M334" s="28">
        <f t="shared" ref="M334:Q334" si="1499">M335+M337+M339</f>
        <v>4130.9399999999996</v>
      </c>
      <c r="N334" s="28">
        <f t="shared" si="1499"/>
        <v>0</v>
      </c>
      <c r="O334" s="28">
        <f t="shared" si="1499"/>
        <v>4130.9399999999996</v>
      </c>
      <c r="P334" s="28">
        <f t="shared" si="1499"/>
        <v>0</v>
      </c>
      <c r="Q334" s="28">
        <f t="shared" si="1499"/>
        <v>4130.9399999999996</v>
      </c>
      <c r="R334" s="28"/>
      <c r="S334" s="28">
        <f t="shared" ref="S334" si="1500">S335+S337+S339</f>
        <v>0</v>
      </c>
      <c r="T334" s="28">
        <f t="shared" ref="T334:X334" si="1501">T335+T337+T339</f>
        <v>0</v>
      </c>
      <c r="U334" s="28">
        <f t="shared" si="1501"/>
        <v>0</v>
      </c>
      <c r="V334" s="28">
        <f t="shared" si="1501"/>
        <v>0</v>
      </c>
      <c r="W334" s="28">
        <f t="shared" si="1501"/>
        <v>0</v>
      </c>
      <c r="X334" s="28">
        <f t="shared" si="1501"/>
        <v>0</v>
      </c>
    </row>
    <row r="335" spans="1:24" ht="31.5" hidden="1" customHeight="1" outlineLevel="5" x14ac:dyDescent="0.2">
      <c r="A335" s="30" t="s">
        <v>209</v>
      </c>
      <c r="B335" s="30"/>
      <c r="C335" s="31" t="s">
        <v>695</v>
      </c>
      <c r="D335" s="28">
        <f t="shared" ref="D335:Q335" si="1502">D336</f>
        <v>3355.9621499999998</v>
      </c>
      <c r="E335" s="28">
        <f t="shared" si="1502"/>
        <v>638.07943999999998</v>
      </c>
      <c r="F335" s="28">
        <f t="shared" si="1502"/>
        <v>3994.0415899999998</v>
      </c>
      <c r="G335" s="28">
        <f t="shared" si="1502"/>
        <v>0</v>
      </c>
      <c r="H335" s="28">
        <f t="shared" si="1502"/>
        <v>3994.0415899999998</v>
      </c>
      <c r="I335" s="28">
        <f t="shared" si="1502"/>
        <v>0</v>
      </c>
      <c r="J335" s="28">
        <f t="shared" si="1502"/>
        <v>3994.0415899999998</v>
      </c>
      <c r="K335" s="28">
        <f t="shared" si="1502"/>
        <v>4130.9399999999996</v>
      </c>
      <c r="L335" s="28">
        <f t="shared" si="1502"/>
        <v>0</v>
      </c>
      <c r="M335" s="28">
        <f t="shared" si="1502"/>
        <v>4130.9399999999996</v>
      </c>
      <c r="N335" s="28">
        <f t="shared" si="1502"/>
        <v>0</v>
      </c>
      <c r="O335" s="28">
        <f t="shared" si="1502"/>
        <v>4130.9399999999996</v>
      </c>
      <c r="P335" s="28">
        <f t="shared" si="1502"/>
        <v>0</v>
      </c>
      <c r="Q335" s="28">
        <f t="shared" si="1502"/>
        <v>4130.9399999999996</v>
      </c>
      <c r="R335" s="28"/>
      <c r="S335" s="28">
        <f t="shared" ref="S335:X335" si="1503">S336</f>
        <v>0</v>
      </c>
      <c r="T335" s="28">
        <f t="shared" si="1503"/>
        <v>0</v>
      </c>
      <c r="U335" s="28">
        <f t="shared" si="1503"/>
        <v>0</v>
      </c>
      <c r="V335" s="28">
        <f t="shared" si="1503"/>
        <v>0</v>
      </c>
      <c r="W335" s="28">
        <f t="shared" si="1503"/>
        <v>0</v>
      </c>
      <c r="X335" s="28">
        <f t="shared" si="1503"/>
        <v>0</v>
      </c>
    </row>
    <row r="336" spans="1:24" ht="31.5" hidden="1" outlineLevel="7" x14ac:dyDescent="0.2">
      <c r="A336" s="32" t="s">
        <v>209</v>
      </c>
      <c r="B336" s="32" t="s">
        <v>65</v>
      </c>
      <c r="C336" s="33" t="s">
        <v>66</v>
      </c>
      <c r="D336" s="29">
        <v>3355.9621499999998</v>
      </c>
      <c r="E336" s="29">
        <v>638.07943999999998</v>
      </c>
      <c r="F336" s="29">
        <f>SUM(D336:E336)</f>
        <v>3994.0415899999998</v>
      </c>
      <c r="G336" s="29"/>
      <c r="H336" s="29">
        <f t="shared" ref="H336" si="1504">SUM(F336:G336)</f>
        <v>3994.0415899999998</v>
      </c>
      <c r="I336" s="29"/>
      <c r="J336" s="29">
        <f t="shared" ref="J336" si="1505">SUM(H336:I336)</f>
        <v>3994.0415899999998</v>
      </c>
      <c r="K336" s="29">
        <v>4130.9399999999996</v>
      </c>
      <c r="L336" s="26"/>
      <c r="M336" s="26">
        <f>SUM(K336:L336)</f>
        <v>4130.9399999999996</v>
      </c>
      <c r="N336" s="29"/>
      <c r="O336" s="29">
        <f t="shared" ref="O336" si="1506">SUM(M336:N336)</f>
        <v>4130.9399999999996</v>
      </c>
      <c r="P336" s="29"/>
      <c r="Q336" s="29">
        <f t="shared" ref="Q336" si="1507">SUM(O336:P336)</f>
        <v>4130.9399999999996</v>
      </c>
      <c r="R336" s="29"/>
      <c r="S336" s="26"/>
      <c r="T336" s="26">
        <f>SUM(R336:S336)</f>
        <v>0</v>
      </c>
      <c r="U336" s="29"/>
      <c r="V336" s="29">
        <f t="shared" ref="V336" si="1508">SUM(T336:U336)</f>
        <v>0</v>
      </c>
      <c r="W336" s="29"/>
      <c r="X336" s="29">
        <f t="shared" ref="X336" si="1509">SUM(V336:W336)</f>
        <v>0</v>
      </c>
    </row>
    <row r="337" spans="1:24" ht="31.5" hidden="1" outlineLevel="7" x14ac:dyDescent="0.2">
      <c r="A337" s="30" t="s">
        <v>209</v>
      </c>
      <c r="B337" s="30"/>
      <c r="C337" s="31" t="s">
        <v>696</v>
      </c>
      <c r="D337" s="28">
        <f t="shared" ref="D337:J337" si="1510">D338</f>
        <v>28693.5</v>
      </c>
      <c r="E337" s="28">
        <f t="shared" si="1510"/>
        <v>5455.5792000000001</v>
      </c>
      <c r="F337" s="28">
        <f t="shared" si="1510"/>
        <v>34149.0792</v>
      </c>
      <c r="G337" s="28">
        <f t="shared" si="1510"/>
        <v>0</v>
      </c>
      <c r="H337" s="28">
        <f t="shared" si="1510"/>
        <v>34149.0792</v>
      </c>
      <c r="I337" s="28">
        <f t="shared" si="1510"/>
        <v>0</v>
      </c>
      <c r="J337" s="28">
        <f t="shared" si="1510"/>
        <v>34149.0792</v>
      </c>
      <c r="K337" s="28"/>
      <c r="L337" s="28">
        <f t="shared" ref="L337:Q337" si="1511">L338</f>
        <v>0</v>
      </c>
      <c r="M337" s="28">
        <f t="shared" si="1511"/>
        <v>0</v>
      </c>
      <c r="N337" s="28">
        <f t="shared" si="1511"/>
        <v>0</v>
      </c>
      <c r="O337" s="28">
        <f t="shared" si="1511"/>
        <v>0</v>
      </c>
      <c r="P337" s="28">
        <f t="shared" si="1511"/>
        <v>0</v>
      </c>
      <c r="Q337" s="28">
        <f t="shared" si="1511"/>
        <v>0</v>
      </c>
      <c r="R337" s="28"/>
      <c r="S337" s="28">
        <f t="shared" ref="S337:X337" si="1512">S338</f>
        <v>0</v>
      </c>
      <c r="T337" s="28">
        <f t="shared" si="1512"/>
        <v>0</v>
      </c>
      <c r="U337" s="28">
        <f t="shared" si="1512"/>
        <v>0</v>
      </c>
      <c r="V337" s="28">
        <f t="shared" si="1512"/>
        <v>0</v>
      </c>
      <c r="W337" s="28">
        <f t="shared" si="1512"/>
        <v>0</v>
      </c>
      <c r="X337" s="28">
        <f t="shared" si="1512"/>
        <v>0</v>
      </c>
    </row>
    <row r="338" spans="1:24" ht="31.5" hidden="1" outlineLevel="7" x14ac:dyDescent="0.2">
      <c r="A338" s="32" t="s">
        <v>209</v>
      </c>
      <c r="B338" s="32" t="s">
        <v>65</v>
      </c>
      <c r="C338" s="33" t="s">
        <v>66</v>
      </c>
      <c r="D338" s="29">
        <v>28693.5</v>
      </c>
      <c r="E338" s="29">
        <v>5455.5792000000001</v>
      </c>
      <c r="F338" s="26">
        <f>SUM(D338:E338)</f>
        <v>34149.0792</v>
      </c>
      <c r="G338" s="26"/>
      <c r="H338" s="26">
        <f t="shared" ref="H338" si="1513">SUM(F338:G338)</f>
        <v>34149.0792</v>
      </c>
      <c r="I338" s="26"/>
      <c r="J338" s="26">
        <f t="shared" ref="J338" si="1514">SUM(H338:I338)</f>
        <v>34149.0792</v>
      </c>
      <c r="K338" s="29"/>
      <c r="L338" s="26"/>
      <c r="M338" s="26">
        <f>SUM(K338:L338)</f>
        <v>0</v>
      </c>
      <c r="N338" s="26"/>
      <c r="O338" s="26">
        <f t="shared" ref="O338" si="1515">SUM(M338:N338)</f>
        <v>0</v>
      </c>
      <c r="P338" s="26"/>
      <c r="Q338" s="26">
        <f t="shared" ref="Q338" si="1516">SUM(O338:P338)</f>
        <v>0</v>
      </c>
      <c r="R338" s="29"/>
      <c r="S338" s="26"/>
      <c r="T338" s="26">
        <f>SUM(R338:S338)</f>
        <v>0</v>
      </c>
      <c r="U338" s="26"/>
      <c r="V338" s="26">
        <f t="shared" ref="V338" si="1517">SUM(T338:U338)</f>
        <v>0</v>
      </c>
      <c r="W338" s="26"/>
      <c r="X338" s="26">
        <f t="shared" ref="X338" si="1518">SUM(V338:W338)</f>
        <v>0</v>
      </c>
    </row>
    <row r="339" spans="1:24" ht="31.5" hidden="1" outlineLevel="5" x14ac:dyDescent="0.2">
      <c r="A339" s="30" t="s">
        <v>209</v>
      </c>
      <c r="B339" s="30"/>
      <c r="C339" s="31" t="s">
        <v>697</v>
      </c>
      <c r="D339" s="28">
        <f t="shared" ref="D339:J339" si="1519">D340</f>
        <v>1510.2</v>
      </c>
      <c r="E339" s="28">
        <f t="shared" si="1519"/>
        <v>287.13574999999997</v>
      </c>
      <c r="F339" s="28">
        <f t="shared" si="1519"/>
        <v>1797.33575</v>
      </c>
      <c r="G339" s="28">
        <f t="shared" si="1519"/>
        <v>0</v>
      </c>
      <c r="H339" s="28">
        <f t="shared" si="1519"/>
        <v>1797.33575</v>
      </c>
      <c r="I339" s="28">
        <f t="shared" si="1519"/>
        <v>0</v>
      </c>
      <c r="J339" s="28">
        <f t="shared" si="1519"/>
        <v>1797.33575</v>
      </c>
      <c r="K339" s="28"/>
      <c r="L339" s="28">
        <f t="shared" ref="L339:Q339" si="1520">L340</f>
        <v>0</v>
      </c>
      <c r="M339" s="28">
        <f t="shared" si="1520"/>
        <v>0</v>
      </c>
      <c r="N339" s="28">
        <f t="shared" si="1520"/>
        <v>0</v>
      </c>
      <c r="O339" s="28">
        <f t="shared" si="1520"/>
        <v>0</v>
      </c>
      <c r="P339" s="28">
        <f t="shared" si="1520"/>
        <v>0</v>
      </c>
      <c r="Q339" s="28">
        <f t="shared" si="1520"/>
        <v>0</v>
      </c>
      <c r="R339" s="28"/>
      <c r="S339" s="28">
        <f t="shared" ref="S339:X339" si="1521">S340</f>
        <v>0</v>
      </c>
      <c r="T339" s="28">
        <f t="shared" si="1521"/>
        <v>0</v>
      </c>
      <c r="U339" s="28">
        <f t="shared" si="1521"/>
        <v>0</v>
      </c>
      <c r="V339" s="28">
        <f t="shared" si="1521"/>
        <v>0</v>
      </c>
      <c r="W339" s="28">
        <f t="shared" si="1521"/>
        <v>0</v>
      </c>
      <c r="X339" s="28">
        <f t="shared" si="1521"/>
        <v>0</v>
      </c>
    </row>
    <row r="340" spans="1:24" ht="31.5" hidden="1" outlineLevel="7" x14ac:dyDescent="0.2">
      <c r="A340" s="32" t="s">
        <v>209</v>
      </c>
      <c r="B340" s="32" t="s">
        <v>65</v>
      </c>
      <c r="C340" s="33" t="s">
        <v>66</v>
      </c>
      <c r="D340" s="29">
        <v>1510.2</v>
      </c>
      <c r="E340" s="29">
        <v>287.13574999999997</v>
      </c>
      <c r="F340" s="26">
        <f>SUM(D340:E340)</f>
        <v>1797.33575</v>
      </c>
      <c r="G340" s="26"/>
      <c r="H340" s="26">
        <f t="shared" ref="H340" si="1522">SUM(F340:G340)</f>
        <v>1797.33575</v>
      </c>
      <c r="I340" s="26"/>
      <c r="J340" s="26">
        <f t="shared" ref="J340" si="1523">SUM(H340:I340)</f>
        <v>1797.33575</v>
      </c>
      <c r="K340" s="29"/>
      <c r="L340" s="26"/>
      <c r="M340" s="26">
        <f>SUM(K340:L340)</f>
        <v>0</v>
      </c>
      <c r="N340" s="26"/>
      <c r="O340" s="26">
        <f t="shared" ref="O340" si="1524">SUM(M340:N340)</f>
        <v>0</v>
      </c>
      <c r="P340" s="26"/>
      <c r="Q340" s="26">
        <f t="shared" ref="Q340" si="1525">SUM(O340:P340)</f>
        <v>0</v>
      </c>
      <c r="R340" s="29"/>
      <c r="S340" s="26"/>
      <c r="T340" s="26">
        <f>SUM(R340:S340)</f>
        <v>0</v>
      </c>
      <c r="U340" s="26"/>
      <c r="V340" s="26">
        <f t="shared" ref="V340" si="1526">SUM(T340:U340)</f>
        <v>0</v>
      </c>
      <c r="W340" s="26"/>
      <c r="X340" s="26">
        <f t="shared" ref="X340" si="1527">SUM(V340:W340)</f>
        <v>0</v>
      </c>
    </row>
    <row r="341" spans="1:24" ht="15.75" hidden="1" outlineLevel="7" x14ac:dyDescent="0.2">
      <c r="A341" s="30" t="s">
        <v>614</v>
      </c>
      <c r="B341" s="32"/>
      <c r="C341" s="31" t="s">
        <v>621</v>
      </c>
      <c r="D341" s="28">
        <f>D342+D344+D346</f>
        <v>773325.81</v>
      </c>
      <c r="E341" s="28">
        <f t="shared" ref="E341:F341" si="1528">E342+E344+E346</f>
        <v>0</v>
      </c>
      <c r="F341" s="28">
        <f t="shared" si="1528"/>
        <v>773325.81</v>
      </c>
      <c r="G341" s="28">
        <f t="shared" ref="G341:H341" si="1529">G342+G344+G346</f>
        <v>-5953.9423299999999</v>
      </c>
      <c r="H341" s="28">
        <f t="shared" si="1529"/>
        <v>767371.86767000007</v>
      </c>
      <c r="I341" s="28">
        <f t="shared" ref="I341:J341" si="1530">I342+I344+I346</f>
        <v>0</v>
      </c>
      <c r="J341" s="28">
        <f t="shared" si="1530"/>
        <v>767371.86767000007</v>
      </c>
      <c r="K341" s="28"/>
      <c r="L341" s="28">
        <f t="shared" ref="L341" si="1531">L342+L344+L346</f>
        <v>0</v>
      </c>
      <c r="M341" s="28">
        <f t="shared" ref="M341:Q341" si="1532">M342+M344+M346</f>
        <v>0</v>
      </c>
      <c r="N341" s="28">
        <f t="shared" si="1532"/>
        <v>0</v>
      </c>
      <c r="O341" s="28">
        <f t="shared" si="1532"/>
        <v>0</v>
      </c>
      <c r="P341" s="28">
        <f t="shared" si="1532"/>
        <v>0</v>
      </c>
      <c r="Q341" s="28">
        <f t="shared" si="1532"/>
        <v>0</v>
      </c>
      <c r="R341" s="28"/>
      <c r="S341" s="28">
        <f t="shared" ref="S341" si="1533">S342+S344+S346</f>
        <v>0</v>
      </c>
      <c r="T341" s="28">
        <f t="shared" ref="T341:X341" si="1534">T342+T344+T346</f>
        <v>0</v>
      </c>
      <c r="U341" s="28">
        <f t="shared" si="1534"/>
        <v>0</v>
      </c>
      <c r="V341" s="28">
        <f t="shared" si="1534"/>
        <v>0</v>
      </c>
      <c r="W341" s="28">
        <f t="shared" si="1534"/>
        <v>0</v>
      </c>
      <c r="X341" s="28">
        <f t="shared" si="1534"/>
        <v>0</v>
      </c>
    </row>
    <row r="342" spans="1:24" ht="47.25" hidden="1" outlineLevel="7" x14ac:dyDescent="0.2">
      <c r="A342" s="30" t="s">
        <v>615</v>
      </c>
      <c r="B342" s="32"/>
      <c r="C342" s="31" t="s">
        <v>624</v>
      </c>
      <c r="D342" s="28">
        <f>D343</f>
        <v>9666.61</v>
      </c>
      <c r="E342" s="28">
        <f t="shared" ref="E342:J342" si="1535">E343</f>
        <v>0</v>
      </c>
      <c r="F342" s="28">
        <f t="shared" si="1535"/>
        <v>9666.61</v>
      </c>
      <c r="G342" s="28">
        <f t="shared" si="1535"/>
        <v>-5953.9423299999999</v>
      </c>
      <c r="H342" s="28">
        <f t="shared" si="1535"/>
        <v>3712.6676700000007</v>
      </c>
      <c r="I342" s="28">
        <f t="shared" si="1535"/>
        <v>0</v>
      </c>
      <c r="J342" s="28">
        <f t="shared" si="1535"/>
        <v>3712.6676700000007</v>
      </c>
      <c r="K342" s="28"/>
      <c r="L342" s="28">
        <f t="shared" ref="L342" si="1536">L343</f>
        <v>0</v>
      </c>
      <c r="M342" s="28">
        <f t="shared" ref="M342:Q342" si="1537">M343</f>
        <v>0</v>
      </c>
      <c r="N342" s="28">
        <f t="shared" si="1537"/>
        <v>0</v>
      </c>
      <c r="O342" s="28">
        <f t="shared" si="1537"/>
        <v>0</v>
      </c>
      <c r="P342" s="28">
        <f t="shared" si="1537"/>
        <v>0</v>
      </c>
      <c r="Q342" s="28">
        <f t="shared" si="1537"/>
        <v>0</v>
      </c>
      <c r="R342" s="28"/>
      <c r="S342" s="28">
        <f t="shared" ref="S342" si="1538">S343</f>
        <v>0</v>
      </c>
      <c r="T342" s="28">
        <f t="shared" ref="T342:X342" si="1539">T343</f>
        <v>0</v>
      </c>
      <c r="U342" s="28">
        <f t="shared" si="1539"/>
        <v>0</v>
      </c>
      <c r="V342" s="28">
        <f t="shared" si="1539"/>
        <v>0</v>
      </c>
      <c r="W342" s="28">
        <f t="shared" si="1539"/>
        <v>0</v>
      </c>
      <c r="X342" s="28">
        <f t="shared" si="1539"/>
        <v>0</v>
      </c>
    </row>
    <row r="343" spans="1:24" ht="31.5" hidden="1" outlineLevel="7" x14ac:dyDescent="0.2">
      <c r="A343" s="32" t="s">
        <v>615</v>
      </c>
      <c r="B343" s="32" t="s">
        <v>65</v>
      </c>
      <c r="C343" s="33" t="s">
        <v>66</v>
      </c>
      <c r="D343" s="29">
        <v>9666.61</v>
      </c>
      <c r="E343" s="26"/>
      <c r="F343" s="26">
        <f>SUM(D343:E343)</f>
        <v>9666.61</v>
      </c>
      <c r="G343" s="26">
        <v>-5953.9423299999999</v>
      </c>
      <c r="H343" s="26">
        <f t="shared" ref="H343" si="1540">SUM(F343:G343)</f>
        <v>3712.6676700000007</v>
      </c>
      <c r="I343" s="26"/>
      <c r="J343" s="26">
        <f t="shared" ref="J343" si="1541">SUM(H343:I343)</f>
        <v>3712.6676700000007</v>
      </c>
      <c r="K343" s="29"/>
      <c r="L343" s="26"/>
      <c r="M343" s="26">
        <f>SUM(K343:L343)</f>
        <v>0</v>
      </c>
      <c r="N343" s="26"/>
      <c r="O343" s="26">
        <f t="shared" ref="O343" si="1542">SUM(M343:N343)</f>
        <v>0</v>
      </c>
      <c r="P343" s="26"/>
      <c r="Q343" s="26">
        <f t="shared" ref="Q343" si="1543">SUM(O343:P343)</f>
        <v>0</v>
      </c>
      <c r="R343" s="29"/>
      <c r="S343" s="26"/>
      <c r="T343" s="26">
        <f>SUM(R343:S343)</f>
        <v>0</v>
      </c>
      <c r="U343" s="26"/>
      <c r="V343" s="26">
        <f t="shared" ref="V343" si="1544">SUM(T343:U343)</f>
        <v>0</v>
      </c>
      <c r="W343" s="26"/>
      <c r="X343" s="26">
        <f t="shared" ref="X343" si="1545">SUM(V343:W343)</f>
        <v>0</v>
      </c>
    </row>
    <row r="344" spans="1:24" ht="47.25" hidden="1" outlineLevel="7" x14ac:dyDescent="0.2">
      <c r="A344" s="30" t="s">
        <v>615</v>
      </c>
      <c r="B344" s="32"/>
      <c r="C344" s="31" t="s">
        <v>625</v>
      </c>
      <c r="D344" s="28">
        <f>D345</f>
        <v>190914.8</v>
      </c>
      <c r="E344" s="28">
        <f t="shared" ref="E344:J344" si="1546">E345</f>
        <v>0</v>
      </c>
      <c r="F344" s="28">
        <f t="shared" si="1546"/>
        <v>190914.8</v>
      </c>
      <c r="G344" s="28">
        <f t="shared" si="1546"/>
        <v>0</v>
      </c>
      <c r="H344" s="28">
        <f t="shared" si="1546"/>
        <v>190914.8</v>
      </c>
      <c r="I344" s="28">
        <f t="shared" si="1546"/>
        <v>0</v>
      </c>
      <c r="J344" s="28">
        <f t="shared" si="1546"/>
        <v>190914.8</v>
      </c>
      <c r="K344" s="28"/>
      <c r="L344" s="28">
        <f t="shared" ref="L344" si="1547">L345</f>
        <v>0</v>
      </c>
      <c r="M344" s="28">
        <f t="shared" ref="M344:Q344" si="1548">M345</f>
        <v>0</v>
      </c>
      <c r="N344" s="28">
        <f t="shared" si="1548"/>
        <v>0</v>
      </c>
      <c r="O344" s="28">
        <f t="shared" si="1548"/>
        <v>0</v>
      </c>
      <c r="P344" s="28">
        <f t="shared" si="1548"/>
        <v>0</v>
      </c>
      <c r="Q344" s="28">
        <f t="shared" si="1548"/>
        <v>0</v>
      </c>
      <c r="R344" s="28"/>
      <c r="S344" s="28">
        <f t="shared" ref="S344" si="1549">S345</f>
        <v>0</v>
      </c>
      <c r="T344" s="28">
        <f t="shared" ref="T344:X344" si="1550">T345</f>
        <v>0</v>
      </c>
      <c r="U344" s="28">
        <f t="shared" si="1550"/>
        <v>0</v>
      </c>
      <c r="V344" s="28">
        <f t="shared" si="1550"/>
        <v>0</v>
      </c>
      <c r="W344" s="28">
        <f t="shared" si="1550"/>
        <v>0</v>
      </c>
      <c r="X344" s="28">
        <f t="shared" si="1550"/>
        <v>0</v>
      </c>
    </row>
    <row r="345" spans="1:24" ht="31.5" hidden="1" outlineLevel="7" x14ac:dyDescent="0.2">
      <c r="A345" s="32" t="s">
        <v>615</v>
      </c>
      <c r="B345" s="32" t="s">
        <v>65</v>
      </c>
      <c r="C345" s="33" t="s">
        <v>66</v>
      </c>
      <c r="D345" s="29">
        <v>190914.8</v>
      </c>
      <c r="E345" s="26"/>
      <c r="F345" s="26">
        <f>SUM(D345:E345)</f>
        <v>190914.8</v>
      </c>
      <c r="G345" s="26"/>
      <c r="H345" s="26">
        <f t="shared" ref="H345" si="1551">SUM(F345:G345)</f>
        <v>190914.8</v>
      </c>
      <c r="I345" s="26"/>
      <c r="J345" s="26">
        <f t="shared" ref="J345" si="1552">SUM(H345:I345)</f>
        <v>190914.8</v>
      </c>
      <c r="K345" s="29"/>
      <c r="L345" s="26"/>
      <c r="M345" s="26">
        <f>SUM(K345:L345)</f>
        <v>0</v>
      </c>
      <c r="N345" s="26"/>
      <c r="O345" s="26">
        <f t="shared" ref="O345" si="1553">SUM(M345:N345)</f>
        <v>0</v>
      </c>
      <c r="P345" s="26"/>
      <c r="Q345" s="26">
        <f t="shared" ref="Q345" si="1554">SUM(O345:P345)</f>
        <v>0</v>
      </c>
      <c r="R345" s="29"/>
      <c r="S345" s="26"/>
      <c r="T345" s="26">
        <f>SUM(R345:S345)</f>
        <v>0</v>
      </c>
      <c r="U345" s="26"/>
      <c r="V345" s="26">
        <f t="shared" ref="V345" si="1555">SUM(T345:U345)</f>
        <v>0</v>
      </c>
      <c r="W345" s="26"/>
      <c r="X345" s="26">
        <f t="shared" ref="X345" si="1556">SUM(V345:W345)</f>
        <v>0</v>
      </c>
    </row>
    <row r="346" spans="1:24" ht="47.25" hidden="1" outlineLevel="7" x14ac:dyDescent="0.2">
      <c r="A346" s="30" t="s">
        <v>615</v>
      </c>
      <c r="B346" s="32"/>
      <c r="C346" s="31" t="s">
        <v>626</v>
      </c>
      <c r="D346" s="28">
        <f>D347</f>
        <v>572744.4</v>
      </c>
      <c r="E346" s="28">
        <f t="shared" ref="E346:J346" si="1557">E347</f>
        <v>0</v>
      </c>
      <c r="F346" s="28">
        <f t="shared" si="1557"/>
        <v>572744.4</v>
      </c>
      <c r="G346" s="28">
        <f t="shared" si="1557"/>
        <v>0</v>
      </c>
      <c r="H346" s="28">
        <f t="shared" si="1557"/>
        <v>572744.4</v>
      </c>
      <c r="I346" s="28">
        <f t="shared" si="1557"/>
        <v>0</v>
      </c>
      <c r="J346" s="28">
        <f t="shared" si="1557"/>
        <v>572744.4</v>
      </c>
      <c r="K346" s="28"/>
      <c r="L346" s="28">
        <f t="shared" ref="L346" si="1558">L347</f>
        <v>0</v>
      </c>
      <c r="M346" s="28">
        <f t="shared" ref="M346:Q346" si="1559">M347</f>
        <v>0</v>
      </c>
      <c r="N346" s="28">
        <f t="shared" si="1559"/>
        <v>0</v>
      </c>
      <c r="O346" s="28">
        <f t="shared" si="1559"/>
        <v>0</v>
      </c>
      <c r="P346" s="28">
        <f t="shared" si="1559"/>
        <v>0</v>
      </c>
      <c r="Q346" s="28">
        <f t="shared" si="1559"/>
        <v>0</v>
      </c>
      <c r="R346" s="28"/>
      <c r="S346" s="28">
        <f t="shared" ref="S346" si="1560">S347</f>
        <v>0</v>
      </c>
      <c r="T346" s="28">
        <f t="shared" ref="T346:X346" si="1561">T347</f>
        <v>0</v>
      </c>
      <c r="U346" s="28">
        <f t="shared" si="1561"/>
        <v>0</v>
      </c>
      <c r="V346" s="28">
        <f t="shared" si="1561"/>
        <v>0</v>
      </c>
      <c r="W346" s="28">
        <f t="shared" si="1561"/>
        <v>0</v>
      </c>
      <c r="X346" s="28">
        <f t="shared" si="1561"/>
        <v>0</v>
      </c>
    </row>
    <row r="347" spans="1:24" ht="31.5" hidden="1" outlineLevel="7" x14ac:dyDescent="0.2">
      <c r="A347" s="32" t="s">
        <v>615</v>
      </c>
      <c r="B347" s="32" t="s">
        <v>65</v>
      </c>
      <c r="C347" s="33" t="s">
        <v>66</v>
      </c>
      <c r="D347" s="29">
        <v>572744.4</v>
      </c>
      <c r="E347" s="26"/>
      <c r="F347" s="26">
        <f>SUM(D347:E347)</f>
        <v>572744.4</v>
      </c>
      <c r="G347" s="26"/>
      <c r="H347" s="26">
        <f t="shared" ref="H347" si="1562">SUM(F347:G347)</f>
        <v>572744.4</v>
      </c>
      <c r="I347" s="26"/>
      <c r="J347" s="26">
        <f t="shared" ref="J347" si="1563">SUM(H347:I347)</f>
        <v>572744.4</v>
      </c>
      <c r="K347" s="29"/>
      <c r="L347" s="26"/>
      <c r="M347" s="26">
        <f>SUM(K347:L347)</f>
        <v>0</v>
      </c>
      <c r="N347" s="26"/>
      <c r="O347" s="26">
        <f t="shared" ref="O347" si="1564">SUM(M347:N347)</f>
        <v>0</v>
      </c>
      <c r="P347" s="26"/>
      <c r="Q347" s="26">
        <f t="shared" ref="Q347" si="1565">SUM(O347:P347)</f>
        <v>0</v>
      </c>
      <c r="R347" s="29"/>
      <c r="S347" s="26"/>
      <c r="T347" s="26">
        <f>SUM(R347:S347)</f>
        <v>0</v>
      </c>
      <c r="U347" s="26"/>
      <c r="V347" s="26">
        <f t="shared" ref="V347" si="1566">SUM(T347:U347)</f>
        <v>0</v>
      </c>
      <c r="W347" s="26"/>
      <c r="X347" s="26">
        <f t="shared" ref="X347" si="1567">SUM(V347:W347)</f>
        <v>0</v>
      </c>
    </row>
    <row r="348" spans="1:24" ht="47.25" hidden="1" outlineLevel="3" x14ac:dyDescent="0.2">
      <c r="A348" s="20" t="s">
        <v>185</v>
      </c>
      <c r="B348" s="20"/>
      <c r="C348" s="21" t="s">
        <v>186</v>
      </c>
      <c r="D348" s="22">
        <f>D349+D355+D367+D374</f>
        <v>242844.86588</v>
      </c>
      <c r="E348" s="22">
        <f t="shared" ref="E348:F348" si="1568">E349+E355+E367+E374</f>
        <v>-638.59292000000005</v>
      </c>
      <c r="F348" s="22">
        <f t="shared" si="1568"/>
        <v>242206.27296</v>
      </c>
      <c r="G348" s="22">
        <f t="shared" ref="G348:H348" si="1569">G349+G355+G367+G374</f>
        <v>25912.306620000003</v>
      </c>
      <c r="H348" s="22">
        <f t="shared" si="1569"/>
        <v>268118.57958000002</v>
      </c>
      <c r="I348" s="22">
        <f t="shared" ref="I348:J348" si="1570">I349+I355+I367+I374</f>
        <v>0</v>
      </c>
      <c r="J348" s="22">
        <f t="shared" si="1570"/>
        <v>268118.57958000002</v>
      </c>
      <c r="K348" s="22">
        <f>K349+K355+K367+K374</f>
        <v>16166.36549</v>
      </c>
      <c r="L348" s="22">
        <f t="shared" ref="L348" si="1571">L349+L355+L367+L374</f>
        <v>0</v>
      </c>
      <c r="M348" s="22">
        <f t="shared" ref="M348:Q348" si="1572">M349+M355+M367+M374</f>
        <v>16166.36549</v>
      </c>
      <c r="N348" s="22">
        <f t="shared" si="1572"/>
        <v>-202.43949000000001</v>
      </c>
      <c r="O348" s="22">
        <f t="shared" si="1572"/>
        <v>15963.925999999999</v>
      </c>
      <c r="P348" s="22">
        <f t="shared" si="1572"/>
        <v>0</v>
      </c>
      <c r="Q348" s="22">
        <f t="shared" si="1572"/>
        <v>15963.925999999999</v>
      </c>
      <c r="R348" s="22">
        <f>R349+R355+R367+R374</f>
        <v>7964.2</v>
      </c>
      <c r="S348" s="22">
        <f t="shared" ref="S348" si="1573">S349+S355+S367+S374</f>
        <v>0</v>
      </c>
      <c r="T348" s="22">
        <f t="shared" ref="T348:X348" si="1574">T349+T355+T367+T374</f>
        <v>7964.2</v>
      </c>
      <c r="U348" s="22">
        <f t="shared" si="1574"/>
        <v>0</v>
      </c>
      <c r="V348" s="22">
        <f t="shared" si="1574"/>
        <v>7964.2</v>
      </c>
      <c r="W348" s="22">
        <f t="shared" si="1574"/>
        <v>0</v>
      </c>
      <c r="X348" s="22">
        <f t="shared" si="1574"/>
        <v>7964.2</v>
      </c>
    </row>
    <row r="349" spans="1:24" ht="35.25" hidden="1" customHeight="1" outlineLevel="4" x14ac:dyDescent="0.2">
      <c r="A349" s="20" t="s">
        <v>187</v>
      </c>
      <c r="B349" s="20"/>
      <c r="C349" s="21" t="s">
        <v>188</v>
      </c>
      <c r="D349" s="22">
        <f>D350+D353</f>
        <v>10427.300000000001</v>
      </c>
      <c r="E349" s="22">
        <f t="shared" ref="E349:F349" si="1575">E350+E353</f>
        <v>-638.59292000000005</v>
      </c>
      <c r="F349" s="22">
        <f t="shared" si="1575"/>
        <v>9788.7070800000001</v>
      </c>
      <c r="G349" s="22">
        <f t="shared" ref="G349:H349" si="1576">G350+G353</f>
        <v>17177.13609</v>
      </c>
      <c r="H349" s="22">
        <f t="shared" si="1576"/>
        <v>26965.84317</v>
      </c>
      <c r="I349" s="22">
        <f t="shared" ref="I349:J349" si="1577">I350+I353</f>
        <v>0</v>
      </c>
      <c r="J349" s="22">
        <f t="shared" si="1577"/>
        <v>26965.84317</v>
      </c>
      <c r="K349" s="22">
        <f t="shared" ref="K349:R349" si="1578">K350+K353</f>
        <v>4217.7</v>
      </c>
      <c r="L349" s="22">
        <f t="shared" ref="L349" si="1579">L350+L353</f>
        <v>0</v>
      </c>
      <c r="M349" s="22">
        <f t="shared" ref="M349:Q349" si="1580">M350+M353</f>
        <v>4217.7</v>
      </c>
      <c r="N349" s="22">
        <f t="shared" si="1580"/>
        <v>0</v>
      </c>
      <c r="O349" s="22">
        <f t="shared" si="1580"/>
        <v>4217.7</v>
      </c>
      <c r="P349" s="22">
        <f t="shared" si="1580"/>
        <v>0</v>
      </c>
      <c r="Q349" s="22">
        <f t="shared" si="1580"/>
        <v>4217.7</v>
      </c>
      <c r="R349" s="22">
        <f t="shared" si="1578"/>
        <v>4217.7</v>
      </c>
      <c r="S349" s="22">
        <f t="shared" ref="S349" si="1581">S350+S353</f>
        <v>0</v>
      </c>
      <c r="T349" s="22">
        <f t="shared" ref="T349:X349" si="1582">T350+T353</f>
        <v>4217.7</v>
      </c>
      <c r="U349" s="22">
        <f t="shared" si="1582"/>
        <v>0</v>
      </c>
      <c r="V349" s="22">
        <f t="shared" si="1582"/>
        <v>4217.7</v>
      </c>
      <c r="W349" s="22">
        <f t="shared" si="1582"/>
        <v>0</v>
      </c>
      <c r="X349" s="22">
        <f t="shared" si="1582"/>
        <v>4217.7</v>
      </c>
    </row>
    <row r="350" spans="1:24" ht="49.5" hidden="1" customHeight="1" outlineLevel="5" x14ac:dyDescent="0.2">
      <c r="A350" s="30" t="s">
        <v>189</v>
      </c>
      <c r="B350" s="30"/>
      <c r="C350" s="31" t="s">
        <v>190</v>
      </c>
      <c r="D350" s="28">
        <f>D352+D351</f>
        <v>8709.6</v>
      </c>
      <c r="E350" s="28">
        <f t="shared" ref="E350:F350" si="1583">E352+E351</f>
        <v>-638.59292000000005</v>
      </c>
      <c r="F350" s="28">
        <f t="shared" si="1583"/>
        <v>8071.0070800000003</v>
      </c>
      <c r="G350" s="28">
        <f t="shared" ref="G350:H350" si="1584">G352+G351</f>
        <v>1883.82809</v>
      </c>
      <c r="H350" s="28">
        <f t="shared" si="1584"/>
        <v>9954.8351700000003</v>
      </c>
      <c r="I350" s="28">
        <f t="shared" ref="I350:J350" si="1585">I352+I351</f>
        <v>0</v>
      </c>
      <c r="J350" s="28">
        <f t="shared" si="1585"/>
        <v>9954.8351700000003</v>
      </c>
      <c r="K350" s="28">
        <f t="shared" ref="K350:R350" si="1586">K352+K351</f>
        <v>2500</v>
      </c>
      <c r="L350" s="28">
        <f t="shared" ref="L350" si="1587">L352+L351</f>
        <v>0</v>
      </c>
      <c r="M350" s="28">
        <f t="shared" ref="M350:Q350" si="1588">M352+M351</f>
        <v>2500</v>
      </c>
      <c r="N350" s="28">
        <f t="shared" si="1588"/>
        <v>0</v>
      </c>
      <c r="O350" s="28">
        <f t="shared" si="1588"/>
        <v>2500</v>
      </c>
      <c r="P350" s="28">
        <f t="shared" si="1588"/>
        <v>0</v>
      </c>
      <c r="Q350" s="28">
        <f t="shared" si="1588"/>
        <v>2500</v>
      </c>
      <c r="R350" s="28">
        <f t="shared" si="1586"/>
        <v>2500</v>
      </c>
      <c r="S350" s="28">
        <f t="shared" ref="S350" si="1589">S352+S351</f>
        <v>0</v>
      </c>
      <c r="T350" s="28">
        <f t="shared" ref="T350:X350" si="1590">T352+T351</f>
        <v>2500</v>
      </c>
      <c r="U350" s="28">
        <f t="shared" si="1590"/>
        <v>0</v>
      </c>
      <c r="V350" s="28">
        <f t="shared" si="1590"/>
        <v>2500</v>
      </c>
      <c r="W350" s="28">
        <f t="shared" si="1590"/>
        <v>0</v>
      </c>
      <c r="X350" s="28">
        <f t="shared" si="1590"/>
        <v>2500</v>
      </c>
    </row>
    <row r="351" spans="1:24" ht="32.25" hidden="1" customHeight="1" outlineLevel="5" x14ac:dyDescent="0.2">
      <c r="A351" s="32" t="s">
        <v>189</v>
      </c>
      <c r="B351" s="32" t="s">
        <v>7</v>
      </c>
      <c r="C351" s="33" t="s">
        <v>8</v>
      </c>
      <c r="D351" s="29">
        <v>2500</v>
      </c>
      <c r="E351" s="26"/>
      <c r="F351" s="26">
        <f>SUM(D351:E351)</f>
        <v>2500</v>
      </c>
      <c r="G351" s="26"/>
      <c r="H351" s="26">
        <f t="shared" ref="H351" si="1591">SUM(F351:G351)</f>
        <v>2500</v>
      </c>
      <c r="I351" s="26"/>
      <c r="J351" s="26">
        <f t="shared" ref="J351:J352" si="1592">SUM(H351:I351)</f>
        <v>2500</v>
      </c>
      <c r="K351" s="29">
        <v>2500</v>
      </c>
      <c r="L351" s="26"/>
      <c r="M351" s="26">
        <f>SUM(K351:L351)</f>
        <v>2500</v>
      </c>
      <c r="N351" s="26"/>
      <c r="O351" s="26">
        <f t="shared" ref="O351" si="1593">SUM(M351:N351)</f>
        <v>2500</v>
      </c>
      <c r="P351" s="26"/>
      <c r="Q351" s="26">
        <f t="shared" ref="Q351:Q352" si="1594">SUM(O351:P351)</f>
        <v>2500</v>
      </c>
      <c r="R351" s="29">
        <v>2500</v>
      </c>
      <c r="S351" s="26"/>
      <c r="T351" s="26">
        <f>SUM(R351:S351)</f>
        <v>2500</v>
      </c>
      <c r="U351" s="26"/>
      <c r="V351" s="26">
        <f t="shared" ref="V351" si="1595">SUM(T351:U351)</f>
        <v>2500</v>
      </c>
      <c r="W351" s="26"/>
      <c r="X351" s="26">
        <f t="shared" ref="X351:X352" si="1596">SUM(V351:W351)</f>
        <v>2500</v>
      </c>
    </row>
    <row r="352" spans="1:24" ht="25.5" hidden="1" customHeight="1" outlineLevel="7" x14ac:dyDescent="0.2">
      <c r="A352" s="32" t="s">
        <v>189</v>
      </c>
      <c r="B352" s="32" t="s">
        <v>15</v>
      </c>
      <c r="C352" s="33" t="s">
        <v>16</v>
      </c>
      <c r="D352" s="29">
        <v>6209.6</v>
      </c>
      <c r="E352" s="29">
        <v>-638.59292000000005</v>
      </c>
      <c r="F352" s="29">
        <f>SUM(D352:E352)</f>
        <v>5571.0070800000003</v>
      </c>
      <c r="G352" s="29">
        <v>1883.82809</v>
      </c>
      <c r="H352" s="29">
        <f t="shared" ref="H352" si="1597">SUM(F352:G352)</f>
        <v>7454.8351700000003</v>
      </c>
      <c r="I352" s="29"/>
      <c r="J352" s="29">
        <f t="shared" si="1592"/>
        <v>7454.8351700000003</v>
      </c>
      <c r="K352" s="29"/>
      <c r="L352" s="26"/>
      <c r="M352" s="26">
        <f>SUM(K352:L352)</f>
        <v>0</v>
      </c>
      <c r="N352" s="29"/>
      <c r="O352" s="29">
        <f t="shared" ref="O352" si="1598">SUM(M352:N352)</f>
        <v>0</v>
      </c>
      <c r="P352" s="29"/>
      <c r="Q352" s="29">
        <f t="shared" si="1594"/>
        <v>0</v>
      </c>
      <c r="R352" s="29"/>
      <c r="S352" s="26"/>
      <c r="T352" s="26">
        <f>SUM(R352:S352)</f>
        <v>0</v>
      </c>
      <c r="U352" s="29"/>
      <c r="V352" s="29">
        <f t="shared" ref="V352" si="1599">SUM(T352:U352)</f>
        <v>0</v>
      </c>
      <c r="W352" s="29"/>
      <c r="X352" s="29">
        <f t="shared" si="1596"/>
        <v>0</v>
      </c>
    </row>
    <row r="353" spans="1:24" ht="31.5" hidden="1" outlineLevel="5" x14ac:dyDescent="0.2">
      <c r="A353" s="20" t="s">
        <v>191</v>
      </c>
      <c r="B353" s="20"/>
      <c r="C353" s="21" t="s">
        <v>192</v>
      </c>
      <c r="D353" s="22">
        <f>D354</f>
        <v>1717.7</v>
      </c>
      <c r="E353" s="22">
        <f t="shared" ref="E353:J353" si="1600">E354</f>
        <v>0</v>
      </c>
      <c r="F353" s="22">
        <f t="shared" si="1600"/>
        <v>1717.7</v>
      </c>
      <c r="G353" s="22">
        <f t="shared" si="1600"/>
        <v>15293.308000000001</v>
      </c>
      <c r="H353" s="22">
        <f t="shared" si="1600"/>
        <v>17011.008000000002</v>
      </c>
      <c r="I353" s="22">
        <f t="shared" si="1600"/>
        <v>0</v>
      </c>
      <c r="J353" s="22">
        <f t="shared" si="1600"/>
        <v>17011.008000000002</v>
      </c>
      <c r="K353" s="22">
        <f t="shared" ref="K353:R353" si="1601">K354</f>
        <v>1717.7</v>
      </c>
      <c r="L353" s="22">
        <f t="shared" ref="L353" si="1602">L354</f>
        <v>0</v>
      </c>
      <c r="M353" s="22">
        <f t="shared" ref="M353:Q353" si="1603">M354</f>
        <v>1717.7</v>
      </c>
      <c r="N353" s="22">
        <f t="shared" si="1603"/>
        <v>0</v>
      </c>
      <c r="O353" s="22">
        <f t="shared" si="1603"/>
        <v>1717.7</v>
      </c>
      <c r="P353" s="22">
        <f t="shared" si="1603"/>
        <v>0</v>
      </c>
      <c r="Q353" s="22">
        <f t="shared" si="1603"/>
        <v>1717.7</v>
      </c>
      <c r="R353" s="22">
        <f t="shared" si="1601"/>
        <v>1717.7</v>
      </c>
      <c r="S353" s="22">
        <f t="shared" ref="S353" si="1604">S354</f>
        <v>0</v>
      </c>
      <c r="T353" s="22">
        <f t="shared" ref="T353:X353" si="1605">T354</f>
        <v>1717.7</v>
      </c>
      <c r="U353" s="22">
        <f t="shared" si="1605"/>
        <v>0</v>
      </c>
      <c r="V353" s="22">
        <f t="shared" si="1605"/>
        <v>1717.7</v>
      </c>
      <c r="W353" s="22">
        <f t="shared" si="1605"/>
        <v>0</v>
      </c>
      <c r="X353" s="22">
        <f t="shared" si="1605"/>
        <v>1717.7</v>
      </c>
    </row>
    <row r="354" spans="1:24" ht="31.5" hidden="1" outlineLevel="5" x14ac:dyDescent="0.2">
      <c r="A354" s="24" t="s">
        <v>191</v>
      </c>
      <c r="B354" s="32" t="s">
        <v>65</v>
      </c>
      <c r="C354" s="38" t="s">
        <v>421</v>
      </c>
      <c r="D354" s="29">
        <v>1717.7</v>
      </c>
      <c r="E354" s="26"/>
      <c r="F354" s="26">
        <f>SUM(D354:E354)</f>
        <v>1717.7</v>
      </c>
      <c r="G354" s="26">
        <v>15293.308000000001</v>
      </c>
      <c r="H354" s="26">
        <f t="shared" ref="H354" si="1606">SUM(F354:G354)</f>
        <v>17011.008000000002</v>
      </c>
      <c r="I354" s="26"/>
      <c r="J354" s="26">
        <f t="shared" ref="J354" si="1607">SUM(H354:I354)</f>
        <v>17011.008000000002</v>
      </c>
      <c r="K354" s="29">
        <v>1717.7</v>
      </c>
      <c r="L354" s="26"/>
      <c r="M354" s="26">
        <f>SUM(K354:L354)</f>
        <v>1717.7</v>
      </c>
      <c r="N354" s="26"/>
      <c r="O354" s="26">
        <f t="shared" ref="O354" si="1608">SUM(M354:N354)</f>
        <v>1717.7</v>
      </c>
      <c r="P354" s="26"/>
      <c r="Q354" s="26">
        <f t="shared" ref="Q354" si="1609">SUM(O354:P354)</f>
        <v>1717.7</v>
      </c>
      <c r="R354" s="29">
        <v>1717.7</v>
      </c>
      <c r="S354" s="26"/>
      <c r="T354" s="26">
        <f>SUM(R354:S354)</f>
        <v>1717.7</v>
      </c>
      <c r="U354" s="26"/>
      <c r="V354" s="26">
        <f t="shared" ref="V354" si="1610">SUM(T354:U354)</f>
        <v>1717.7</v>
      </c>
      <c r="W354" s="26"/>
      <c r="X354" s="26">
        <f t="shared" ref="X354" si="1611">SUM(V354:W354)</f>
        <v>1717.7</v>
      </c>
    </row>
    <row r="355" spans="1:24" ht="31.5" hidden="1" outlineLevel="7" x14ac:dyDescent="0.2">
      <c r="A355" s="20" t="s">
        <v>427</v>
      </c>
      <c r="B355" s="24"/>
      <c r="C355" s="21" t="s">
        <v>425</v>
      </c>
      <c r="D355" s="22">
        <f>D356+D363+D359+D361</f>
        <v>232209.2</v>
      </c>
      <c r="E355" s="22">
        <f t="shared" ref="E355" si="1612">E356+E363+E359+E361</f>
        <v>0</v>
      </c>
      <c r="F355" s="22">
        <f>F356+F363+F359+F361+F365</f>
        <v>232209.2</v>
      </c>
      <c r="G355" s="22">
        <f t="shared" ref="G355:V355" si="1613">G356+G363+G359+G361+G365</f>
        <v>8532.7310400000024</v>
      </c>
      <c r="H355" s="22">
        <f t="shared" si="1613"/>
        <v>240741.93104</v>
      </c>
      <c r="I355" s="22">
        <f t="shared" ref="I355:J355" si="1614">I356+I363+I359+I361+I365</f>
        <v>0</v>
      </c>
      <c r="J355" s="22">
        <f t="shared" si="1614"/>
        <v>240741.93104</v>
      </c>
      <c r="K355" s="22">
        <f t="shared" si="1613"/>
        <v>3746.5</v>
      </c>
      <c r="L355" s="22">
        <f t="shared" si="1613"/>
        <v>0</v>
      </c>
      <c r="M355" s="22">
        <f t="shared" si="1613"/>
        <v>3746.5</v>
      </c>
      <c r="N355" s="22">
        <f t="shared" si="1613"/>
        <v>0</v>
      </c>
      <c r="O355" s="22">
        <f t="shared" si="1613"/>
        <v>3746.5</v>
      </c>
      <c r="P355" s="22">
        <f t="shared" si="1613"/>
        <v>0</v>
      </c>
      <c r="Q355" s="22">
        <f t="shared" si="1613"/>
        <v>3746.5</v>
      </c>
      <c r="R355" s="22">
        <f t="shared" si="1613"/>
        <v>3746.5</v>
      </c>
      <c r="S355" s="22">
        <f t="shared" si="1613"/>
        <v>0</v>
      </c>
      <c r="T355" s="22">
        <f t="shared" si="1613"/>
        <v>3746.5</v>
      </c>
      <c r="U355" s="22">
        <f t="shared" si="1613"/>
        <v>0</v>
      </c>
      <c r="V355" s="22">
        <f t="shared" si="1613"/>
        <v>3746.5</v>
      </c>
      <c r="W355" s="22">
        <f t="shared" ref="W355:X355" si="1615">W356+W363+W359+W361+W365</f>
        <v>0</v>
      </c>
      <c r="X355" s="22">
        <f t="shared" si="1615"/>
        <v>3746.5</v>
      </c>
    </row>
    <row r="356" spans="1:24" s="17" customFormat="1" ht="31.5" hidden="1" outlineLevel="7" x14ac:dyDescent="0.2">
      <c r="A356" s="30" t="s">
        <v>428</v>
      </c>
      <c r="B356" s="30"/>
      <c r="C356" s="31" t="s">
        <v>773</v>
      </c>
      <c r="D356" s="28">
        <f>D357+D358</f>
        <v>9746.5</v>
      </c>
      <c r="E356" s="28">
        <f t="shared" ref="E356" si="1616">E357+E358</f>
        <v>0</v>
      </c>
      <c r="F356" s="28">
        <f>F357+F358</f>
        <v>9746.5</v>
      </c>
      <c r="G356" s="28">
        <f t="shared" ref="G356:H356" si="1617">G357+G358</f>
        <v>410.14104000000043</v>
      </c>
      <c r="H356" s="28">
        <f t="shared" si="1617"/>
        <v>10156.64104</v>
      </c>
      <c r="I356" s="28">
        <f t="shared" ref="I356:J356" si="1618">I357+I358</f>
        <v>0</v>
      </c>
      <c r="J356" s="28">
        <f t="shared" si="1618"/>
        <v>10156.64104</v>
      </c>
      <c r="K356" s="28">
        <f t="shared" ref="K356:R356" si="1619">K357+K358</f>
        <v>3746.5</v>
      </c>
      <c r="L356" s="28">
        <f t="shared" ref="L356" si="1620">L357+L358</f>
        <v>0</v>
      </c>
      <c r="M356" s="28">
        <f t="shared" ref="M356:Q356" si="1621">M357+M358</f>
        <v>3746.5</v>
      </c>
      <c r="N356" s="28">
        <f t="shared" si="1621"/>
        <v>0</v>
      </c>
      <c r="O356" s="28">
        <f t="shared" si="1621"/>
        <v>3746.5</v>
      </c>
      <c r="P356" s="28">
        <f t="shared" si="1621"/>
        <v>0</v>
      </c>
      <c r="Q356" s="28">
        <f t="shared" si="1621"/>
        <v>3746.5</v>
      </c>
      <c r="R356" s="28">
        <f t="shared" si="1619"/>
        <v>3746.5</v>
      </c>
      <c r="S356" s="28">
        <f t="shared" ref="S356" si="1622">S357+S358</f>
        <v>0</v>
      </c>
      <c r="T356" s="28">
        <f t="shared" ref="T356:X356" si="1623">T357+T358</f>
        <v>3746.5</v>
      </c>
      <c r="U356" s="28">
        <f t="shared" si="1623"/>
        <v>0</v>
      </c>
      <c r="V356" s="28">
        <f t="shared" si="1623"/>
        <v>3746.5</v>
      </c>
      <c r="W356" s="28">
        <f t="shared" si="1623"/>
        <v>0</v>
      </c>
      <c r="X356" s="28">
        <f t="shared" si="1623"/>
        <v>3746.5</v>
      </c>
    </row>
    <row r="357" spans="1:24" ht="33.75" hidden="1" customHeight="1" outlineLevel="7" x14ac:dyDescent="0.2">
      <c r="A357" s="32" t="s">
        <v>428</v>
      </c>
      <c r="B357" s="32" t="s">
        <v>65</v>
      </c>
      <c r="C357" s="38" t="s">
        <v>421</v>
      </c>
      <c r="D357" s="29">
        <v>7000</v>
      </c>
      <c r="E357" s="26"/>
      <c r="F357" s="26">
        <f>SUM(D357:E357)</f>
        <v>7000</v>
      </c>
      <c r="G357" s="26">
        <v>-7000</v>
      </c>
      <c r="H357" s="26">
        <f t="shared" ref="H357" si="1624">SUM(F357:G357)</f>
        <v>0</v>
      </c>
      <c r="I357" s="26"/>
      <c r="J357" s="26">
        <f t="shared" ref="J357:J358" si="1625">SUM(H357:I357)</f>
        <v>0</v>
      </c>
      <c r="K357" s="29"/>
      <c r="L357" s="26"/>
      <c r="M357" s="26">
        <f>SUM(K357:L357)</f>
        <v>0</v>
      </c>
      <c r="N357" s="26"/>
      <c r="O357" s="26">
        <f t="shared" ref="O357" si="1626">SUM(M357:N357)</f>
        <v>0</v>
      </c>
      <c r="P357" s="26"/>
      <c r="Q357" s="26">
        <f t="shared" ref="Q357:Q358" si="1627">SUM(O357:P357)</f>
        <v>0</v>
      </c>
      <c r="R357" s="29"/>
      <c r="S357" s="26"/>
      <c r="T357" s="26">
        <f>SUM(R357:S357)</f>
        <v>0</v>
      </c>
      <c r="U357" s="26"/>
      <c r="V357" s="26">
        <f t="shared" ref="V357" si="1628">SUM(T357:U357)</f>
        <v>0</v>
      </c>
      <c r="W357" s="26"/>
      <c r="X357" s="26">
        <f t="shared" ref="X357:X358" si="1629">SUM(V357:W357)</f>
        <v>0</v>
      </c>
    </row>
    <row r="358" spans="1:24" ht="33.75" hidden="1" customHeight="1" outlineLevel="7" x14ac:dyDescent="0.2">
      <c r="A358" s="32" t="s">
        <v>428</v>
      </c>
      <c r="B358" s="32" t="s">
        <v>15</v>
      </c>
      <c r="C358" s="33" t="s">
        <v>16</v>
      </c>
      <c r="D358" s="29">
        <v>2746.5</v>
      </c>
      <c r="E358" s="26"/>
      <c r="F358" s="26">
        <f>SUM(D358:E358)</f>
        <v>2746.5</v>
      </c>
      <c r="G358" s="26">
        <v>7410.1410400000004</v>
      </c>
      <c r="H358" s="26">
        <f t="shared" ref="H358" si="1630">SUM(F358:G358)</f>
        <v>10156.64104</v>
      </c>
      <c r="I358" s="26"/>
      <c r="J358" s="26">
        <f t="shared" si="1625"/>
        <v>10156.64104</v>
      </c>
      <c r="K358" s="29">
        <v>3746.5</v>
      </c>
      <c r="L358" s="26"/>
      <c r="M358" s="26">
        <f>SUM(K358:L358)</f>
        <v>3746.5</v>
      </c>
      <c r="N358" s="26"/>
      <c r="O358" s="26">
        <f t="shared" ref="O358" si="1631">SUM(M358:N358)</f>
        <v>3746.5</v>
      </c>
      <c r="P358" s="26"/>
      <c r="Q358" s="26">
        <f t="shared" si="1627"/>
        <v>3746.5</v>
      </c>
      <c r="R358" s="29">
        <v>3746.5</v>
      </c>
      <c r="S358" s="26"/>
      <c r="T358" s="26">
        <f>SUM(R358:S358)</f>
        <v>3746.5</v>
      </c>
      <c r="U358" s="26"/>
      <c r="V358" s="26">
        <f t="shared" ref="V358" si="1632">SUM(T358:U358)</f>
        <v>3746.5</v>
      </c>
      <c r="W358" s="26"/>
      <c r="X358" s="26">
        <f t="shared" si="1629"/>
        <v>3746.5</v>
      </c>
    </row>
    <row r="359" spans="1:24" ht="45.75" hidden="1" customHeight="1" outlineLevel="7" x14ac:dyDescent="0.2">
      <c r="A359" s="30" t="s">
        <v>699</v>
      </c>
      <c r="B359" s="30"/>
      <c r="C359" s="31" t="s">
        <v>730</v>
      </c>
      <c r="D359" s="22">
        <f>D360</f>
        <v>166847</v>
      </c>
      <c r="E359" s="22">
        <f t="shared" ref="E359:J359" si="1633">E360</f>
        <v>0</v>
      </c>
      <c r="F359" s="22">
        <f t="shared" si="1633"/>
        <v>166847</v>
      </c>
      <c r="G359" s="22">
        <f t="shared" si="1633"/>
        <v>0</v>
      </c>
      <c r="H359" s="22">
        <f t="shared" si="1633"/>
        <v>166847</v>
      </c>
      <c r="I359" s="22">
        <f t="shared" si="1633"/>
        <v>0</v>
      </c>
      <c r="J359" s="22">
        <f t="shared" si="1633"/>
        <v>166847</v>
      </c>
      <c r="K359" s="22"/>
      <c r="L359" s="22">
        <f t="shared" ref="L359" si="1634">L360</f>
        <v>0</v>
      </c>
      <c r="M359" s="22">
        <f t="shared" ref="M359:Q359" si="1635">M360</f>
        <v>0</v>
      </c>
      <c r="N359" s="22">
        <f t="shared" si="1635"/>
        <v>0</v>
      </c>
      <c r="O359" s="22">
        <f t="shared" si="1635"/>
        <v>0</v>
      </c>
      <c r="P359" s="22">
        <f t="shared" si="1635"/>
        <v>0</v>
      </c>
      <c r="Q359" s="22">
        <f t="shared" si="1635"/>
        <v>0</v>
      </c>
      <c r="R359" s="22"/>
      <c r="S359" s="22">
        <f t="shared" ref="S359" si="1636">S360</f>
        <v>0</v>
      </c>
      <c r="T359" s="22">
        <f t="shared" ref="T359:X359" si="1637">T360</f>
        <v>0</v>
      </c>
      <c r="U359" s="22">
        <f t="shared" si="1637"/>
        <v>0</v>
      </c>
      <c r="V359" s="22">
        <f t="shared" si="1637"/>
        <v>0</v>
      </c>
      <c r="W359" s="22">
        <f t="shared" si="1637"/>
        <v>0</v>
      </c>
      <c r="X359" s="22">
        <f t="shared" si="1637"/>
        <v>0</v>
      </c>
    </row>
    <row r="360" spans="1:24" ht="33.75" hidden="1" customHeight="1" outlineLevel="7" x14ac:dyDescent="0.2">
      <c r="A360" s="32" t="s">
        <v>699</v>
      </c>
      <c r="B360" s="32" t="s">
        <v>15</v>
      </c>
      <c r="C360" s="38" t="s">
        <v>421</v>
      </c>
      <c r="D360" s="29">
        <v>166847</v>
      </c>
      <c r="E360" s="26"/>
      <c r="F360" s="26">
        <f>SUM(D360:E360)</f>
        <v>166847</v>
      </c>
      <c r="G360" s="26"/>
      <c r="H360" s="26">
        <f t="shared" ref="H360" si="1638">SUM(F360:G360)</f>
        <v>166847</v>
      </c>
      <c r="I360" s="26"/>
      <c r="J360" s="26">
        <f t="shared" ref="J360" si="1639">SUM(H360:I360)</f>
        <v>166847</v>
      </c>
      <c r="K360" s="29"/>
      <c r="L360" s="26"/>
      <c r="M360" s="26">
        <f>SUM(K360:L360)</f>
        <v>0</v>
      </c>
      <c r="N360" s="26"/>
      <c r="O360" s="26">
        <f t="shared" ref="O360" si="1640">SUM(M360:N360)</f>
        <v>0</v>
      </c>
      <c r="P360" s="26"/>
      <c r="Q360" s="26">
        <f t="shared" ref="Q360" si="1641">SUM(O360:P360)</f>
        <v>0</v>
      </c>
      <c r="R360" s="29"/>
      <c r="S360" s="26"/>
      <c r="T360" s="26">
        <f>SUM(R360:S360)</f>
        <v>0</v>
      </c>
      <c r="U360" s="26"/>
      <c r="V360" s="26">
        <f t="shared" ref="V360" si="1642">SUM(T360:U360)</f>
        <v>0</v>
      </c>
      <c r="W360" s="26"/>
      <c r="X360" s="26">
        <f t="shared" ref="X360" si="1643">SUM(V360:W360)</f>
        <v>0</v>
      </c>
    </row>
    <row r="361" spans="1:24" ht="33.75" hidden="1" customHeight="1" outlineLevel="7" x14ac:dyDescent="0.2">
      <c r="A361" s="30" t="s">
        <v>698</v>
      </c>
      <c r="B361" s="30"/>
      <c r="C361" s="31" t="s">
        <v>650</v>
      </c>
      <c r="D361" s="22">
        <f>D362</f>
        <v>18520</v>
      </c>
      <c r="E361" s="22">
        <f t="shared" ref="E361:J361" si="1644">E362</f>
        <v>0</v>
      </c>
      <c r="F361" s="22">
        <f t="shared" si="1644"/>
        <v>18520</v>
      </c>
      <c r="G361" s="22">
        <f t="shared" si="1644"/>
        <v>-18520</v>
      </c>
      <c r="H361" s="22">
        <f t="shared" si="1644"/>
        <v>0</v>
      </c>
      <c r="I361" s="22">
        <f t="shared" si="1644"/>
        <v>0</v>
      </c>
      <c r="J361" s="22">
        <f t="shared" si="1644"/>
        <v>0</v>
      </c>
      <c r="K361" s="22"/>
      <c r="L361" s="22">
        <f t="shared" ref="L361" si="1645">L362</f>
        <v>0</v>
      </c>
      <c r="M361" s="22">
        <f t="shared" ref="M361:Q361" si="1646">M362</f>
        <v>0</v>
      </c>
      <c r="N361" s="22">
        <f t="shared" si="1646"/>
        <v>0</v>
      </c>
      <c r="O361" s="22">
        <f t="shared" si="1646"/>
        <v>0</v>
      </c>
      <c r="P361" s="22">
        <f t="shared" si="1646"/>
        <v>0</v>
      </c>
      <c r="Q361" s="22">
        <f t="shared" si="1646"/>
        <v>0</v>
      </c>
      <c r="R361" s="22"/>
      <c r="S361" s="22">
        <f t="shared" ref="S361" si="1647">S362</f>
        <v>0</v>
      </c>
      <c r="T361" s="22">
        <f t="shared" ref="T361:X361" si="1648">T362</f>
        <v>0</v>
      </c>
      <c r="U361" s="22">
        <f t="shared" si="1648"/>
        <v>0</v>
      </c>
      <c r="V361" s="22">
        <f t="shared" si="1648"/>
        <v>0</v>
      </c>
      <c r="W361" s="22">
        <f t="shared" si="1648"/>
        <v>0</v>
      </c>
      <c r="X361" s="22">
        <f t="shared" si="1648"/>
        <v>0</v>
      </c>
    </row>
    <row r="362" spans="1:24" ht="33.75" hidden="1" customHeight="1" outlineLevel="7" x14ac:dyDescent="0.2">
      <c r="A362" s="32" t="s">
        <v>698</v>
      </c>
      <c r="B362" s="32" t="s">
        <v>15</v>
      </c>
      <c r="C362" s="38" t="s">
        <v>421</v>
      </c>
      <c r="D362" s="29">
        <v>18520</v>
      </c>
      <c r="E362" s="26"/>
      <c r="F362" s="26">
        <f>SUM(D362:E362)</f>
        <v>18520</v>
      </c>
      <c r="G362" s="26">
        <v>-18520</v>
      </c>
      <c r="H362" s="26">
        <f t="shared" ref="H362" si="1649">SUM(F362:G362)</f>
        <v>0</v>
      </c>
      <c r="I362" s="26"/>
      <c r="J362" s="26">
        <f t="shared" ref="J362" si="1650">SUM(H362:I362)</f>
        <v>0</v>
      </c>
      <c r="K362" s="29"/>
      <c r="L362" s="26"/>
      <c r="M362" s="26">
        <f>SUM(K362:L362)</f>
        <v>0</v>
      </c>
      <c r="N362" s="26"/>
      <c r="O362" s="26">
        <f t="shared" ref="O362" si="1651">SUM(M362:N362)</f>
        <v>0</v>
      </c>
      <c r="P362" s="26"/>
      <c r="Q362" s="26">
        <f t="shared" ref="Q362" si="1652">SUM(O362:P362)</f>
        <v>0</v>
      </c>
      <c r="R362" s="29"/>
      <c r="S362" s="26"/>
      <c r="T362" s="26">
        <f>SUM(R362:S362)</f>
        <v>0</v>
      </c>
      <c r="U362" s="26"/>
      <c r="V362" s="26">
        <f t="shared" ref="V362" si="1653">SUM(T362:U362)</f>
        <v>0</v>
      </c>
      <c r="W362" s="26"/>
      <c r="X362" s="26">
        <f t="shared" ref="X362" si="1654">SUM(V362:W362)</f>
        <v>0</v>
      </c>
    </row>
    <row r="363" spans="1:24" ht="45.75" hidden="1" customHeight="1" outlineLevel="7" x14ac:dyDescent="0.2">
      <c r="A363" s="30" t="s">
        <v>698</v>
      </c>
      <c r="B363" s="30"/>
      <c r="C363" s="31" t="s">
        <v>662</v>
      </c>
      <c r="D363" s="22">
        <f>D364</f>
        <v>37095.699999999997</v>
      </c>
      <c r="E363" s="22">
        <f t="shared" ref="E363:J365" si="1655">E364</f>
        <v>0</v>
      </c>
      <c r="F363" s="22">
        <f t="shared" si="1655"/>
        <v>37095.699999999997</v>
      </c>
      <c r="G363" s="22">
        <f t="shared" si="1655"/>
        <v>0</v>
      </c>
      <c r="H363" s="22">
        <f t="shared" si="1655"/>
        <v>37095.699999999997</v>
      </c>
      <c r="I363" s="22">
        <f t="shared" si="1655"/>
        <v>0</v>
      </c>
      <c r="J363" s="22">
        <f t="shared" si="1655"/>
        <v>37095.699999999997</v>
      </c>
      <c r="K363" s="22"/>
      <c r="L363" s="22">
        <f t="shared" ref="L363" si="1656">L364</f>
        <v>0</v>
      </c>
      <c r="M363" s="22">
        <f t="shared" ref="M363:Q365" si="1657">M364</f>
        <v>0</v>
      </c>
      <c r="N363" s="22">
        <f t="shared" si="1657"/>
        <v>0</v>
      </c>
      <c r="O363" s="22">
        <f t="shared" si="1657"/>
        <v>0</v>
      </c>
      <c r="P363" s="22">
        <f t="shared" si="1657"/>
        <v>0</v>
      </c>
      <c r="Q363" s="22">
        <f t="shared" si="1657"/>
        <v>0</v>
      </c>
      <c r="R363" s="22"/>
      <c r="S363" s="22">
        <f t="shared" ref="S363" si="1658">S364</f>
        <v>0</v>
      </c>
      <c r="T363" s="22">
        <f t="shared" ref="T363:X365" si="1659">T364</f>
        <v>0</v>
      </c>
      <c r="U363" s="22">
        <f t="shared" si="1659"/>
        <v>0</v>
      </c>
      <c r="V363" s="22">
        <f t="shared" si="1659"/>
        <v>0</v>
      </c>
      <c r="W363" s="22">
        <f t="shared" si="1659"/>
        <v>0</v>
      </c>
      <c r="X363" s="22">
        <f t="shared" si="1659"/>
        <v>0</v>
      </c>
    </row>
    <row r="364" spans="1:24" ht="33.75" hidden="1" customHeight="1" outlineLevel="7" x14ac:dyDescent="0.2">
      <c r="A364" s="32" t="s">
        <v>698</v>
      </c>
      <c r="B364" s="32" t="s">
        <v>15</v>
      </c>
      <c r="C364" s="38" t="s">
        <v>421</v>
      </c>
      <c r="D364" s="29">
        <v>37095.699999999997</v>
      </c>
      <c r="E364" s="26"/>
      <c r="F364" s="26">
        <f>SUM(D364:E364)</f>
        <v>37095.699999999997</v>
      </c>
      <c r="G364" s="26"/>
      <c r="H364" s="26">
        <f t="shared" ref="H364" si="1660">SUM(F364:G364)</f>
        <v>37095.699999999997</v>
      </c>
      <c r="I364" s="26"/>
      <c r="J364" s="26">
        <f t="shared" ref="J364" si="1661">SUM(H364:I364)</f>
        <v>37095.699999999997</v>
      </c>
      <c r="K364" s="29"/>
      <c r="L364" s="26"/>
      <c r="M364" s="26">
        <f>SUM(K364:L364)</f>
        <v>0</v>
      </c>
      <c r="N364" s="26"/>
      <c r="O364" s="26">
        <f t="shared" ref="O364" si="1662">SUM(M364:N364)</f>
        <v>0</v>
      </c>
      <c r="P364" s="26"/>
      <c r="Q364" s="26">
        <f t="shared" ref="Q364" si="1663">SUM(O364:P364)</f>
        <v>0</v>
      </c>
      <c r="R364" s="29"/>
      <c r="S364" s="26"/>
      <c r="T364" s="26">
        <f>SUM(R364:S364)</f>
        <v>0</v>
      </c>
      <c r="U364" s="26"/>
      <c r="V364" s="26">
        <f t="shared" ref="V364" si="1664">SUM(T364:U364)</f>
        <v>0</v>
      </c>
      <c r="W364" s="26"/>
      <c r="X364" s="26">
        <f t="shared" ref="X364" si="1665">SUM(V364:W364)</f>
        <v>0</v>
      </c>
    </row>
    <row r="365" spans="1:24" ht="61.5" hidden="1" customHeight="1" outlineLevel="7" x14ac:dyDescent="0.2">
      <c r="A365" s="30" t="s">
        <v>817</v>
      </c>
      <c r="B365" s="32"/>
      <c r="C365" s="52" t="s">
        <v>818</v>
      </c>
      <c r="D365" s="29"/>
      <c r="E365" s="26"/>
      <c r="F365" s="26"/>
      <c r="G365" s="22">
        <f t="shared" si="1655"/>
        <v>26642.59</v>
      </c>
      <c r="H365" s="22">
        <f t="shared" si="1655"/>
        <v>26642.59</v>
      </c>
      <c r="I365" s="22">
        <f t="shared" si="1655"/>
        <v>0</v>
      </c>
      <c r="J365" s="22">
        <f t="shared" si="1655"/>
        <v>26642.59</v>
      </c>
      <c r="K365" s="29"/>
      <c r="L365" s="26"/>
      <c r="M365" s="26"/>
      <c r="N365" s="26"/>
      <c r="O365" s="26"/>
      <c r="P365" s="22">
        <f t="shared" si="1657"/>
        <v>0</v>
      </c>
      <c r="Q365" s="22">
        <f t="shared" si="1657"/>
        <v>0</v>
      </c>
      <c r="R365" s="29"/>
      <c r="S365" s="26"/>
      <c r="T365" s="26"/>
      <c r="U365" s="26"/>
      <c r="V365" s="26"/>
      <c r="W365" s="22">
        <f t="shared" si="1659"/>
        <v>0</v>
      </c>
      <c r="X365" s="22">
        <f t="shared" si="1659"/>
        <v>0</v>
      </c>
    </row>
    <row r="366" spans="1:24" ht="33.75" hidden="1" customHeight="1" outlineLevel="7" x14ac:dyDescent="0.2">
      <c r="A366" s="32" t="s">
        <v>817</v>
      </c>
      <c r="B366" s="32" t="s">
        <v>15</v>
      </c>
      <c r="C366" s="38" t="s">
        <v>421</v>
      </c>
      <c r="D366" s="29"/>
      <c r="E366" s="26"/>
      <c r="F366" s="26"/>
      <c r="G366" s="26">
        <v>26642.59</v>
      </c>
      <c r="H366" s="26">
        <f t="shared" ref="H366" si="1666">SUM(F366:G366)</f>
        <v>26642.59</v>
      </c>
      <c r="I366" s="26"/>
      <c r="J366" s="26">
        <f t="shared" ref="J366" si="1667">SUM(H366:I366)</f>
        <v>26642.59</v>
      </c>
      <c r="K366" s="29"/>
      <c r="L366" s="26"/>
      <c r="M366" s="26"/>
      <c r="N366" s="26"/>
      <c r="O366" s="26"/>
      <c r="P366" s="26"/>
      <c r="Q366" s="26">
        <f t="shared" ref="Q366" si="1668">SUM(O366:P366)</f>
        <v>0</v>
      </c>
      <c r="R366" s="29"/>
      <c r="S366" s="26"/>
      <c r="T366" s="26"/>
      <c r="U366" s="26"/>
      <c r="V366" s="26"/>
      <c r="W366" s="26"/>
      <c r="X366" s="26">
        <f t="shared" ref="X366" si="1669">SUM(V366:W366)</f>
        <v>0</v>
      </c>
    </row>
    <row r="367" spans="1:24" ht="24" hidden="1" customHeight="1" outlineLevel="7" x14ac:dyDescent="0.2">
      <c r="A367" s="20" t="s">
        <v>453</v>
      </c>
      <c r="B367" s="20"/>
      <c r="C367" s="21" t="s">
        <v>193</v>
      </c>
      <c r="D367" s="22">
        <f>D368</f>
        <v>208.36588</v>
      </c>
      <c r="E367" s="22">
        <f t="shared" ref="E367:J368" si="1670">E368</f>
        <v>0</v>
      </c>
      <c r="F367" s="22">
        <f t="shared" si="1670"/>
        <v>208.36588</v>
      </c>
      <c r="G367" s="22">
        <f t="shared" si="1670"/>
        <v>202.43949000000001</v>
      </c>
      <c r="H367" s="22">
        <f t="shared" si="1670"/>
        <v>410.80537000000004</v>
      </c>
      <c r="I367" s="22">
        <f t="shared" si="1670"/>
        <v>0</v>
      </c>
      <c r="J367" s="22">
        <f t="shared" si="1670"/>
        <v>410.80537000000004</v>
      </c>
      <c r="K367" s="22">
        <f t="shared" ref="K367" si="1671">K368</f>
        <v>202.43949000000001</v>
      </c>
      <c r="L367" s="22">
        <f t="shared" ref="L367:L368" si="1672">L368</f>
        <v>0</v>
      </c>
      <c r="M367" s="22">
        <f t="shared" ref="M367:Q368" si="1673">M368</f>
        <v>202.43949000000001</v>
      </c>
      <c r="N367" s="22">
        <f t="shared" si="1673"/>
        <v>-202.43949000000001</v>
      </c>
      <c r="O367" s="22">
        <f t="shared" si="1673"/>
        <v>0</v>
      </c>
      <c r="P367" s="22">
        <f t="shared" si="1673"/>
        <v>0</v>
      </c>
      <c r="Q367" s="22">
        <f t="shared" si="1673"/>
        <v>0</v>
      </c>
      <c r="R367" s="22"/>
      <c r="S367" s="22">
        <f t="shared" ref="S367:S368" si="1674">S368</f>
        <v>0</v>
      </c>
      <c r="T367" s="22">
        <f t="shared" ref="T367:X368" si="1675">T368</f>
        <v>0</v>
      </c>
      <c r="U367" s="22">
        <f t="shared" si="1675"/>
        <v>0</v>
      </c>
      <c r="V367" s="22">
        <f t="shared" si="1675"/>
        <v>0</v>
      </c>
      <c r="W367" s="22">
        <f t="shared" si="1675"/>
        <v>0</v>
      </c>
      <c r="X367" s="22">
        <f t="shared" si="1675"/>
        <v>0</v>
      </c>
    </row>
    <row r="368" spans="1:24" ht="46.5" hidden="1" customHeight="1" outlineLevel="7" x14ac:dyDescent="0.2">
      <c r="A368" s="30" t="s">
        <v>672</v>
      </c>
      <c r="B368" s="30"/>
      <c r="C368" s="31" t="s">
        <v>671</v>
      </c>
      <c r="D368" s="28">
        <f>D369</f>
        <v>208.36588</v>
      </c>
      <c r="E368" s="28">
        <f t="shared" si="1670"/>
        <v>0</v>
      </c>
      <c r="F368" s="28">
        <f t="shared" si="1670"/>
        <v>208.36588</v>
      </c>
      <c r="G368" s="28">
        <f t="shared" si="1670"/>
        <v>202.43949000000001</v>
      </c>
      <c r="H368" s="28">
        <f t="shared" si="1670"/>
        <v>410.80537000000004</v>
      </c>
      <c r="I368" s="28">
        <f t="shared" si="1670"/>
        <v>0</v>
      </c>
      <c r="J368" s="28">
        <f t="shared" si="1670"/>
        <v>410.80537000000004</v>
      </c>
      <c r="K368" s="28">
        <f t="shared" ref="K368" si="1676">K369</f>
        <v>202.43949000000001</v>
      </c>
      <c r="L368" s="28">
        <f t="shared" si="1672"/>
        <v>0</v>
      </c>
      <c r="M368" s="28">
        <f t="shared" si="1673"/>
        <v>202.43949000000001</v>
      </c>
      <c r="N368" s="28">
        <f t="shared" si="1673"/>
        <v>-202.43949000000001</v>
      </c>
      <c r="O368" s="28">
        <f t="shared" si="1673"/>
        <v>0</v>
      </c>
      <c r="P368" s="28">
        <f t="shared" si="1673"/>
        <v>0</v>
      </c>
      <c r="Q368" s="28">
        <f t="shared" si="1673"/>
        <v>0</v>
      </c>
      <c r="R368" s="28"/>
      <c r="S368" s="28">
        <f t="shared" si="1674"/>
        <v>0</v>
      </c>
      <c r="T368" s="28">
        <f t="shared" si="1675"/>
        <v>0</v>
      </c>
      <c r="U368" s="28">
        <f t="shared" si="1675"/>
        <v>0</v>
      </c>
      <c r="V368" s="28">
        <f t="shared" si="1675"/>
        <v>0</v>
      </c>
      <c r="W368" s="28">
        <f t="shared" si="1675"/>
        <v>0</v>
      </c>
      <c r="X368" s="28">
        <f t="shared" si="1675"/>
        <v>0</v>
      </c>
    </row>
    <row r="369" spans="1:24" ht="35.25" hidden="1" customHeight="1" outlineLevel="7" x14ac:dyDescent="0.2">
      <c r="A369" s="32" t="s">
        <v>672</v>
      </c>
      <c r="B369" s="24" t="s">
        <v>109</v>
      </c>
      <c r="C369" s="25" t="s">
        <v>110</v>
      </c>
      <c r="D369" s="29">
        <f>D371+D372+D373</f>
        <v>208.36588</v>
      </c>
      <c r="E369" s="29">
        <f t="shared" ref="E369:H369" si="1677">E371+E372+E373</f>
        <v>0</v>
      </c>
      <c r="F369" s="29">
        <f t="shared" si="1677"/>
        <v>208.36588</v>
      </c>
      <c r="G369" s="29">
        <f t="shared" si="1677"/>
        <v>202.43949000000001</v>
      </c>
      <c r="H369" s="29">
        <f t="shared" si="1677"/>
        <v>410.80537000000004</v>
      </c>
      <c r="I369" s="29">
        <f t="shared" ref="I369:J369" si="1678">I371+I372+I373</f>
        <v>0</v>
      </c>
      <c r="J369" s="29">
        <f t="shared" si="1678"/>
        <v>410.80537000000004</v>
      </c>
      <c r="K369" s="29">
        <f t="shared" ref="K369:M369" si="1679">K371+K372+K373</f>
        <v>202.43949000000001</v>
      </c>
      <c r="L369" s="29">
        <f t="shared" si="1679"/>
        <v>0</v>
      </c>
      <c r="M369" s="29">
        <f t="shared" si="1679"/>
        <v>202.43949000000001</v>
      </c>
      <c r="N369" s="29">
        <f t="shared" ref="N369:Q369" si="1680">N371+N372+N373</f>
        <v>-202.43949000000001</v>
      </c>
      <c r="O369" s="29">
        <f t="shared" si="1680"/>
        <v>0</v>
      </c>
      <c r="P369" s="29">
        <f t="shared" si="1680"/>
        <v>0</v>
      </c>
      <c r="Q369" s="29">
        <f t="shared" si="1680"/>
        <v>0</v>
      </c>
      <c r="R369" s="29"/>
      <c r="S369" s="29">
        <f t="shared" ref="S369:X369" si="1681">S371+S372+S373</f>
        <v>0</v>
      </c>
      <c r="T369" s="29">
        <f t="shared" si="1681"/>
        <v>0</v>
      </c>
      <c r="U369" s="29">
        <f t="shared" si="1681"/>
        <v>0</v>
      </c>
      <c r="V369" s="29">
        <f t="shared" si="1681"/>
        <v>0</v>
      </c>
      <c r="W369" s="29">
        <f t="shared" si="1681"/>
        <v>0</v>
      </c>
      <c r="X369" s="29">
        <f t="shared" si="1681"/>
        <v>0</v>
      </c>
    </row>
    <row r="370" spans="1:24" ht="21" hidden="1" customHeight="1" outlineLevel="7" x14ac:dyDescent="0.2">
      <c r="A370" s="32"/>
      <c r="B370" s="32"/>
      <c r="C370" s="48" t="s">
        <v>437</v>
      </c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</row>
    <row r="371" spans="1:24" ht="48.75" hidden="1" customHeight="1" outlineLevel="7" x14ac:dyDescent="0.2">
      <c r="A371" s="32"/>
      <c r="B371" s="32"/>
      <c r="C371" s="38" t="s">
        <v>673</v>
      </c>
      <c r="D371" s="29">
        <v>208.36588</v>
      </c>
      <c r="E371" s="26"/>
      <c r="F371" s="26">
        <f>SUM(D371:E371)</f>
        <v>208.36588</v>
      </c>
      <c r="G371" s="26"/>
      <c r="H371" s="26">
        <f t="shared" ref="H371:H373" si="1682">SUM(F371:G371)</f>
        <v>208.36588</v>
      </c>
      <c r="I371" s="26"/>
      <c r="J371" s="26">
        <f t="shared" ref="J371:J373" si="1683">SUM(H371:I371)</f>
        <v>208.36588</v>
      </c>
      <c r="K371" s="29"/>
      <c r="L371" s="26"/>
      <c r="M371" s="26">
        <f>SUM(K371:L371)</f>
        <v>0</v>
      </c>
      <c r="N371" s="26"/>
      <c r="O371" s="26">
        <f t="shared" ref="O371:O373" si="1684">SUM(M371:N371)</f>
        <v>0</v>
      </c>
      <c r="P371" s="26"/>
      <c r="Q371" s="26">
        <f t="shared" ref="Q371:Q373" si="1685">SUM(O371:P371)</f>
        <v>0</v>
      </c>
      <c r="R371" s="29"/>
      <c r="S371" s="26"/>
      <c r="T371" s="26">
        <f>SUM(R371:S371)</f>
        <v>0</v>
      </c>
      <c r="U371" s="26"/>
      <c r="V371" s="26">
        <f t="shared" ref="V371:V373" si="1686">SUM(T371:U371)</f>
        <v>0</v>
      </c>
      <c r="W371" s="26"/>
      <c r="X371" s="26">
        <f t="shared" ref="X371:X373" si="1687">SUM(V371:W371)</f>
        <v>0</v>
      </c>
    </row>
    <row r="372" spans="1:24" ht="35.25" hidden="1" customHeight="1" outlineLevel="7" x14ac:dyDescent="0.2">
      <c r="A372" s="32"/>
      <c r="B372" s="32"/>
      <c r="C372" s="38" t="s">
        <v>674</v>
      </c>
      <c r="D372" s="29"/>
      <c r="E372" s="29"/>
      <c r="F372" s="29"/>
      <c r="G372" s="29">
        <v>84.09836</v>
      </c>
      <c r="H372" s="26">
        <f t="shared" si="1682"/>
        <v>84.09836</v>
      </c>
      <c r="I372" s="29"/>
      <c r="J372" s="26">
        <f t="shared" si="1683"/>
        <v>84.09836</v>
      </c>
      <c r="K372" s="29">
        <v>84.09836</v>
      </c>
      <c r="L372" s="26"/>
      <c r="M372" s="26">
        <f t="shared" ref="M372:M373" si="1688">SUM(K372:L372)</f>
        <v>84.09836</v>
      </c>
      <c r="N372" s="29">
        <v>-84.09836</v>
      </c>
      <c r="O372" s="26">
        <f t="shared" si="1684"/>
        <v>0</v>
      </c>
      <c r="P372" s="29"/>
      <c r="Q372" s="26">
        <f t="shared" si="1685"/>
        <v>0</v>
      </c>
      <c r="R372" s="29"/>
      <c r="S372" s="29"/>
      <c r="T372" s="29"/>
      <c r="U372" s="26"/>
      <c r="V372" s="26">
        <f t="shared" si="1686"/>
        <v>0</v>
      </c>
      <c r="W372" s="29"/>
      <c r="X372" s="26">
        <f t="shared" si="1687"/>
        <v>0</v>
      </c>
    </row>
    <row r="373" spans="1:24" ht="35.25" hidden="1" customHeight="1" outlineLevel="7" x14ac:dyDescent="0.2">
      <c r="A373" s="32"/>
      <c r="B373" s="32"/>
      <c r="C373" s="38" t="s">
        <v>675</v>
      </c>
      <c r="D373" s="29"/>
      <c r="E373" s="29"/>
      <c r="F373" s="29"/>
      <c r="G373" s="29">
        <v>118.34113000000001</v>
      </c>
      <c r="H373" s="26">
        <f t="shared" si="1682"/>
        <v>118.34113000000001</v>
      </c>
      <c r="I373" s="29"/>
      <c r="J373" s="26">
        <f t="shared" si="1683"/>
        <v>118.34113000000001</v>
      </c>
      <c r="K373" s="29">
        <v>118.34113000000001</v>
      </c>
      <c r="L373" s="26"/>
      <c r="M373" s="26">
        <f t="shared" si="1688"/>
        <v>118.34113000000001</v>
      </c>
      <c r="N373" s="29">
        <v>-118.34113000000001</v>
      </c>
      <c r="O373" s="26">
        <f t="shared" si="1684"/>
        <v>0</v>
      </c>
      <c r="P373" s="29"/>
      <c r="Q373" s="26">
        <f t="shared" si="1685"/>
        <v>0</v>
      </c>
      <c r="R373" s="29"/>
      <c r="S373" s="29"/>
      <c r="T373" s="29"/>
      <c r="U373" s="26"/>
      <c r="V373" s="26">
        <f t="shared" si="1686"/>
        <v>0</v>
      </c>
      <c r="W373" s="29"/>
      <c r="X373" s="26">
        <f t="shared" si="1687"/>
        <v>0</v>
      </c>
    </row>
    <row r="374" spans="1:24" ht="35.25" hidden="1" customHeight="1" outlineLevel="7" x14ac:dyDescent="0.2">
      <c r="A374" s="30" t="s">
        <v>676</v>
      </c>
      <c r="B374" s="32"/>
      <c r="C374" s="31" t="s">
        <v>670</v>
      </c>
      <c r="D374" s="28"/>
      <c r="E374" s="28"/>
      <c r="F374" s="28"/>
      <c r="G374" s="28"/>
      <c r="H374" s="28"/>
      <c r="I374" s="28"/>
      <c r="J374" s="28"/>
      <c r="K374" s="28">
        <f>K375+K377</f>
        <v>7999.7259999999997</v>
      </c>
      <c r="L374" s="28">
        <f t="shared" ref="L374:M374" si="1689">L375+L377</f>
        <v>0</v>
      </c>
      <c r="M374" s="28">
        <f t="shared" si="1689"/>
        <v>7999.7259999999997</v>
      </c>
      <c r="N374" s="28">
        <f t="shared" ref="N374:O374" si="1690">N375+N377</f>
        <v>0</v>
      </c>
      <c r="O374" s="28">
        <f t="shared" si="1690"/>
        <v>7999.7259999999997</v>
      </c>
      <c r="P374" s="28">
        <f t="shared" ref="P374:Q374" si="1691">P375+P377</f>
        <v>0</v>
      </c>
      <c r="Q374" s="28">
        <f t="shared" si="1691"/>
        <v>7999.7259999999997</v>
      </c>
      <c r="R374" s="28"/>
      <c r="S374" s="28"/>
      <c r="T374" s="28"/>
      <c r="U374" s="28">
        <f t="shared" ref="U374:X374" si="1692">U375+U377</f>
        <v>0</v>
      </c>
      <c r="V374" s="28">
        <f t="shared" si="1692"/>
        <v>0</v>
      </c>
      <c r="W374" s="28">
        <f t="shared" si="1692"/>
        <v>0</v>
      </c>
      <c r="X374" s="28">
        <f t="shared" si="1692"/>
        <v>0</v>
      </c>
    </row>
    <row r="375" spans="1:24" ht="35.25" hidden="1" customHeight="1" outlineLevel="7" x14ac:dyDescent="0.2">
      <c r="A375" s="30" t="s">
        <v>678</v>
      </c>
      <c r="B375" s="30"/>
      <c r="C375" s="31" t="s">
        <v>677</v>
      </c>
      <c r="D375" s="28"/>
      <c r="E375" s="28"/>
      <c r="F375" s="28"/>
      <c r="G375" s="28"/>
      <c r="H375" s="28"/>
      <c r="I375" s="28"/>
      <c r="J375" s="28"/>
      <c r="K375" s="28">
        <f t="shared" ref="K375:Q375" si="1693">K376</f>
        <v>1999.9314999999999</v>
      </c>
      <c r="L375" s="28">
        <f t="shared" si="1693"/>
        <v>0</v>
      </c>
      <c r="M375" s="28">
        <f t="shared" si="1693"/>
        <v>1999.9314999999999</v>
      </c>
      <c r="N375" s="28">
        <f t="shared" si="1693"/>
        <v>0</v>
      </c>
      <c r="O375" s="28">
        <f t="shared" si="1693"/>
        <v>1999.9314999999999</v>
      </c>
      <c r="P375" s="28">
        <f t="shared" si="1693"/>
        <v>0</v>
      </c>
      <c r="Q375" s="28">
        <f t="shared" si="1693"/>
        <v>1999.9314999999999</v>
      </c>
      <c r="R375" s="28"/>
      <c r="S375" s="28"/>
      <c r="T375" s="28"/>
      <c r="U375" s="28">
        <f t="shared" ref="U375:X375" si="1694">U376</f>
        <v>0</v>
      </c>
      <c r="V375" s="28">
        <f t="shared" si="1694"/>
        <v>0</v>
      </c>
      <c r="W375" s="28">
        <f t="shared" si="1694"/>
        <v>0</v>
      </c>
      <c r="X375" s="28">
        <f t="shared" si="1694"/>
        <v>0</v>
      </c>
    </row>
    <row r="376" spans="1:24" ht="35.25" hidden="1" customHeight="1" outlineLevel="7" x14ac:dyDescent="0.2">
      <c r="A376" s="32" t="s">
        <v>678</v>
      </c>
      <c r="B376" s="32" t="s">
        <v>65</v>
      </c>
      <c r="C376" s="33" t="s">
        <v>66</v>
      </c>
      <c r="D376" s="29"/>
      <c r="E376" s="29"/>
      <c r="F376" s="29"/>
      <c r="G376" s="29"/>
      <c r="H376" s="29"/>
      <c r="I376" s="29"/>
      <c r="J376" s="29"/>
      <c r="K376" s="29">
        <v>1999.9314999999999</v>
      </c>
      <c r="L376" s="26"/>
      <c r="M376" s="26">
        <f>SUM(K376:L376)</f>
        <v>1999.9314999999999</v>
      </c>
      <c r="N376" s="26"/>
      <c r="O376" s="26">
        <f t="shared" ref="O376" si="1695">SUM(M376:N376)</f>
        <v>1999.9314999999999</v>
      </c>
      <c r="P376" s="26"/>
      <c r="Q376" s="26">
        <f t="shared" ref="Q376" si="1696">SUM(O376:P376)</f>
        <v>1999.9314999999999</v>
      </c>
      <c r="R376" s="29"/>
      <c r="S376" s="29"/>
      <c r="T376" s="29"/>
      <c r="U376" s="26"/>
      <c r="V376" s="26">
        <f t="shared" ref="V376" si="1697">SUM(T376:U376)</f>
        <v>0</v>
      </c>
      <c r="W376" s="26"/>
      <c r="X376" s="26">
        <f t="shared" ref="X376" si="1698">SUM(V376:W376)</f>
        <v>0</v>
      </c>
    </row>
    <row r="377" spans="1:24" ht="35.25" hidden="1" customHeight="1" outlineLevel="7" x14ac:dyDescent="0.2">
      <c r="A377" s="30" t="s">
        <v>678</v>
      </c>
      <c r="B377" s="32"/>
      <c r="C377" s="31" t="s">
        <v>679</v>
      </c>
      <c r="D377" s="28"/>
      <c r="E377" s="28"/>
      <c r="F377" s="28"/>
      <c r="G377" s="28"/>
      <c r="H377" s="28"/>
      <c r="I377" s="28"/>
      <c r="J377" s="28"/>
      <c r="K377" s="28">
        <f>K378</f>
        <v>5999.7945</v>
      </c>
      <c r="L377" s="28">
        <f t="shared" ref="L377:Q377" si="1699">L378</f>
        <v>0</v>
      </c>
      <c r="M377" s="28">
        <f t="shared" si="1699"/>
        <v>5999.7945</v>
      </c>
      <c r="N377" s="28">
        <f t="shared" si="1699"/>
        <v>0</v>
      </c>
      <c r="O377" s="28">
        <f t="shared" si="1699"/>
        <v>5999.7945</v>
      </c>
      <c r="P377" s="28">
        <f t="shared" si="1699"/>
        <v>0</v>
      </c>
      <c r="Q377" s="28">
        <f t="shared" si="1699"/>
        <v>5999.7945</v>
      </c>
      <c r="R377" s="28"/>
      <c r="S377" s="28"/>
      <c r="T377" s="28"/>
      <c r="U377" s="28">
        <f t="shared" ref="U377:X377" si="1700">U378</f>
        <v>0</v>
      </c>
      <c r="V377" s="28">
        <f t="shared" si="1700"/>
        <v>0</v>
      </c>
      <c r="W377" s="28">
        <f t="shared" si="1700"/>
        <v>0</v>
      </c>
      <c r="X377" s="28">
        <f t="shared" si="1700"/>
        <v>0</v>
      </c>
    </row>
    <row r="378" spans="1:24" ht="35.25" hidden="1" customHeight="1" outlineLevel="7" x14ac:dyDescent="0.2">
      <c r="A378" s="32" t="s">
        <v>678</v>
      </c>
      <c r="B378" s="32" t="s">
        <v>65</v>
      </c>
      <c r="C378" s="33" t="s">
        <v>66</v>
      </c>
      <c r="D378" s="29"/>
      <c r="E378" s="29"/>
      <c r="F378" s="29"/>
      <c r="G378" s="29"/>
      <c r="H378" s="29"/>
      <c r="I378" s="29"/>
      <c r="J378" s="29"/>
      <c r="K378" s="29">
        <v>5999.7945</v>
      </c>
      <c r="L378" s="26"/>
      <c r="M378" s="26">
        <f>SUM(K378:L378)</f>
        <v>5999.7945</v>
      </c>
      <c r="N378" s="26"/>
      <c r="O378" s="26">
        <f t="shared" ref="O378" si="1701">SUM(M378:N378)</f>
        <v>5999.7945</v>
      </c>
      <c r="P378" s="26"/>
      <c r="Q378" s="26">
        <f t="shared" ref="Q378" si="1702">SUM(O378:P378)</f>
        <v>5999.7945</v>
      </c>
      <c r="R378" s="29"/>
      <c r="S378" s="29"/>
      <c r="T378" s="29"/>
      <c r="U378" s="26"/>
      <c r="V378" s="26">
        <f t="shared" ref="V378" si="1703">SUM(T378:U378)</f>
        <v>0</v>
      </c>
      <c r="W378" s="26"/>
      <c r="X378" s="26">
        <f t="shared" ref="X378" si="1704">SUM(V378:W378)</f>
        <v>0</v>
      </c>
    </row>
    <row r="379" spans="1:24" ht="31.5" hidden="1" outlineLevel="3" x14ac:dyDescent="0.2">
      <c r="A379" s="20" t="s">
        <v>149</v>
      </c>
      <c r="B379" s="20"/>
      <c r="C379" s="21" t="s">
        <v>150</v>
      </c>
      <c r="D379" s="22">
        <f t="shared" ref="D379:V379" si="1705">D380+D389+D399</f>
        <v>248739</v>
      </c>
      <c r="E379" s="22">
        <f t="shared" si="1705"/>
        <v>0</v>
      </c>
      <c r="F379" s="22">
        <f t="shared" si="1705"/>
        <v>248739</v>
      </c>
      <c r="G379" s="22">
        <f t="shared" si="1705"/>
        <v>60527.760929999989</v>
      </c>
      <c r="H379" s="22">
        <f t="shared" si="1705"/>
        <v>309266.76092999999</v>
      </c>
      <c r="I379" s="22">
        <f t="shared" ref="I379:J379" si="1706">I380+I389+I399</f>
        <v>0</v>
      </c>
      <c r="J379" s="22">
        <f t="shared" si="1706"/>
        <v>309266.76092999999</v>
      </c>
      <c r="K379" s="22">
        <f t="shared" si="1705"/>
        <v>348782.32199999999</v>
      </c>
      <c r="L379" s="22">
        <f t="shared" si="1705"/>
        <v>0</v>
      </c>
      <c r="M379" s="22">
        <f t="shared" si="1705"/>
        <v>348782.32199999999</v>
      </c>
      <c r="N379" s="22">
        <f t="shared" si="1705"/>
        <v>479.8</v>
      </c>
      <c r="O379" s="22">
        <f t="shared" si="1705"/>
        <v>349262.12200000003</v>
      </c>
      <c r="P379" s="22">
        <f t="shared" si="1705"/>
        <v>0</v>
      </c>
      <c r="Q379" s="22">
        <f t="shared" si="1705"/>
        <v>349262.12200000003</v>
      </c>
      <c r="R379" s="22">
        <f t="shared" si="1705"/>
        <v>231481.8</v>
      </c>
      <c r="S379" s="22">
        <f t="shared" si="1705"/>
        <v>0</v>
      </c>
      <c r="T379" s="22">
        <f t="shared" si="1705"/>
        <v>231481.8</v>
      </c>
      <c r="U379" s="22">
        <f t="shared" si="1705"/>
        <v>0</v>
      </c>
      <c r="V379" s="22">
        <f t="shared" si="1705"/>
        <v>231481.8</v>
      </c>
      <c r="W379" s="22">
        <f t="shared" ref="W379:X379" si="1707">W380+W389+W399</f>
        <v>0</v>
      </c>
      <c r="X379" s="22">
        <f t="shared" si="1707"/>
        <v>231481.8</v>
      </c>
    </row>
    <row r="380" spans="1:24" ht="31.5" hidden="1" outlineLevel="4" x14ac:dyDescent="0.2">
      <c r="A380" s="20" t="s">
        <v>151</v>
      </c>
      <c r="B380" s="20"/>
      <c r="C380" s="21" t="s">
        <v>152</v>
      </c>
      <c r="D380" s="22">
        <f>D381+D383</f>
        <v>157421.1</v>
      </c>
      <c r="E380" s="22">
        <f t="shared" ref="E380" si="1708">E381+E383</f>
        <v>0</v>
      </c>
      <c r="F380" s="22">
        <f>F381+F383+F385+F387</f>
        <v>157421.1</v>
      </c>
      <c r="G380" s="22">
        <f t="shared" ref="G380:V380" si="1709">G381+G383+G385+G387</f>
        <v>35642.254999999997</v>
      </c>
      <c r="H380" s="22">
        <f t="shared" si="1709"/>
        <v>193063.35500000001</v>
      </c>
      <c r="I380" s="22">
        <f t="shared" ref="I380:J380" si="1710">I381+I383+I385+I387</f>
        <v>0</v>
      </c>
      <c r="J380" s="22">
        <f t="shared" si="1710"/>
        <v>193063.35500000001</v>
      </c>
      <c r="K380" s="22">
        <f t="shared" si="1709"/>
        <v>157726.1</v>
      </c>
      <c r="L380" s="22">
        <f t="shared" si="1709"/>
        <v>0</v>
      </c>
      <c r="M380" s="22">
        <f t="shared" si="1709"/>
        <v>157726.1</v>
      </c>
      <c r="N380" s="22">
        <f t="shared" si="1709"/>
        <v>0</v>
      </c>
      <c r="O380" s="22">
        <f t="shared" si="1709"/>
        <v>157726.1</v>
      </c>
      <c r="P380" s="22">
        <f t="shared" si="1709"/>
        <v>0</v>
      </c>
      <c r="Q380" s="22">
        <f t="shared" si="1709"/>
        <v>157726.1</v>
      </c>
      <c r="R380" s="22">
        <f t="shared" si="1709"/>
        <v>157726.1</v>
      </c>
      <c r="S380" s="22">
        <f t="shared" si="1709"/>
        <v>0</v>
      </c>
      <c r="T380" s="22">
        <f t="shared" si="1709"/>
        <v>157726.1</v>
      </c>
      <c r="U380" s="22">
        <f t="shared" si="1709"/>
        <v>0</v>
      </c>
      <c r="V380" s="22">
        <f t="shared" si="1709"/>
        <v>157726.1</v>
      </c>
      <c r="W380" s="22">
        <f t="shared" ref="W380:X380" si="1711">W381+W383+W385+W387</f>
        <v>0</v>
      </c>
      <c r="X380" s="22">
        <f t="shared" si="1711"/>
        <v>157726.1</v>
      </c>
    </row>
    <row r="381" spans="1:24" ht="15.75" hidden="1" outlineLevel="5" x14ac:dyDescent="0.2">
      <c r="A381" s="20" t="s">
        <v>153</v>
      </c>
      <c r="B381" s="20"/>
      <c r="C381" s="21" t="s">
        <v>154</v>
      </c>
      <c r="D381" s="22">
        <f t="shared" ref="D381:X381" si="1712">D382</f>
        <v>122811.8</v>
      </c>
      <c r="E381" s="22">
        <f t="shared" si="1712"/>
        <v>0</v>
      </c>
      <c r="F381" s="22">
        <f t="shared" si="1712"/>
        <v>122811.8</v>
      </c>
      <c r="G381" s="22">
        <f t="shared" si="1712"/>
        <v>0</v>
      </c>
      <c r="H381" s="22">
        <f t="shared" si="1712"/>
        <v>122811.8</v>
      </c>
      <c r="I381" s="22">
        <f t="shared" si="1712"/>
        <v>0</v>
      </c>
      <c r="J381" s="22">
        <f t="shared" si="1712"/>
        <v>122811.8</v>
      </c>
      <c r="K381" s="22">
        <f t="shared" si="1712"/>
        <v>123116.8</v>
      </c>
      <c r="L381" s="22">
        <f t="shared" si="1712"/>
        <v>0</v>
      </c>
      <c r="M381" s="22">
        <f t="shared" si="1712"/>
        <v>123116.8</v>
      </c>
      <c r="N381" s="22">
        <f t="shared" si="1712"/>
        <v>0</v>
      </c>
      <c r="O381" s="22">
        <f t="shared" si="1712"/>
        <v>123116.8</v>
      </c>
      <c r="P381" s="22">
        <f t="shared" si="1712"/>
        <v>0</v>
      </c>
      <c r="Q381" s="22">
        <f t="shared" si="1712"/>
        <v>123116.8</v>
      </c>
      <c r="R381" s="22">
        <f t="shared" si="1712"/>
        <v>123116.8</v>
      </c>
      <c r="S381" s="22">
        <f t="shared" si="1712"/>
        <v>0</v>
      </c>
      <c r="T381" s="22">
        <f t="shared" si="1712"/>
        <v>123116.8</v>
      </c>
      <c r="U381" s="22">
        <f t="shared" si="1712"/>
        <v>0</v>
      </c>
      <c r="V381" s="22">
        <f t="shared" si="1712"/>
        <v>123116.8</v>
      </c>
      <c r="W381" s="22">
        <f t="shared" si="1712"/>
        <v>0</v>
      </c>
      <c r="X381" s="22">
        <f t="shared" si="1712"/>
        <v>123116.8</v>
      </c>
    </row>
    <row r="382" spans="1:24" ht="31.5" hidden="1" outlineLevel="7" x14ac:dyDescent="0.2">
      <c r="A382" s="24" t="s">
        <v>153</v>
      </c>
      <c r="B382" s="24" t="s">
        <v>65</v>
      </c>
      <c r="C382" s="25" t="s">
        <v>66</v>
      </c>
      <c r="D382" s="29">
        <f>123116.8-305</f>
        <v>122811.8</v>
      </c>
      <c r="E382" s="26"/>
      <c r="F382" s="26">
        <f>SUM(D382:E382)</f>
        <v>122811.8</v>
      </c>
      <c r="G382" s="26"/>
      <c r="H382" s="26">
        <f t="shared" ref="H382" si="1713">SUM(F382:G382)</f>
        <v>122811.8</v>
      </c>
      <c r="I382" s="26"/>
      <c r="J382" s="26">
        <f t="shared" ref="J382" si="1714">SUM(H382:I382)</f>
        <v>122811.8</v>
      </c>
      <c r="K382" s="26">
        <v>123116.8</v>
      </c>
      <c r="L382" s="26"/>
      <c r="M382" s="26">
        <f>SUM(K382:L382)</f>
        <v>123116.8</v>
      </c>
      <c r="N382" s="26"/>
      <c r="O382" s="26">
        <f t="shared" ref="O382" si="1715">SUM(M382:N382)</f>
        <v>123116.8</v>
      </c>
      <c r="P382" s="26"/>
      <c r="Q382" s="26">
        <f t="shared" ref="Q382" si="1716">SUM(O382:P382)</f>
        <v>123116.8</v>
      </c>
      <c r="R382" s="26">
        <v>123116.8</v>
      </c>
      <c r="S382" s="26"/>
      <c r="T382" s="26">
        <f>SUM(R382:S382)</f>
        <v>123116.8</v>
      </c>
      <c r="U382" s="26"/>
      <c r="V382" s="26">
        <f t="shared" ref="V382" si="1717">SUM(T382:U382)</f>
        <v>123116.8</v>
      </c>
      <c r="W382" s="26"/>
      <c r="X382" s="26">
        <f t="shared" ref="X382" si="1718">SUM(V382:W382)</f>
        <v>123116.8</v>
      </c>
    </row>
    <row r="383" spans="1:24" ht="15.75" hidden="1" outlineLevel="5" x14ac:dyDescent="0.2">
      <c r="A383" s="20" t="s">
        <v>210</v>
      </c>
      <c r="B383" s="20"/>
      <c r="C383" s="21" t="s">
        <v>211</v>
      </c>
      <c r="D383" s="22">
        <f>D384</f>
        <v>34609.300000000003</v>
      </c>
      <c r="E383" s="22">
        <f t="shared" ref="E383:J387" si="1719">E384</f>
        <v>0</v>
      </c>
      <c r="F383" s="22">
        <f>F384</f>
        <v>34609.300000000003</v>
      </c>
      <c r="G383" s="22">
        <f t="shared" si="1719"/>
        <v>0</v>
      </c>
      <c r="H383" s="22">
        <f t="shared" si="1719"/>
        <v>34609.300000000003</v>
      </c>
      <c r="I383" s="22">
        <f t="shared" si="1719"/>
        <v>0</v>
      </c>
      <c r="J383" s="22">
        <f t="shared" si="1719"/>
        <v>34609.300000000003</v>
      </c>
      <c r="K383" s="22">
        <f>K384</f>
        <v>34609.300000000003</v>
      </c>
      <c r="L383" s="22">
        <f t="shared" ref="L383" si="1720">L384</f>
        <v>0</v>
      </c>
      <c r="M383" s="22">
        <f t="shared" ref="M383:Q387" si="1721">M384</f>
        <v>34609.300000000003</v>
      </c>
      <c r="N383" s="22">
        <f t="shared" si="1721"/>
        <v>0</v>
      </c>
      <c r="O383" s="22">
        <f t="shared" si="1721"/>
        <v>34609.300000000003</v>
      </c>
      <c r="P383" s="22">
        <f t="shared" si="1721"/>
        <v>0</v>
      </c>
      <c r="Q383" s="22">
        <f t="shared" si="1721"/>
        <v>34609.300000000003</v>
      </c>
      <c r="R383" s="22">
        <f>R384</f>
        <v>34609.300000000003</v>
      </c>
      <c r="S383" s="22">
        <f t="shared" ref="S383" si="1722">S384</f>
        <v>0</v>
      </c>
      <c r="T383" s="22">
        <f t="shared" ref="T383:X387" si="1723">T384</f>
        <v>34609.300000000003</v>
      </c>
      <c r="U383" s="22">
        <f t="shared" si="1723"/>
        <v>0</v>
      </c>
      <c r="V383" s="22">
        <f t="shared" si="1723"/>
        <v>34609.300000000003</v>
      </c>
      <c r="W383" s="22">
        <f t="shared" si="1723"/>
        <v>0</v>
      </c>
      <c r="X383" s="22">
        <f t="shared" si="1723"/>
        <v>34609.300000000003</v>
      </c>
    </row>
    <row r="384" spans="1:24" ht="31.5" hidden="1" outlineLevel="7" x14ac:dyDescent="0.2">
      <c r="A384" s="24" t="s">
        <v>210</v>
      </c>
      <c r="B384" s="24" t="s">
        <v>65</v>
      </c>
      <c r="C384" s="25" t="s">
        <v>66</v>
      </c>
      <c r="D384" s="26">
        <v>34609.300000000003</v>
      </c>
      <c r="E384" s="26"/>
      <c r="F384" s="26">
        <f>SUM(D384:E384)</f>
        <v>34609.300000000003</v>
      </c>
      <c r="G384" s="26"/>
      <c r="H384" s="26">
        <f t="shared" ref="H384" si="1724">SUM(F384:G384)</f>
        <v>34609.300000000003</v>
      </c>
      <c r="I384" s="26"/>
      <c r="J384" s="26">
        <f t="shared" ref="J384" si="1725">SUM(H384:I384)</f>
        <v>34609.300000000003</v>
      </c>
      <c r="K384" s="26">
        <v>34609.300000000003</v>
      </c>
      <c r="L384" s="26"/>
      <c r="M384" s="26">
        <f>SUM(K384:L384)</f>
        <v>34609.300000000003</v>
      </c>
      <c r="N384" s="26"/>
      <c r="O384" s="26">
        <f t="shared" ref="O384" si="1726">SUM(M384:N384)</f>
        <v>34609.300000000003</v>
      </c>
      <c r="P384" s="26"/>
      <c r="Q384" s="26">
        <f t="shared" ref="Q384" si="1727">SUM(O384:P384)</f>
        <v>34609.300000000003</v>
      </c>
      <c r="R384" s="26">
        <v>34609.300000000003</v>
      </c>
      <c r="S384" s="26"/>
      <c r="T384" s="26">
        <f>SUM(R384:S384)</f>
        <v>34609.300000000003</v>
      </c>
      <c r="U384" s="26"/>
      <c r="V384" s="26">
        <f t="shared" ref="V384" si="1728">SUM(T384:U384)</f>
        <v>34609.300000000003</v>
      </c>
      <c r="W384" s="26"/>
      <c r="X384" s="26">
        <f t="shared" ref="X384" si="1729">SUM(V384:W384)</f>
        <v>34609.300000000003</v>
      </c>
    </row>
    <row r="385" spans="1:24" ht="32.25" hidden="1" customHeight="1" outlineLevel="7" x14ac:dyDescent="0.25">
      <c r="A385" s="108" t="s">
        <v>798</v>
      </c>
      <c r="B385" s="110"/>
      <c r="C385" s="111" t="s">
        <v>619</v>
      </c>
      <c r="D385" s="26"/>
      <c r="E385" s="26"/>
      <c r="F385" s="26"/>
      <c r="G385" s="22">
        <f t="shared" si="1719"/>
        <v>8910.5637499999993</v>
      </c>
      <c r="H385" s="22">
        <f t="shared" si="1719"/>
        <v>8910.5637499999993</v>
      </c>
      <c r="I385" s="22">
        <f t="shared" si="1719"/>
        <v>0</v>
      </c>
      <c r="J385" s="22">
        <f t="shared" si="1719"/>
        <v>8910.5637499999993</v>
      </c>
      <c r="K385" s="26"/>
      <c r="L385" s="26"/>
      <c r="M385" s="26"/>
      <c r="N385" s="26"/>
      <c r="O385" s="26"/>
      <c r="P385" s="22">
        <f t="shared" si="1721"/>
        <v>0</v>
      </c>
      <c r="Q385" s="22">
        <f t="shared" si="1721"/>
        <v>0</v>
      </c>
      <c r="R385" s="26"/>
      <c r="S385" s="26"/>
      <c r="T385" s="26"/>
      <c r="U385" s="26"/>
      <c r="V385" s="26"/>
      <c r="W385" s="22">
        <f t="shared" si="1723"/>
        <v>0</v>
      </c>
      <c r="X385" s="22">
        <f t="shared" si="1723"/>
        <v>0</v>
      </c>
    </row>
    <row r="386" spans="1:24" ht="31.5" hidden="1" outlineLevel="7" x14ac:dyDescent="0.25">
      <c r="A386" s="110" t="s">
        <v>798</v>
      </c>
      <c r="B386" s="110" t="s">
        <v>65</v>
      </c>
      <c r="C386" s="112" t="s">
        <v>66</v>
      </c>
      <c r="D386" s="26"/>
      <c r="E386" s="26"/>
      <c r="F386" s="26"/>
      <c r="G386" s="26">
        <v>8910.5637499999993</v>
      </c>
      <c r="H386" s="26">
        <f t="shared" ref="H386" si="1730">SUM(F386:G386)</f>
        <v>8910.5637499999993</v>
      </c>
      <c r="I386" s="26"/>
      <c r="J386" s="26">
        <f t="shared" ref="J386" si="1731">SUM(H386:I386)</f>
        <v>8910.5637499999993</v>
      </c>
      <c r="K386" s="26"/>
      <c r="L386" s="26"/>
      <c r="M386" s="26"/>
      <c r="N386" s="26"/>
      <c r="O386" s="26"/>
      <c r="P386" s="26"/>
      <c r="Q386" s="26">
        <f t="shared" ref="Q386" si="1732">SUM(O386:P386)</f>
        <v>0</v>
      </c>
      <c r="R386" s="26"/>
      <c r="S386" s="26"/>
      <c r="T386" s="26"/>
      <c r="U386" s="26"/>
      <c r="V386" s="26"/>
      <c r="W386" s="26"/>
      <c r="X386" s="26">
        <f t="shared" ref="X386" si="1733">SUM(V386:W386)</f>
        <v>0</v>
      </c>
    </row>
    <row r="387" spans="1:24" ht="36.75" hidden="1" customHeight="1" outlineLevel="7" x14ac:dyDescent="0.25">
      <c r="A387" s="108" t="s">
        <v>798</v>
      </c>
      <c r="B387" s="110"/>
      <c r="C387" s="111" t="s">
        <v>761</v>
      </c>
      <c r="D387" s="26"/>
      <c r="E387" s="26"/>
      <c r="F387" s="26"/>
      <c r="G387" s="22">
        <f t="shared" si="1719"/>
        <v>26731.69125</v>
      </c>
      <c r="H387" s="22">
        <f t="shared" si="1719"/>
        <v>26731.69125</v>
      </c>
      <c r="I387" s="22">
        <f t="shared" si="1719"/>
        <v>0</v>
      </c>
      <c r="J387" s="22">
        <f t="shared" si="1719"/>
        <v>26731.69125</v>
      </c>
      <c r="K387" s="26"/>
      <c r="L387" s="26"/>
      <c r="M387" s="26"/>
      <c r="N387" s="26"/>
      <c r="O387" s="26"/>
      <c r="P387" s="22">
        <f t="shared" si="1721"/>
        <v>0</v>
      </c>
      <c r="Q387" s="22">
        <f t="shared" si="1721"/>
        <v>0</v>
      </c>
      <c r="R387" s="26"/>
      <c r="S387" s="26"/>
      <c r="T387" s="26"/>
      <c r="U387" s="26"/>
      <c r="V387" s="26"/>
      <c r="W387" s="22">
        <f t="shared" si="1723"/>
        <v>0</v>
      </c>
      <c r="X387" s="22">
        <f t="shared" si="1723"/>
        <v>0</v>
      </c>
    </row>
    <row r="388" spans="1:24" ht="31.5" hidden="1" outlineLevel="7" x14ac:dyDescent="0.25">
      <c r="A388" s="110" t="s">
        <v>798</v>
      </c>
      <c r="B388" s="110" t="s">
        <v>65</v>
      </c>
      <c r="C388" s="112" t="s">
        <v>66</v>
      </c>
      <c r="D388" s="26"/>
      <c r="E388" s="26"/>
      <c r="F388" s="26"/>
      <c r="G388" s="26">
        <v>26731.69125</v>
      </c>
      <c r="H388" s="26">
        <f t="shared" ref="H388" si="1734">SUM(F388:G388)</f>
        <v>26731.69125</v>
      </c>
      <c r="I388" s="26"/>
      <c r="J388" s="26">
        <f t="shared" ref="J388" si="1735">SUM(H388:I388)</f>
        <v>26731.69125</v>
      </c>
      <c r="K388" s="26"/>
      <c r="L388" s="26"/>
      <c r="M388" s="26"/>
      <c r="N388" s="26"/>
      <c r="O388" s="26"/>
      <c r="P388" s="26"/>
      <c r="Q388" s="26">
        <f t="shared" ref="Q388" si="1736">SUM(O388:P388)</f>
        <v>0</v>
      </c>
      <c r="R388" s="26"/>
      <c r="S388" s="26"/>
      <c r="T388" s="26"/>
      <c r="U388" s="26"/>
      <c r="V388" s="26"/>
      <c r="W388" s="26"/>
      <c r="X388" s="26">
        <f t="shared" ref="X388" si="1737">SUM(V388:W388)</f>
        <v>0</v>
      </c>
    </row>
    <row r="389" spans="1:24" ht="34.5" hidden="1" customHeight="1" outlineLevel="4" x14ac:dyDescent="0.2">
      <c r="A389" s="20" t="s">
        <v>155</v>
      </c>
      <c r="B389" s="20"/>
      <c r="C389" s="21" t="s">
        <v>579</v>
      </c>
      <c r="D389" s="22">
        <f t="shared" ref="D389:V389" si="1738">D393+D396+D390</f>
        <v>91317.9</v>
      </c>
      <c r="E389" s="22">
        <f t="shared" si="1738"/>
        <v>0</v>
      </c>
      <c r="F389" s="22">
        <f t="shared" si="1738"/>
        <v>91317.9</v>
      </c>
      <c r="G389" s="22">
        <f t="shared" si="1738"/>
        <v>24885.505929999996</v>
      </c>
      <c r="H389" s="22">
        <f t="shared" si="1738"/>
        <v>116203.40593000001</v>
      </c>
      <c r="I389" s="22">
        <f t="shared" ref="I389:J389" si="1739">I393+I396+I390</f>
        <v>0</v>
      </c>
      <c r="J389" s="22">
        <f t="shared" si="1739"/>
        <v>116203.40593000001</v>
      </c>
      <c r="K389" s="22">
        <f t="shared" si="1738"/>
        <v>168834</v>
      </c>
      <c r="L389" s="22">
        <f t="shared" si="1738"/>
        <v>0</v>
      </c>
      <c r="M389" s="22">
        <f t="shared" si="1738"/>
        <v>168834</v>
      </c>
      <c r="N389" s="22">
        <f t="shared" si="1738"/>
        <v>479.8</v>
      </c>
      <c r="O389" s="22">
        <f t="shared" si="1738"/>
        <v>169313.8</v>
      </c>
      <c r="P389" s="22">
        <f t="shared" si="1738"/>
        <v>0</v>
      </c>
      <c r="Q389" s="22">
        <f t="shared" si="1738"/>
        <v>169313.8</v>
      </c>
      <c r="R389" s="22">
        <f t="shared" si="1738"/>
        <v>73755.7</v>
      </c>
      <c r="S389" s="22">
        <f t="shared" si="1738"/>
        <v>0</v>
      </c>
      <c r="T389" s="22">
        <f t="shared" si="1738"/>
        <v>73755.7</v>
      </c>
      <c r="U389" s="22">
        <f t="shared" si="1738"/>
        <v>0</v>
      </c>
      <c r="V389" s="22">
        <f t="shared" si="1738"/>
        <v>73755.7</v>
      </c>
      <c r="W389" s="22">
        <f t="shared" ref="W389:X389" si="1740">W393+W396+W390</f>
        <v>0</v>
      </c>
      <c r="X389" s="22">
        <f t="shared" si="1740"/>
        <v>73755.7</v>
      </c>
    </row>
    <row r="390" spans="1:24" ht="34.5" hidden="1" customHeight="1" outlineLevel="4" x14ac:dyDescent="0.2">
      <c r="A390" s="20" t="s">
        <v>725</v>
      </c>
      <c r="B390" s="20"/>
      <c r="C390" s="21" t="s">
        <v>726</v>
      </c>
      <c r="D390" s="22">
        <f>D392</f>
        <v>305</v>
      </c>
      <c r="E390" s="22">
        <f>E392</f>
        <v>0</v>
      </c>
      <c r="F390" s="22">
        <f t="shared" ref="F390:V390" si="1741">F392+F391</f>
        <v>305</v>
      </c>
      <c r="G390" s="22">
        <f t="shared" si="1741"/>
        <v>22316.285259999997</v>
      </c>
      <c r="H390" s="22">
        <f t="shared" si="1741"/>
        <v>22621.285259999997</v>
      </c>
      <c r="I390" s="22">
        <f t="shared" ref="I390:J390" si="1742">I392+I391</f>
        <v>0</v>
      </c>
      <c r="J390" s="22">
        <f t="shared" si="1742"/>
        <v>22621.285259999997</v>
      </c>
      <c r="K390" s="22">
        <f t="shared" si="1741"/>
        <v>0</v>
      </c>
      <c r="L390" s="22">
        <f t="shared" si="1741"/>
        <v>0</v>
      </c>
      <c r="M390" s="22">
        <f t="shared" si="1741"/>
        <v>0</v>
      </c>
      <c r="N390" s="22">
        <f t="shared" si="1741"/>
        <v>0</v>
      </c>
      <c r="O390" s="22">
        <f t="shared" si="1741"/>
        <v>0</v>
      </c>
      <c r="P390" s="22">
        <f t="shared" si="1741"/>
        <v>0</v>
      </c>
      <c r="Q390" s="22">
        <f t="shared" si="1741"/>
        <v>0</v>
      </c>
      <c r="R390" s="22">
        <f t="shared" si="1741"/>
        <v>0</v>
      </c>
      <c r="S390" s="22">
        <f t="shared" si="1741"/>
        <v>0</v>
      </c>
      <c r="T390" s="22">
        <f t="shared" si="1741"/>
        <v>0</v>
      </c>
      <c r="U390" s="22">
        <f t="shared" si="1741"/>
        <v>0</v>
      </c>
      <c r="V390" s="22">
        <f t="shared" si="1741"/>
        <v>0</v>
      </c>
      <c r="W390" s="22">
        <f t="shared" ref="W390:X390" si="1743">W392+W391</f>
        <v>0</v>
      </c>
      <c r="X390" s="22">
        <f t="shared" si="1743"/>
        <v>0</v>
      </c>
    </row>
    <row r="391" spans="1:24" ht="34.5" hidden="1" customHeight="1" outlineLevel="4" x14ac:dyDescent="0.2">
      <c r="A391" s="24" t="s">
        <v>725</v>
      </c>
      <c r="B391" s="24" t="s">
        <v>109</v>
      </c>
      <c r="C391" s="25" t="s">
        <v>110</v>
      </c>
      <c r="D391" s="26"/>
      <c r="E391" s="26"/>
      <c r="F391" s="26"/>
      <c r="G391" s="26">
        <v>4241.6560499999996</v>
      </c>
      <c r="H391" s="26">
        <f>SUM(F391:G391)</f>
        <v>4241.6560499999996</v>
      </c>
      <c r="I391" s="26"/>
      <c r="J391" s="26">
        <f>SUM(H391:I391)</f>
        <v>4241.6560499999996</v>
      </c>
      <c r="K391" s="26"/>
      <c r="L391" s="26"/>
      <c r="M391" s="26"/>
      <c r="N391" s="26"/>
      <c r="O391" s="26"/>
      <c r="P391" s="26"/>
      <c r="Q391" s="26">
        <f>SUM(O391:P391)</f>
        <v>0</v>
      </c>
      <c r="R391" s="26"/>
      <c r="S391" s="26"/>
      <c r="T391" s="26"/>
      <c r="U391" s="26"/>
      <c r="V391" s="26"/>
      <c r="W391" s="26"/>
      <c r="X391" s="26">
        <f>SUM(V391:W391)</f>
        <v>0</v>
      </c>
    </row>
    <row r="392" spans="1:24" ht="34.5" hidden="1" customHeight="1" outlineLevel="4" x14ac:dyDescent="0.2">
      <c r="A392" s="24" t="s">
        <v>725</v>
      </c>
      <c r="B392" s="24" t="s">
        <v>65</v>
      </c>
      <c r="C392" s="25" t="s">
        <v>66</v>
      </c>
      <c r="D392" s="26">
        <v>305</v>
      </c>
      <c r="E392" s="26"/>
      <c r="F392" s="26">
        <f>SUM(D392:E392)</f>
        <v>305</v>
      </c>
      <c r="G392" s="26">
        <v>18074.629209999999</v>
      </c>
      <c r="H392" s="26">
        <f t="shared" ref="H392" si="1744">SUM(F392:G392)</f>
        <v>18379.629209999999</v>
      </c>
      <c r="I392" s="26"/>
      <c r="J392" s="26">
        <f t="shared" ref="J392" si="1745">SUM(H392:I392)</f>
        <v>18379.629209999999</v>
      </c>
      <c r="K392" s="26"/>
      <c r="L392" s="26"/>
      <c r="M392" s="26">
        <f>SUM(K392:L392)</f>
        <v>0</v>
      </c>
      <c r="N392" s="26"/>
      <c r="O392" s="26">
        <f t="shared" ref="O392" si="1746">SUM(M392:N392)</f>
        <v>0</v>
      </c>
      <c r="P392" s="26"/>
      <c r="Q392" s="26">
        <f t="shared" ref="Q392" si="1747">SUM(O392:P392)</f>
        <v>0</v>
      </c>
      <c r="R392" s="26"/>
      <c r="S392" s="26"/>
      <c r="T392" s="26">
        <f>SUM(R392:S392)</f>
        <v>0</v>
      </c>
      <c r="U392" s="26"/>
      <c r="V392" s="26">
        <f t="shared" ref="V392" si="1748">SUM(T392:U392)</f>
        <v>0</v>
      </c>
      <c r="W392" s="26"/>
      <c r="X392" s="26">
        <f t="shared" ref="X392" si="1749">SUM(V392:W392)</f>
        <v>0</v>
      </c>
    </row>
    <row r="393" spans="1:24" ht="63.75" hidden="1" customHeight="1" outlineLevel="5" x14ac:dyDescent="0.2">
      <c r="A393" s="20" t="s">
        <v>156</v>
      </c>
      <c r="B393" s="20"/>
      <c r="C393" s="21" t="s">
        <v>414</v>
      </c>
      <c r="D393" s="28">
        <f>D395+D394</f>
        <v>23286.9</v>
      </c>
      <c r="E393" s="28">
        <f t="shared" ref="E393:F393" si="1750">E395+E394</f>
        <v>0</v>
      </c>
      <c r="F393" s="28">
        <f t="shared" si="1750"/>
        <v>23286.9</v>
      </c>
      <c r="G393" s="28">
        <f t="shared" ref="G393:H393" si="1751">G395+G394</f>
        <v>2569.2206699999997</v>
      </c>
      <c r="H393" s="28">
        <f t="shared" si="1751"/>
        <v>25856.12067</v>
      </c>
      <c r="I393" s="28">
        <f t="shared" ref="I393:J393" si="1752">I395+I394</f>
        <v>0</v>
      </c>
      <c r="J393" s="28">
        <f t="shared" si="1752"/>
        <v>25856.12067</v>
      </c>
      <c r="K393" s="28">
        <f t="shared" ref="K393:R393" si="1753">K395+K394</f>
        <v>102391.8</v>
      </c>
      <c r="L393" s="28">
        <f t="shared" ref="L393" si="1754">L395+L394</f>
        <v>0</v>
      </c>
      <c r="M393" s="28">
        <f t="shared" ref="M393:Q393" si="1755">M395+M394</f>
        <v>102391.8</v>
      </c>
      <c r="N393" s="28">
        <f t="shared" si="1755"/>
        <v>479.8</v>
      </c>
      <c r="O393" s="28">
        <f t="shared" si="1755"/>
        <v>102871.6</v>
      </c>
      <c r="P393" s="28">
        <f t="shared" si="1755"/>
        <v>0</v>
      </c>
      <c r="Q393" s="28">
        <f t="shared" si="1755"/>
        <v>102871.6</v>
      </c>
      <c r="R393" s="28">
        <f t="shared" si="1753"/>
        <v>7313.5</v>
      </c>
      <c r="S393" s="28">
        <f t="shared" ref="S393" si="1756">S395+S394</f>
        <v>0</v>
      </c>
      <c r="T393" s="28">
        <f t="shared" ref="T393:X393" si="1757">T395+T394</f>
        <v>7313.5</v>
      </c>
      <c r="U393" s="28">
        <f t="shared" si="1757"/>
        <v>0</v>
      </c>
      <c r="V393" s="28">
        <f t="shared" si="1757"/>
        <v>7313.5</v>
      </c>
      <c r="W393" s="28">
        <f t="shared" si="1757"/>
        <v>0</v>
      </c>
      <c r="X393" s="28">
        <f t="shared" si="1757"/>
        <v>7313.5</v>
      </c>
    </row>
    <row r="394" spans="1:24" ht="30.75" hidden="1" customHeight="1" outlineLevel="5" x14ac:dyDescent="0.2">
      <c r="A394" s="24" t="s">
        <v>156</v>
      </c>
      <c r="B394" s="24" t="s">
        <v>109</v>
      </c>
      <c r="C394" s="25" t="s">
        <v>110</v>
      </c>
      <c r="D394" s="29">
        <v>20211.900000000001</v>
      </c>
      <c r="E394" s="26"/>
      <c r="F394" s="26">
        <f>SUM(D394:E394)</f>
        <v>20211.900000000001</v>
      </c>
      <c r="G394" s="26">
        <v>599.96290999999997</v>
      </c>
      <c r="H394" s="26">
        <f t="shared" ref="H394" si="1758">SUM(F394:G394)</f>
        <v>20811.86291</v>
      </c>
      <c r="I394" s="26"/>
      <c r="J394" s="26">
        <f t="shared" ref="J394:J395" si="1759">SUM(H394:I394)</f>
        <v>20811.86291</v>
      </c>
      <c r="K394" s="29">
        <v>95078.3</v>
      </c>
      <c r="L394" s="26"/>
      <c r="M394" s="26">
        <f>SUM(K394:L394)</f>
        <v>95078.3</v>
      </c>
      <c r="N394" s="26">
        <v>479.8</v>
      </c>
      <c r="O394" s="26">
        <f t="shared" ref="O394:O395" si="1760">SUM(M394:N394)</f>
        <v>95558.1</v>
      </c>
      <c r="P394" s="26"/>
      <c r="Q394" s="26">
        <f t="shared" ref="Q394:Q395" si="1761">SUM(O394:P394)</f>
        <v>95558.1</v>
      </c>
      <c r="R394" s="28"/>
      <c r="S394" s="26"/>
      <c r="T394" s="26">
        <f>SUM(R394:S394)</f>
        <v>0</v>
      </c>
      <c r="U394" s="26"/>
      <c r="V394" s="26">
        <f t="shared" ref="V394:V395" si="1762">SUM(T394:U394)</f>
        <v>0</v>
      </c>
      <c r="W394" s="26"/>
      <c r="X394" s="26">
        <f t="shared" ref="X394:X395" si="1763">SUM(V394:W394)</f>
        <v>0</v>
      </c>
    </row>
    <row r="395" spans="1:24" ht="31.5" hidden="1" outlineLevel="7" x14ac:dyDescent="0.2">
      <c r="A395" s="24" t="s">
        <v>156</v>
      </c>
      <c r="B395" s="24" t="s">
        <v>65</v>
      </c>
      <c r="C395" s="25" t="s">
        <v>66</v>
      </c>
      <c r="D395" s="29">
        <v>3075</v>
      </c>
      <c r="E395" s="26"/>
      <c r="F395" s="26">
        <f>SUM(D395:E395)</f>
        <v>3075</v>
      </c>
      <c r="G395" s="26">
        <v>1969.25776</v>
      </c>
      <c r="H395" s="26">
        <f t="shared" ref="H395" si="1764">SUM(F395:G395)</f>
        <v>5044.2577600000004</v>
      </c>
      <c r="I395" s="26"/>
      <c r="J395" s="26">
        <f t="shared" si="1759"/>
        <v>5044.2577600000004</v>
      </c>
      <c r="K395" s="29">
        <v>7313.5</v>
      </c>
      <c r="L395" s="26"/>
      <c r="M395" s="26">
        <f>SUM(K395:L395)</f>
        <v>7313.5</v>
      </c>
      <c r="N395" s="26"/>
      <c r="O395" s="26">
        <f t="shared" si="1760"/>
        <v>7313.5</v>
      </c>
      <c r="P395" s="26"/>
      <c r="Q395" s="26">
        <f t="shared" si="1761"/>
        <v>7313.5</v>
      </c>
      <c r="R395" s="29">
        <v>7313.5</v>
      </c>
      <c r="S395" s="26"/>
      <c r="T395" s="26">
        <f>SUM(R395:S395)</f>
        <v>7313.5</v>
      </c>
      <c r="U395" s="26"/>
      <c r="V395" s="26">
        <f t="shared" si="1762"/>
        <v>7313.5</v>
      </c>
      <c r="W395" s="26"/>
      <c r="X395" s="26">
        <f t="shared" si="1763"/>
        <v>7313.5</v>
      </c>
    </row>
    <row r="396" spans="1:24" ht="63" hidden="1" outlineLevel="5" x14ac:dyDescent="0.2">
      <c r="A396" s="20" t="s">
        <v>156</v>
      </c>
      <c r="B396" s="20"/>
      <c r="C396" s="21" t="s">
        <v>417</v>
      </c>
      <c r="D396" s="28">
        <f>D398+D397</f>
        <v>67726</v>
      </c>
      <c r="E396" s="28">
        <f t="shared" ref="E396:F396" si="1765">E398+E397</f>
        <v>0</v>
      </c>
      <c r="F396" s="28">
        <f t="shared" si="1765"/>
        <v>67726</v>
      </c>
      <c r="G396" s="28">
        <f t="shared" ref="G396:H396" si="1766">G398+G397</f>
        <v>0</v>
      </c>
      <c r="H396" s="28">
        <f t="shared" si="1766"/>
        <v>67726</v>
      </c>
      <c r="I396" s="28">
        <f t="shared" ref="I396:J396" si="1767">I398+I397</f>
        <v>0</v>
      </c>
      <c r="J396" s="28">
        <f t="shared" si="1767"/>
        <v>67726</v>
      </c>
      <c r="K396" s="28">
        <f t="shared" ref="K396:R396" si="1768">K398+K397</f>
        <v>66442.2</v>
      </c>
      <c r="L396" s="28">
        <f t="shared" ref="L396" si="1769">L398+L397</f>
        <v>0</v>
      </c>
      <c r="M396" s="28">
        <f t="shared" ref="M396:Q396" si="1770">M398+M397</f>
        <v>66442.2</v>
      </c>
      <c r="N396" s="28">
        <f t="shared" si="1770"/>
        <v>0</v>
      </c>
      <c r="O396" s="28">
        <f t="shared" si="1770"/>
        <v>66442.2</v>
      </c>
      <c r="P396" s="28">
        <f t="shared" si="1770"/>
        <v>0</v>
      </c>
      <c r="Q396" s="28">
        <f t="shared" si="1770"/>
        <v>66442.2</v>
      </c>
      <c r="R396" s="28">
        <f t="shared" si="1768"/>
        <v>66442.2</v>
      </c>
      <c r="S396" s="28">
        <f t="shared" ref="S396" si="1771">S398+S397</f>
        <v>0</v>
      </c>
      <c r="T396" s="28">
        <f t="shared" ref="T396:X396" si="1772">T398+T397</f>
        <v>66442.2</v>
      </c>
      <c r="U396" s="28">
        <f t="shared" si="1772"/>
        <v>0</v>
      </c>
      <c r="V396" s="28">
        <f t="shared" si="1772"/>
        <v>66442.2</v>
      </c>
      <c r="W396" s="28">
        <f t="shared" si="1772"/>
        <v>0</v>
      </c>
      <c r="X396" s="28">
        <f t="shared" si="1772"/>
        <v>66442.2</v>
      </c>
    </row>
    <row r="397" spans="1:24" ht="31.5" hidden="1" outlineLevel="5" x14ac:dyDescent="0.2">
      <c r="A397" s="24" t="s">
        <v>156</v>
      </c>
      <c r="B397" s="24" t="s">
        <v>109</v>
      </c>
      <c r="C397" s="25" t="s">
        <v>110</v>
      </c>
      <c r="D397" s="29">
        <v>40058.800000000003</v>
      </c>
      <c r="E397" s="26"/>
      <c r="F397" s="26">
        <f>SUM(D397:E397)</f>
        <v>40058.800000000003</v>
      </c>
      <c r="G397" s="26"/>
      <c r="H397" s="26">
        <f t="shared" ref="H397" si="1773">SUM(F397:G397)</f>
        <v>40058.800000000003</v>
      </c>
      <c r="I397" s="26"/>
      <c r="J397" s="26">
        <f t="shared" ref="J397:J398" si="1774">SUM(H397:I397)</f>
        <v>40058.800000000003</v>
      </c>
      <c r="K397" s="29">
        <v>31152.5</v>
      </c>
      <c r="L397" s="26"/>
      <c r="M397" s="26">
        <f>SUM(K397:L397)</f>
        <v>31152.5</v>
      </c>
      <c r="N397" s="26"/>
      <c r="O397" s="26">
        <f t="shared" ref="O397:O398" si="1775">SUM(M397:N397)</f>
        <v>31152.5</v>
      </c>
      <c r="P397" s="26"/>
      <c r="Q397" s="26">
        <f t="shared" ref="Q397:Q398" si="1776">SUM(O397:P397)</f>
        <v>31152.5</v>
      </c>
      <c r="R397" s="29"/>
      <c r="S397" s="26"/>
      <c r="T397" s="26">
        <f>SUM(R397:S397)</f>
        <v>0</v>
      </c>
      <c r="U397" s="26"/>
      <c r="V397" s="26">
        <f t="shared" ref="V397:V398" si="1777">SUM(T397:U397)</f>
        <v>0</v>
      </c>
      <c r="W397" s="26"/>
      <c r="X397" s="26">
        <f t="shared" ref="X397:X398" si="1778">SUM(V397:W397)</f>
        <v>0</v>
      </c>
    </row>
    <row r="398" spans="1:24" ht="31.5" hidden="1" outlineLevel="7" x14ac:dyDescent="0.2">
      <c r="A398" s="24" t="s">
        <v>156</v>
      </c>
      <c r="B398" s="24" t="s">
        <v>65</v>
      </c>
      <c r="C398" s="25" t="s">
        <v>66</v>
      </c>
      <c r="D398" s="29">
        <v>27667.200000000001</v>
      </c>
      <c r="E398" s="26"/>
      <c r="F398" s="26">
        <f>SUM(D398:E398)</f>
        <v>27667.200000000001</v>
      </c>
      <c r="G398" s="26"/>
      <c r="H398" s="26">
        <f t="shared" ref="H398" si="1779">SUM(F398:G398)</f>
        <v>27667.200000000001</v>
      </c>
      <c r="I398" s="26"/>
      <c r="J398" s="26">
        <f t="shared" si="1774"/>
        <v>27667.200000000001</v>
      </c>
      <c r="K398" s="29">
        <v>35289.699999999997</v>
      </c>
      <c r="L398" s="26"/>
      <c r="M398" s="26">
        <f>SUM(K398:L398)</f>
        <v>35289.699999999997</v>
      </c>
      <c r="N398" s="26"/>
      <c r="O398" s="26">
        <f t="shared" si="1775"/>
        <v>35289.699999999997</v>
      </c>
      <c r="P398" s="26"/>
      <c r="Q398" s="26">
        <f t="shared" si="1776"/>
        <v>35289.699999999997</v>
      </c>
      <c r="R398" s="29">
        <v>66442.2</v>
      </c>
      <c r="S398" s="26"/>
      <c r="T398" s="26">
        <f>SUM(R398:S398)</f>
        <v>66442.2</v>
      </c>
      <c r="U398" s="26"/>
      <c r="V398" s="26">
        <f t="shared" si="1777"/>
        <v>66442.2</v>
      </c>
      <c r="W398" s="26"/>
      <c r="X398" s="26">
        <f t="shared" si="1778"/>
        <v>66442.2</v>
      </c>
    </row>
    <row r="399" spans="1:24" ht="31.5" hidden="1" outlineLevel="7" x14ac:dyDescent="0.2">
      <c r="A399" s="30" t="s">
        <v>667</v>
      </c>
      <c r="B399" s="32"/>
      <c r="C399" s="31" t="s">
        <v>670</v>
      </c>
      <c r="D399" s="28"/>
      <c r="E399" s="28"/>
      <c r="F399" s="28"/>
      <c r="G399" s="28"/>
      <c r="H399" s="28"/>
      <c r="I399" s="28"/>
      <c r="J399" s="28"/>
      <c r="K399" s="28">
        <f t="shared" ref="K399:M399" si="1780">K400+K402</f>
        <v>22222.222000000002</v>
      </c>
      <c r="L399" s="28">
        <f t="shared" si="1780"/>
        <v>0</v>
      </c>
      <c r="M399" s="28">
        <f t="shared" si="1780"/>
        <v>22222.222000000002</v>
      </c>
      <c r="N399" s="28">
        <f t="shared" ref="N399:O399" si="1781">N400+N402</f>
        <v>0</v>
      </c>
      <c r="O399" s="28">
        <f t="shared" si="1781"/>
        <v>22222.222000000002</v>
      </c>
      <c r="P399" s="28">
        <f t="shared" ref="P399:Q399" si="1782">P400+P402</f>
        <v>0</v>
      </c>
      <c r="Q399" s="28">
        <f t="shared" si="1782"/>
        <v>22222.222000000002</v>
      </c>
      <c r="R399" s="28"/>
      <c r="S399" s="28"/>
      <c r="T399" s="28"/>
      <c r="U399" s="28">
        <f t="shared" ref="U399:X399" si="1783">U400+U402</f>
        <v>0</v>
      </c>
      <c r="V399" s="28">
        <f t="shared" si="1783"/>
        <v>0</v>
      </c>
      <c r="W399" s="28">
        <f t="shared" si="1783"/>
        <v>0</v>
      </c>
      <c r="X399" s="28">
        <f t="shared" si="1783"/>
        <v>0</v>
      </c>
    </row>
    <row r="400" spans="1:24" ht="31.5" hidden="1" outlineLevel="7" x14ac:dyDescent="0.2">
      <c r="A400" s="30" t="s">
        <v>669</v>
      </c>
      <c r="B400" s="30"/>
      <c r="C400" s="31" t="s">
        <v>668</v>
      </c>
      <c r="D400" s="28"/>
      <c r="E400" s="28"/>
      <c r="F400" s="28"/>
      <c r="G400" s="28"/>
      <c r="H400" s="28"/>
      <c r="I400" s="28"/>
      <c r="J400" s="28"/>
      <c r="K400" s="28">
        <f t="shared" ref="K400:Q400" si="1784">K401</f>
        <v>2222.2222000000002</v>
      </c>
      <c r="L400" s="28">
        <f t="shared" si="1784"/>
        <v>0</v>
      </c>
      <c r="M400" s="28">
        <f t="shared" si="1784"/>
        <v>2222.2222000000002</v>
      </c>
      <c r="N400" s="28">
        <f t="shared" si="1784"/>
        <v>0</v>
      </c>
      <c r="O400" s="28">
        <f t="shared" si="1784"/>
        <v>2222.2222000000002</v>
      </c>
      <c r="P400" s="28">
        <f t="shared" si="1784"/>
        <v>0</v>
      </c>
      <c r="Q400" s="28">
        <f t="shared" si="1784"/>
        <v>2222.2222000000002</v>
      </c>
      <c r="R400" s="28"/>
      <c r="S400" s="28"/>
      <c r="T400" s="28"/>
      <c r="U400" s="28">
        <f t="shared" ref="U400:X400" si="1785">U401</f>
        <v>0</v>
      </c>
      <c r="V400" s="28">
        <f t="shared" si="1785"/>
        <v>0</v>
      </c>
      <c r="W400" s="28">
        <f t="shared" si="1785"/>
        <v>0</v>
      </c>
      <c r="X400" s="28">
        <f t="shared" si="1785"/>
        <v>0</v>
      </c>
    </row>
    <row r="401" spans="1:24" ht="31.5" hidden="1" outlineLevel="7" x14ac:dyDescent="0.2">
      <c r="A401" s="32" t="s">
        <v>669</v>
      </c>
      <c r="B401" s="32" t="s">
        <v>65</v>
      </c>
      <c r="C401" s="33" t="s">
        <v>66</v>
      </c>
      <c r="D401" s="29"/>
      <c r="E401" s="29"/>
      <c r="F401" s="29"/>
      <c r="G401" s="29"/>
      <c r="H401" s="29"/>
      <c r="I401" s="29"/>
      <c r="J401" s="29"/>
      <c r="K401" s="29">
        <v>2222.2222000000002</v>
      </c>
      <c r="L401" s="26"/>
      <c r="M401" s="26">
        <f>SUM(K401:L401)</f>
        <v>2222.2222000000002</v>
      </c>
      <c r="N401" s="29"/>
      <c r="O401" s="26">
        <f t="shared" ref="O401" si="1786">SUM(M401:N401)</f>
        <v>2222.2222000000002</v>
      </c>
      <c r="P401" s="26"/>
      <c r="Q401" s="26">
        <f t="shared" ref="Q401" si="1787">SUM(O401:P401)</f>
        <v>2222.2222000000002</v>
      </c>
      <c r="R401" s="29"/>
      <c r="S401" s="29"/>
      <c r="T401" s="29"/>
      <c r="U401" s="29"/>
      <c r="V401" s="26">
        <f t="shared" ref="V401" si="1788">SUM(T401:U401)</f>
        <v>0</v>
      </c>
      <c r="W401" s="26"/>
      <c r="X401" s="26">
        <f t="shared" ref="X401" si="1789">SUM(V401:W401)</f>
        <v>0</v>
      </c>
    </row>
    <row r="402" spans="1:24" ht="31.5" hidden="1" outlineLevel="7" x14ac:dyDescent="0.2">
      <c r="A402" s="30" t="s">
        <v>669</v>
      </c>
      <c r="B402" s="30"/>
      <c r="C402" s="31" t="s">
        <v>680</v>
      </c>
      <c r="D402" s="28"/>
      <c r="E402" s="28"/>
      <c r="F402" s="28"/>
      <c r="G402" s="28"/>
      <c r="H402" s="28"/>
      <c r="I402" s="28"/>
      <c r="J402" s="28"/>
      <c r="K402" s="28">
        <f t="shared" ref="K402:Q402" si="1790">K403</f>
        <v>19999.999800000001</v>
      </c>
      <c r="L402" s="28">
        <f t="shared" si="1790"/>
        <v>0</v>
      </c>
      <c r="M402" s="28">
        <f t="shared" si="1790"/>
        <v>19999.999800000001</v>
      </c>
      <c r="N402" s="28">
        <f t="shared" si="1790"/>
        <v>0</v>
      </c>
      <c r="O402" s="28">
        <f t="shared" si="1790"/>
        <v>19999.999800000001</v>
      </c>
      <c r="P402" s="28">
        <f t="shared" si="1790"/>
        <v>0</v>
      </c>
      <c r="Q402" s="28">
        <f t="shared" si="1790"/>
        <v>19999.999800000001</v>
      </c>
      <c r="R402" s="28"/>
      <c r="S402" s="28"/>
      <c r="T402" s="28"/>
      <c r="U402" s="28">
        <f t="shared" ref="U402:X402" si="1791">U403</f>
        <v>0</v>
      </c>
      <c r="V402" s="28">
        <f t="shared" si="1791"/>
        <v>0</v>
      </c>
      <c r="W402" s="28">
        <f t="shared" si="1791"/>
        <v>0</v>
      </c>
      <c r="X402" s="28">
        <f t="shared" si="1791"/>
        <v>0</v>
      </c>
    </row>
    <row r="403" spans="1:24" ht="31.5" hidden="1" outlineLevel="7" x14ac:dyDescent="0.2">
      <c r="A403" s="32" t="s">
        <v>669</v>
      </c>
      <c r="B403" s="32" t="s">
        <v>65</v>
      </c>
      <c r="C403" s="33" t="s">
        <v>66</v>
      </c>
      <c r="D403" s="28"/>
      <c r="E403" s="28"/>
      <c r="F403" s="28"/>
      <c r="G403" s="28"/>
      <c r="H403" s="28"/>
      <c r="I403" s="28"/>
      <c r="J403" s="28"/>
      <c r="K403" s="29">
        <v>19999.999800000001</v>
      </c>
      <c r="L403" s="26"/>
      <c r="M403" s="26">
        <f>SUM(K403:L403)</f>
        <v>19999.999800000001</v>
      </c>
      <c r="N403" s="28"/>
      <c r="O403" s="26">
        <f t="shared" ref="O403" si="1792">SUM(M403:N403)</f>
        <v>19999.999800000001</v>
      </c>
      <c r="P403" s="26"/>
      <c r="Q403" s="26">
        <f t="shared" ref="Q403" si="1793">SUM(O403:P403)</f>
        <v>19999.999800000001</v>
      </c>
      <c r="R403" s="28"/>
      <c r="S403" s="28"/>
      <c r="T403" s="28"/>
      <c r="U403" s="28"/>
      <c r="V403" s="26">
        <f t="shared" ref="V403" si="1794">SUM(T403:U403)</f>
        <v>0</v>
      </c>
      <c r="W403" s="26"/>
      <c r="X403" s="26">
        <f t="shared" ref="X403" si="1795">SUM(V403:W403)</f>
        <v>0</v>
      </c>
    </row>
    <row r="404" spans="1:24" ht="31.5" outlineLevel="3" collapsed="1" x14ac:dyDescent="0.2">
      <c r="A404" s="20" t="s">
        <v>169</v>
      </c>
      <c r="B404" s="20"/>
      <c r="C404" s="21" t="s">
        <v>170</v>
      </c>
      <c r="D404" s="22">
        <f>D405+D421</f>
        <v>119039.84</v>
      </c>
      <c r="E404" s="22">
        <f t="shared" ref="E404:F404" si="1796">E405+E421</f>
        <v>-904.3</v>
      </c>
      <c r="F404" s="22">
        <f t="shared" si="1796"/>
        <v>118135.54000000001</v>
      </c>
      <c r="G404" s="22">
        <f t="shared" ref="G404:H404" si="1797">G405+G421</f>
        <v>45225.428690000001</v>
      </c>
      <c r="H404" s="22">
        <f t="shared" si="1797"/>
        <v>163360.96869000001</v>
      </c>
      <c r="I404" s="22">
        <f t="shared" ref="I404:J404" si="1798">I405+I421</f>
        <v>150</v>
      </c>
      <c r="J404" s="22">
        <f t="shared" si="1798"/>
        <v>163510.96869000001</v>
      </c>
      <c r="K404" s="22">
        <f>K405+K421</f>
        <v>29414.739999999998</v>
      </c>
      <c r="L404" s="22">
        <f t="shared" ref="L404" si="1799">L405+L421</f>
        <v>0</v>
      </c>
      <c r="M404" s="22">
        <f t="shared" ref="M404:Q404" si="1800">M405+M421</f>
        <v>29414.739999999998</v>
      </c>
      <c r="N404" s="22">
        <f t="shared" si="1800"/>
        <v>0</v>
      </c>
      <c r="O404" s="22">
        <f t="shared" si="1800"/>
        <v>29414.739999999998</v>
      </c>
      <c r="P404" s="22">
        <f t="shared" si="1800"/>
        <v>0</v>
      </c>
      <c r="Q404" s="22">
        <f t="shared" si="1800"/>
        <v>29414.739999999998</v>
      </c>
      <c r="R404" s="22">
        <f>R405+R421</f>
        <v>20414.739999999998</v>
      </c>
      <c r="S404" s="22">
        <f t="shared" ref="S404" si="1801">S405+S421</f>
        <v>0</v>
      </c>
      <c r="T404" s="22">
        <f t="shared" ref="T404:X404" si="1802">T405+T421</f>
        <v>20414.739999999998</v>
      </c>
      <c r="U404" s="22">
        <f t="shared" si="1802"/>
        <v>0</v>
      </c>
      <c r="V404" s="22">
        <f t="shared" si="1802"/>
        <v>20414.739999999998</v>
      </c>
      <c r="W404" s="22">
        <f t="shared" si="1802"/>
        <v>0</v>
      </c>
      <c r="X404" s="22">
        <f t="shared" si="1802"/>
        <v>20414.739999999998</v>
      </c>
    </row>
    <row r="405" spans="1:24" ht="24" customHeight="1" outlineLevel="4" x14ac:dyDescent="0.2">
      <c r="A405" s="20" t="s">
        <v>171</v>
      </c>
      <c r="B405" s="20"/>
      <c r="C405" s="21" t="s">
        <v>172</v>
      </c>
      <c r="D405" s="22">
        <f>D406+D410+D413+D417+D419</f>
        <v>47121.24</v>
      </c>
      <c r="E405" s="22">
        <f t="shared" ref="E405:F405" si="1803">E406+E410+E413+E417+E419</f>
        <v>-904.3</v>
      </c>
      <c r="F405" s="22">
        <f t="shared" si="1803"/>
        <v>46216.94</v>
      </c>
      <c r="G405" s="22">
        <f t="shared" ref="G405:H405" si="1804">G406+G410+G413+G417+G419</f>
        <v>45225.428690000001</v>
      </c>
      <c r="H405" s="22">
        <f t="shared" si="1804"/>
        <v>91442.368690000003</v>
      </c>
      <c r="I405" s="22">
        <f t="shared" ref="I405:J405" si="1805">I406+I410+I413+I417+I419</f>
        <v>150</v>
      </c>
      <c r="J405" s="22">
        <f t="shared" si="1805"/>
        <v>91592.368690000003</v>
      </c>
      <c r="K405" s="22">
        <f>K406+K410+K413+K417+K419</f>
        <v>29414.739999999998</v>
      </c>
      <c r="L405" s="22">
        <f t="shared" ref="L405" si="1806">L406+L410+L413+L417+L419</f>
        <v>0</v>
      </c>
      <c r="M405" s="22">
        <f t="shared" ref="M405:Q405" si="1807">M406+M410+M413+M417+M419</f>
        <v>29414.739999999998</v>
      </c>
      <c r="N405" s="22">
        <f t="shared" si="1807"/>
        <v>0</v>
      </c>
      <c r="O405" s="22">
        <f t="shared" si="1807"/>
        <v>29414.739999999998</v>
      </c>
      <c r="P405" s="22">
        <f t="shared" si="1807"/>
        <v>0</v>
      </c>
      <c r="Q405" s="22">
        <f t="shared" si="1807"/>
        <v>29414.739999999998</v>
      </c>
      <c r="R405" s="22">
        <f>R406+R410+R413+R417+R419</f>
        <v>20414.739999999998</v>
      </c>
      <c r="S405" s="22">
        <f t="shared" ref="S405" si="1808">S406+S410+S413+S417+S419</f>
        <v>0</v>
      </c>
      <c r="T405" s="22">
        <f t="shared" ref="T405:X405" si="1809">T406+T410+T413+T417+T419</f>
        <v>20414.739999999998</v>
      </c>
      <c r="U405" s="22">
        <f t="shared" si="1809"/>
        <v>0</v>
      </c>
      <c r="V405" s="22">
        <f t="shared" si="1809"/>
        <v>20414.739999999998</v>
      </c>
      <c r="W405" s="22">
        <f t="shared" si="1809"/>
        <v>0</v>
      </c>
      <c r="X405" s="22">
        <f t="shared" si="1809"/>
        <v>20414.739999999998</v>
      </c>
    </row>
    <row r="406" spans="1:24" ht="31.5" hidden="1" outlineLevel="5" x14ac:dyDescent="0.2">
      <c r="A406" s="20" t="s">
        <v>173</v>
      </c>
      <c r="B406" s="20"/>
      <c r="C406" s="21" t="s">
        <v>174</v>
      </c>
      <c r="D406" s="22">
        <f>D409+D407</f>
        <v>3187.1</v>
      </c>
      <c r="E406" s="22">
        <f t="shared" ref="E406" si="1810">E409+E407</f>
        <v>0</v>
      </c>
      <c r="F406" s="22">
        <f>F409+F407+F408</f>
        <v>3187.1</v>
      </c>
      <c r="G406" s="22">
        <f t="shared" ref="G406:V406" si="1811">G409+G407+G408</f>
        <v>337.96845999999999</v>
      </c>
      <c r="H406" s="22">
        <f t="shared" si="1811"/>
        <v>3525.06846</v>
      </c>
      <c r="I406" s="22">
        <f t="shared" ref="I406:J406" si="1812">I409+I407+I408</f>
        <v>0</v>
      </c>
      <c r="J406" s="22">
        <f t="shared" si="1812"/>
        <v>3525.06846</v>
      </c>
      <c r="K406" s="22">
        <f t="shared" si="1811"/>
        <v>3187.1</v>
      </c>
      <c r="L406" s="22">
        <f t="shared" si="1811"/>
        <v>0</v>
      </c>
      <c r="M406" s="22">
        <f t="shared" si="1811"/>
        <v>3187.1</v>
      </c>
      <c r="N406" s="22">
        <f t="shared" si="1811"/>
        <v>0</v>
      </c>
      <c r="O406" s="22">
        <f t="shared" si="1811"/>
        <v>3187.1</v>
      </c>
      <c r="P406" s="22">
        <f t="shared" si="1811"/>
        <v>0</v>
      </c>
      <c r="Q406" s="22">
        <f t="shared" si="1811"/>
        <v>3187.1</v>
      </c>
      <c r="R406" s="22">
        <f t="shared" si="1811"/>
        <v>3187.1</v>
      </c>
      <c r="S406" s="22">
        <f t="shared" si="1811"/>
        <v>0</v>
      </c>
      <c r="T406" s="22">
        <f t="shared" si="1811"/>
        <v>3187.1</v>
      </c>
      <c r="U406" s="22">
        <f t="shared" si="1811"/>
        <v>0</v>
      </c>
      <c r="V406" s="22">
        <f t="shared" si="1811"/>
        <v>3187.1</v>
      </c>
      <c r="W406" s="22">
        <f t="shared" ref="W406:X406" si="1813">W409+W407+W408</f>
        <v>0</v>
      </c>
      <c r="X406" s="22">
        <f t="shared" si="1813"/>
        <v>3187.1</v>
      </c>
    </row>
    <row r="407" spans="1:24" ht="31.5" hidden="1" outlineLevel="5" x14ac:dyDescent="0.2">
      <c r="A407" s="24" t="s">
        <v>173</v>
      </c>
      <c r="B407" s="24" t="s">
        <v>7</v>
      </c>
      <c r="C407" s="25" t="s">
        <v>8</v>
      </c>
      <c r="D407" s="26">
        <v>300</v>
      </c>
      <c r="E407" s="26"/>
      <c r="F407" s="26">
        <f>SUM(D407:E407)</f>
        <v>300</v>
      </c>
      <c r="G407" s="26">
        <v>-300</v>
      </c>
      <c r="H407" s="26">
        <f t="shared" ref="H407:H408" si="1814">SUM(F407:G407)</f>
        <v>0</v>
      </c>
      <c r="I407" s="26"/>
      <c r="J407" s="26">
        <f t="shared" ref="J407:J409" si="1815">SUM(H407:I407)</f>
        <v>0</v>
      </c>
      <c r="K407" s="26">
        <v>300</v>
      </c>
      <c r="L407" s="26"/>
      <c r="M407" s="26">
        <f>SUM(K407:L407)</f>
        <v>300</v>
      </c>
      <c r="N407" s="26"/>
      <c r="O407" s="26">
        <f t="shared" ref="O407" si="1816">SUM(M407:N407)</f>
        <v>300</v>
      </c>
      <c r="P407" s="26"/>
      <c r="Q407" s="26">
        <f t="shared" ref="Q407:Q409" si="1817">SUM(O407:P407)</f>
        <v>300</v>
      </c>
      <c r="R407" s="26">
        <v>300</v>
      </c>
      <c r="S407" s="26"/>
      <c r="T407" s="26">
        <f>SUM(R407:S407)</f>
        <v>300</v>
      </c>
      <c r="U407" s="26"/>
      <c r="V407" s="26">
        <f t="shared" ref="V407" si="1818">SUM(T407:U407)</f>
        <v>300</v>
      </c>
      <c r="W407" s="26"/>
      <c r="X407" s="26">
        <f t="shared" ref="X407:X409" si="1819">SUM(V407:W407)</f>
        <v>300</v>
      </c>
    </row>
    <row r="408" spans="1:24" ht="31.5" hidden="1" outlineLevel="5" x14ac:dyDescent="0.2">
      <c r="A408" s="24" t="s">
        <v>173</v>
      </c>
      <c r="B408" s="24" t="s">
        <v>65</v>
      </c>
      <c r="C408" s="25" t="s">
        <v>66</v>
      </c>
      <c r="D408" s="26"/>
      <c r="E408" s="26"/>
      <c r="F408" s="26"/>
      <c r="G408" s="26">
        <v>302.87729999999999</v>
      </c>
      <c r="H408" s="26">
        <f t="shared" si="1814"/>
        <v>302.87729999999999</v>
      </c>
      <c r="I408" s="26"/>
      <c r="J408" s="26">
        <f t="shared" si="1815"/>
        <v>302.87729999999999</v>
      </c>
      <c r="K408" s="26"/>
      <c r="L408" s="26"/>
      <c r="M408" s="26"/>
      <c r="N408" s="26"/>
      <c r="O408" s="26"/>
      <c r="P408" s="26"/>
      <c r="Q408" s="26">
        <f t="shared" si="1817"/>
        <v>0</v>
      </c>
      <c r="R408" s="26"/>
      <c r="S408" s="26"/>
      <c r="T408" s="26"/>
      <c r="U408" s="26"/>
      <c r="V408" s="26"/>
      <c r="W408" s="26"/>
      <c r="X408" s="26">
        <f t="shared" si="1819"/>
        <v>0</v>
      </c>
    </row>
    <row r="409" spans="1:24" ht="18" hidden="1" customHeight="1" outlineLevel="7" x14ac:dyDescent="0.2">
      <c r="A409" s="24" t="s">
        <v>173</v>
      </c>
      <c r="B409" s="24" t="s">
        <v>15</v>
      </c>
      <c r="C409" s="25" t="s">
        <v>16</v>
      </c>
      <c r="D409" s="29">
        <v>2887.1</v>
      </c>
      <c r="E409" s="26"/>
      <c r="F409" s="26">
        <f>SUM(D409:E409)</f>
        <v>2887.1</v>
      </c>
      <c r="G409" s="26">
        <v>335.09116</v>
      </c>
      <c r="H409" s="26">
        <f t="shared" ref="H409" si="1820">SUM(F409:G409)</f>
        <v>3222.1911599999999</v>
      </c>
      <c r="I409" s="26"/>
      <c r="J409" s="26">
        <f t="shared" si="1815"/>
        <v>3222.1911599999999</v>
      </c>
      <c r="K409" s="29">
        <v>2887.1</v>
      </c>
      <c r="L409" s="26"/>
      <c r="M409" s="26">
        <f>SUM(K409:L409)</f>
        <v>2887.1</v>
      </c>
      <c r="N409" s="26"/>
      <c r="O409" s="26">
        <f t="shared" ref="O409" si="1821">SUM(M409:N409)</f>
        <v>2887.1</v>
      </c>
      <c r="P409" s="26"/>
      <c r="Q409" s="26">
        <f t="shared" si="1817"/>
        <v>2887.1</v>
      </c>
      <c r="R409" s="29">
        <v>2887.1</v>
      </c>
      <c r="S409" s="26"/>
      <c r="T409" s="26">
        <f>SUM(R409:S409)</f>
        <v>2887.1</v>
      </c>
      <c r="U409" s="26"/>
      <c r="V409" s="26">
        <f t="shared" ref="V409" si="1822">SUM(T409:U409)</f>
        <v>2887.1</v>
      </c>
      <c r="W409" s="26"/>
      <c r="X409" s="26">
        <f t="shared" si="1819"/>
        <v>2887.1</v>
      </c>
    </row>
    <row r="410" spans="1:24" ht="15.75" hidden="1" outlineLevel="5" x14ac:dyDescent="0.2">
      <c r="A410" s="20" t="s">
        <v>175</v>
      </c>
      <c r="B410" s="20"/>
      <c r="C410" s="21" t="s">
        <v>436</v>
      </c>
      <c r="D410" s="22">
        <f>D411+D412</f>
        <v>23727.64</v>
      </c>
      <c r="E410" s="22">
        <f t="shared" ref="E410:F410" si="1823">E411+E412</f>
        <v>0</v>
      </c>
      <c r="F410" s="22">
        <f t="shared" si="1823"/>
        <v>23727.64</v>
      </c>
      <c r="G410" s="22">
        <f t="shared" ref="G410:H410" si="1824">G411+G412</f>
        <v>6681.9504200000001</v>
      </c>
      <c r="H410" s="22">
        <f t="shared" si="1824"/>
        <v>30409.59042</v>
      </c>
      <c r="I410" s="22">
        <f t="shared" ref="I410:J410" si="1825">I411+I412</f>
        <v>0</v>
      </c>
      <c r="J410" s="22">
        <f t="shared" si="1825"/>
        <v>30409.59042</v>
      </c>
      <c r="K410" s="22">
        <f>K411+K412</f>
        <v>24727.64</v>
      </c>
      <c r="L410" s="22">
        <f t="shared" ref="L410" si="1826">L411+L412</f>
        <v>0</v>
      </c>
      <c r="M410" s="22">
        <f t="shared" ref="M410:Q410" si="1827">M411+M412</f>
        <v>24727.64</v>
      </c>
      <c r="N410" s="22">
        <f t="shared" si="1827"/>
        <v>0</v>
      </c>
      <c r="O410" s="22">
        <f t="shared" si="1827"/>
        <v>24727.64</v>
      </c>
      <c r="P410" s="22">
        <f t="shared" si="1827"/>
        <v>0</v>
      </c>
      <c r="Q410" s="22">
        <f t="shared" si="1827"/>
        <v>24727.64</v>
      </c>
      <c r="R410" s="22">
        <f>R411+R412</f>
        <v>15727.64</v>
      </c>
      <c r="S410" s="22">
        <f t="shared" ref="S410" si="1828">S411+S412</f>
        <v>0</v>
      </c>
      <c r="T410" s="22">
        <f t="shared" ref="T410:X410" si="1829">T411+T412</f>
        <v>15727.64</v>
      </c>
      <c r="U410" s="22">
        <f t="shared" si="1829"/>
        <v>0</v>
      </c>
      <c r="V410" s="22">
        <f t="shared" si="1829"/>
        <v>15727.64</v>
      </c>
      <c r="W410" s="22">
        <f t="shared" si="1829"/>
        <v>0</v>
      </c>
      <c r="X410" s="22">
        <f t="shared" si="1829"/>
        <v>15727.64</v>
      </c>
    </row>
    <row r="411" spans="1:24" ht="31.5" hidden="1" outlineLevel="7" x14ac:dyDescent="0.2">
      <c r="A411" s="24" t="s">
        <v>175</v>
      </c>
      <c r="B411" s="24" t="s">
        <v>7</v>
      </c>
      <c r="C411" s="25" t="s">
        <v>8</v>
      </c>
      <c r="D411" s="29">
        <f>1550+11244.1</f>
        <v>12794.1</v>
      </c>
      <c r="E411" s="26"/>
      <c r="F411" s="26">
        <f>SUM(D411:E411)</f>
        <v>12794.1</v>
      </c>
      <c r="G411" s="26">
        <v>43.296210000000002</v>
      </c>
      <c r="H411" s="26">
        <f t="shared" ref="H411" si="1830">SUM(F411:G411)</f>
        <v>12837.396210000001</v>
      </c>
      <c r="I411" s="26"/>
      <c r="J411" s="26">
        <f t="shared" ref="J411:J412" si="1831">SUM(H411:I411)</f>
        <v>12837.396210000001</v>
      </c>
      <c r="K411" s="29">
        <f t="shared" ref="K411:R411" si="1832">1550+11244.1</f>
        <v>12794.1</v>
      </c>
      <c r="L411" s="26"/>
      <c r="M411" s="26">
        <f>SUM(K411:L411)</f>
        <v>12794.1</v>
      </c>
      <c r="N411" s="26"/>
      <c r="O411" s="26">
        <f t="shared" ref="O411:O412" si="1833">SUM(M411:N411)</f>
        <v>12794.1</v>
      </c>
      <c r="P411" s="26"/>
      <c r="Q411" s="26">
        <f t="shared" ref="Q411:Q412" si="1834">SUM(O411:P411)</f>
        <v>12794.1</v>
      </c>
      <c r="R411" s="29">
        <f t="shared" si="1832"/>
        <v>12794.1</v>
      </c>
      <c r="S411" s="26"/>
      <c r="T411" s="26">
        <f>SUM(R411:S411)</f>
        <v>12794.1</v>
      </c>
      <c r="U411" s="26"/>
      <c r="V411" s="26">
        <f t="shared" ref="V411:V412" si="1835">SUM(T411:U411)</f>
        <v>12794.1</v>
      </c>
      <c r="W411" s="26"/>
      <c r="X411" s="26">
        <f t="shared" ref="X411:X412" si="1836">SUM(V411:W411)</f>
        <v>12794.1</v>
      </c>
    </row>
    <row r="412" spans="1:24" ht="31.5" hidden="1" outlineLevel="7" x14ac:dyDescent="0.2">
      <c r="A412" s="24" t="s">
        <v>175</v>
      </c>
      <c r="B412" s="24" t="s">
        <v>65</v>
      </c>
      <c r="C412" s="25" t="s">
        <v>66</v>
      </c>
      <c r="D412" s="29">
        <v>10933.54</v>
      </c>
      <c r="E412" s="26"/>
      <c r="F412" s="26">
        <f>SUM(D412:E412)</f>
        <v>10933.54</v>
      </c>
      <c r="G412" s="26">
        <v>6638.6542099999997</v>
      </c>
      <c r="H412" s="26">
        <f t="shared" ref="H412" si="1837">SUM(F412:G412)</f>
        <v>17572.194210000001</v>
      </c>
      <c r="I412" s="26"/>
      <c r="J412" s="26">
        <f t="shared" si="1831"/>
        <v>17572.194210000001</v>
      </c>
      <c r="K412" s="29">
        <v>11933.54</v>
      </c>
      <c r="L412" s="26"/>
      <c r="M412" s="26">
        <f>SUM(K412:L412)</f>
        <v>11933.54</v>
      </c>
      <c r="N412" s="26"/>
      <c r="O412" s="26">
        <f t="shared" si="1833"/>
        <v>11933.54</v>
      </c>
      <c r="P412" s="26"/>
      <c r="Q412" s="26">
        <f t="shared" si="1834"/>
        <v>11933.54</v>
      </c>
      <c r="R412" s="29">
        <v>2933.54</v>
      </c>
      <c r="S412" s="26"/>
      <c r="T412" s="26">
        <f>SUM(R412:S412)</f>
        <v>2933.54</v>
      </c>
      <c r="U412" s="26"/>
      <c r="V412" s="26">
        <f t="shared" si="1835"/>
        <v>2933.54</v>
      </c>
      <c r="W412" s="26"/>
      <c r="X412" s="26">
        <f t="shared" si="1836"/>
        <v>2933.54</v>
      </c>
    </row>
    <row r="413" spans="1:24" ht="31.5" outlineLevel="5" collapsed="1" x14ac:dyDescent="0.2">
      <c r="A413" s="20" t="s">
        <v>176</v>
      </c>
      <c r="B413" s="20"/>
      <c r="C413" s="21" t="s">
        <v>441</v>
      </c>
      <c r="D413" s="22">
        <f>D414</f>
        <v>1500</v>
      </c>
      <c r="E413" s="22">
        <f t="shared" ref="E413" si="1838">E414</f>
        <v>0</v>
      </c>
      <c r="F413" s="22">
        <f>F414+F415+F416</f>
        <v>1500</v>
      </c>
      <c r="G413" s="22">
        <f t="shared" ref="G413:V413" si="1839">G414+G415+G416</f>
        <v>38205.509810000003</v>
      </c>
      <c r="H413" s="22">
        <f t="shared" si="1839"/>
        <v>39705.509810000003</v>
      </c>
      <c r="I413" s="22">
        <f t="shared" ref="I413:J413" si="1840">I414+I415+I416</f>
        <v>150</v>
      </c>
      <c r="J413" s="22">
        <f t="shared" si="1840"/>
        <v>39855.509810000003</v>
      </c>
      <c r="K413" s="22">
        <f t="shared" si="1839"/>
        <v>1500</v>
      </c>
      <c r="L413" s="22">
        <f t="shared" si="1839"/>
        <v>0</v>
      </c>
      <c r="M413" s="22">
        <f t="shared" si="1839"/>
        <v>1500</v>
      </c>
      <c r="N413" s="22">
        <f t="shared" si="1839"/>
        <v>0</v>
      </c>
      <c r="O413" s="22">
        <f t="shared" si="1839"/>
        <v>1500</v>
      </c>
      <c r="P413" s="22">
        <f t="shared" si="1839"/>
        <v>0</v>
      </c>
      <c r="Q413" s="22">
        <f t="shared" si="1839"/>
        <v>1500</v>
      </c>
      <c r="R413" s="22">
        <f t="shared" si="1839"/>
        <v>1500</v>
      </c>
      <c r="S413" s="22">
        <f t="shared" si="1839"/>
        <v>0</v>
      </c>
      <c r="T413" s="22">
        <f t="shared" si="1839"/>
        <v>1500</v>
      </c>
      <c r="U413" s="22">
        <f t="shared" si="1839"/>
        <v>0</v>
      </c>
      <c r="V413" s="22">
        <f t="shared" si="1839"/>
        <v>1500</v>
      </c>
      <c r="W413" s="22">
        <f t="shared" ref="W413:X413" si="1841">W414+W415+W416</f>
        <v>0</v>
      </c>
      <c r="X413" s="22">
        <f t="shared" si="1841"/>
        <v>1500</v>
      </c>
    </row>
    <row r="414" spans="1:24" ht="31.5" hidden="1" outlineLevel="7" x14ac:dyDescent="0.2">
      <c r="A414" s="24" t="s">
        <v>176</v>
      </c>
      <c r="B414" s="24" t="s">
        <v>7</v>
      </c>
      <c r="C414" s="25" t="s">
        <v>8</v>
      </c>
      <c r="D414" s="29">
        <v>1500</v>
      </c>
      <c r="E414" s="26"/>
      <c r="F414" s="26">
        <f>SUM(D414:E414)</f>
        <v>1500</v>
      </c>
      <c r="G414" s="26">
        <v>-35</v>
      </c>
      <c r="H414" s="26">
        <f t="shared" ref="H414:H416" si="1842">SUM(F414:G414)</f>
        <v>1465</v>
      </c>
      <c r="I414" s="26"/>
      <c r="J414" s="26">
        <f t="shared" ref="J414:J416" si="1843">SUM(H414:I414)</f>
        <v>1465</v>
      </c>
      <c r="K414" s="29">
        <v>1500</v>
      </c>
      <c r="L414" s="26"/>
      <c r="M414" s="26">
        <f>SUM(K414:L414)</f>
        <v>1500</v>
      </c>
      <c r="N414" s="26"/>
      <c r="O414" s="26">
        <f t="shared" ref="O414" si="1844">SUM(M414:N414)</f>
        <v>1500</v>
      </c>
      <c r="P414" s="26"/>
      <c r="Q414" s="26">
        <f t="shared" ref="Q414:Q416" si="1845">SUM(O414:P414)</f>
        <v>1500</v>
      </c>
      <c r="R414" s="29">
        <v>1500</v>
      </c>
      <c r="S414" s="26"/>
      <c r="T414" s="26">
        <f>SUM(R414:S414)</f>
        <v>1500</v>
      </c>
      <c r="U414" s="26"/>
      <c r="V414" s="26">
        <f t="shared" ref="V414" si="1846">SUM(T414:U414)</f>
        <v>1500</v>
      </c>
      <c r="W414" s="26"/>
      <c r="X414" s="26">
        <f t="shared" ref="X414:X416" si="1847">SUM(V414:W414)</f>
        <v>1500</v>
      </c>
    </row>
    <row r="415" spans="1:24" ht="31.5" outlineLevel="7" x14ac:dyDescent="0.2">
      <c r="A415" s="24" t="s">
        <v>176</v>
      </c>
      <c r="B415" s="32" t="s">
        <v>109</v>
      </c>
      <c r="C415" s="33" t="s">
        <v>110</v>
      </c>
      <c r="D415" s="29"/>
      <c r="E415" s="26"/>
      <c r="F415" s="26"/>
      <c r="G415" s="26">
        <f>42067.20221-3861.6924</f>
        <v>38205.509810000003</v>
      </c>
      <c r="H415" s="26">
        <f t="shared" si="1842"/>
        <v>38205.509810000003</v>
      </c>
      <c r="I415" s="26">
        <v>150</v>
      </c>
      <c r="J415" s="26">
        <f t="shared" si="1843"/>
        <v>38355.509810000003</v>
      </c>
      <c r="K415" s="29"/>
      <c r="L415" s="26"/>
      <c r="M415" s="26"/>
      <c r="N415" s="26"/>
      <c r="O415" s="26"/>
      <c r="P415" s="26"/>
      <c r="Q415" s="26">
        <f t="shared" si="1845"/>
        <v>0</v>
      </c>
      <c r="R415" s="29"/>
      <c r="S415" s="26"/>
      <c r="T415" s="26"/>
      <c r="U415" s="26"/>
      <c r="V415" s="26"/>
      <c r="W415" s="26"/>
      <c r="X415" s="26">
        <f t="shared" si="1847"/>
        <v>0</v>
      </c>
    </row>
    <row r="416" spans="1:24" ht="31.5" hidden="1" outlineLevel="7" x14ac:dyDescent="0.2">
      <c r="A416" s="24" t="s">
        <v>176</v>
      </c>
      <c r="B416" s="32" t="s">
        <v>65</v>
      </c>
      <c r="C416" s="33" t="s">
        <v>66</v>
      </c>
      <c r="D416" s="29"/>
      <c r="E416" s="26"/>
      <c r="F416" s="26"/>
      <c r="G416" s="26">
        <v>35</v>
      </c>
      <c r="H416" s="26">
        <f t="shared" si="1842"/>
        <v>35</v>
      </c>
      <c r="I416" s="26"/>
      <c r="J416" s="26">
        <f t="shared" si="1843"/>
        <v>35</v>
      </c>
      <c r="K416" s="29"/>
      <c r="L416" s="26"/>
      <c r="M416" s="26"/>
      <c r="N416" s="26"/>
      <c r="O416" s="26"/>
      <c r="P416" s="26"/>
      <c r="Q416" s="26">
        <f t="shared" si="1845"/>
        <v>0</v>
      </c>
      <c r="R416" s="29"/>
      <c r="S416" s="26"/>
      <c r="T416" s="26"/>
      <c r="U416" s="26"/>
      <c r="V416" s="26"/>
      <c r="W416" s="26"/>
      <c r="X416" s="26">
        <f t="shared" si="1847"/>
        <v>0</v>
      </c>
    </row>
    <row r="417" spans="1:24" ht="31.5" hidden="1" outlineLevel="7" x14ac:dyDescent="0.2">
      <c r="A417" s="30" t="s">
        <v>458</v>
      </c>
      <c r="B417" s="30"/>
      <c r="C417" s="31" t="s">
        <v>575</v>
      </c>
      <c r="D417" s="28">
        <f t="shared" ref="D417:J417" si="1848">D418</f>
        <v>2141</v>
      </c>
      <c r="E417" s="28">
        <f t="shared" si="1848"/>
        <v>0</v>
      </c>
      <c r="F417" s="28">
        <f t="shared" si="1848"/>
        <v>2141</v>
      </c>
      <c r="G417" s="28">
        <f t="shared" si="1848"/>
        <v>0</v>
      </c>
      <c r="H417" s="28">
        <f t="shared" si="1848"/>
        <v>2141</v>
      </c>
      <c r="I417" s="28">
        <f t="shared" si="1848"/>
        <v>0</v>
      </c>
      <c r="J417" s="28">
        <f t="shared" si="1848"/>
        <v>2141</v>
      </c>
      <c r="K417" s="28"/>
      <c r="L417" s="28">
        <f t="shared" ref="L417:Q417" si="1849">L418</f>
        <v>0</v>
      </c>
      <c r="M417" s="28">
        <f t="shared" si="1849"/>
        <v>0</v>
      </c>
      <c r="N417" s="28">
        <f t="shared" si="1849"/>
        <v>0</v>
      </c>
      <c r="O417" s="28">
        <f t="shared" si="1849"/>
        <v>0</v>
      </c>
      <c r="P417" s="28">
        <f t="shared" si="1849"/>
        <v>0</v>
      </c>
      <c r="Q417" s="28">
        <f t="shared" si="1849"/>
        <v>0</v>
      </c>
      <c r="R417" s="28"/>
      <c r="S417" s="28">
        <f t="shared" ref="S417:X417" si="1850">S418</f>
        <v>0</v>
      </c>
      <c r="T417" s="28">
        <f t="shared" si="1850"/>
        <v>0</v>
      </c>
      <c r="U417" s="28">
        <f t="shared" si="1850"/>
        <v>0</v>
      </c>
      <c r="V417" s="28">
        <f t="shared" si="1850"/>
        <v>0</v>
      </c>
      <c r="W417" s="28">
        <f t="shared" si="1850"/>
        <v>0</v>
      </c>
      <c r="X417" s="28">
        <f t="shared" si="1850"/>
        <v>0</v>
      </c>
    </row>
    <row r="418" spans="1:24" ht="31.5" hidden="1" outlineLevel="7" x14ac:dyDescent="0.2">
      <c r="A418" s="32" t="s">
        <v>458</v>
      </c>
      <c r="B418" s="32" t="s">
        <v>65</v>
      </c>
      <c r="C418" s="33" t="s">
        <v>66</v>
      </c>
      <c r="D418" s="29">
        <v>2141</v>
      </c>
      <c r="E418" s="26"/>
      <c r="F418" s="26">
        <f>SUM(D418:E418)</f>
        <v>2141</v>
      </c>
      <c r="G418" s="26"/>
      <c r="H418" s="26">
        <f t="shared" ref="H418" si="1851">SUM(F418:G418)</f>
        <v>2141</v>
      </c>
      <c r="I418" s="26"/>
      <c r="J418" s="26">
        <f t="shared" ref="J418" si="1852">SUM(H418:I418)</f>
        <v>2141</v>
      </c>
      <c r="K418" s="49"/>
      <c r="L418" s="26"/>
      <c r="M418" s="26">
        <f>SUM(K418:L418)</f>
        <v>0</v>
      </c>
      <c r="N418" s="26"/>
      <c r="O418" s="26">
        <f t="shared" ref="O418" si="1853">SUM(M418:N418)</f>
        <v>0</v>
      </c>
      <c r="P418" s="26"/>
      <c r="Q418" s="26">
        <f t="shared" ref="Q418" si="1854">SUM(O418:P418)</f>
        <v>0</v>
      </c>
      <c r="R418" s="49"/>
      <c r="S418" s="26"/>
      <c r="T418" s="26">
        <f>SUM(R418:S418)</f>
        <v>0</v>
      </c>
      <c r="U418" s="26"/>
      <c r="V418" s="26">
        <f t="shared" ref="V418" si="1855">SUM(T418:U418)</f>
        <v>0</v>
      </c>
      <c r="W418" s="26"/>
      <c r="X418" s="26">
        <f t="shared" ref="X418" si="1856">SUM(V418:W418)</f>
        <v>0</v>
      </c>
    </row>
    <row r="419" spans="1:24" ht="78.75" hidden="1" outlineLevel="7" x14ac:dyDescent="0.2">
      <c r="A419" s="30" t="s">
        <v>755</v>
      </c>
      <c r="B419" s="30"/>
      <c r="C419" s="35" t="s">
        <v>756</v>
      </c>
      <c r="D419" s="28">
        <f t="shared" ref="D419:J419" si="1857">D420</f>
        <v>16565.5</v>
      </c>
      <c r="E419" s="28">
        <f t="shared" si="1857"/>
        <v>-904.3</v>
      </c>
      <c r="F419" s="28">
        <f t="shared" si="1857"/>
        <v>15661.2</v>
      </c>
      <c r="G419" s="28">
        <f t="shared" si="1857"/>
        <v>0</v>
      </c>
      <c r="H419" s="28">
        <f t="shared" si="1857"/>
        <v>15661.2</v>
      </c>
      <c r="I419" s="28">
        <f t="shared" si="1857"/>
        <v>0</v>
      </c>
      <c r="J419" s="28">
        <f t="shared" si="1857"/>
        <v>15661.2</v>
      </c>
      <c r="K419" s="28"/>
      <c r="L419" s="28">
        <f t="shared" ref="L419:Q419" si="1858">L420</f>
        <v>0</v>
      </c>
      <c r="M419" s="28">
        <f t="shared" si="1858"/>
        <v>0</v>
      </c>
      <c r="N419" s="28">
        <f t="shared" si="1858"/>
        <v>0</v>
      </c>
      <c r="O419" s="28">
        <f t="shared" si="1858"/>
        <v>0</v>
      </c>
      <c r="P419" s="28">
        <f t="shared" si="1858"/>
        <v>0</v>
      </c>
      <c r="Q419" s="28">
        <f t="shared" si="1858"/>
        <v>0</v>
      </c>
      <c r="R419" s="28"/>
      <c r="S419" s="28">
        <f t="shared" ref="S419:X419" si="1859">S420</f>
        <v>0</v>
      </c>
      <c r="T419" s="28">
        <f t="shared" si="1859"/>
        <v>0</v>
      </c>
      <c r="U419" s="28">
        <f t="shared" si="1859"/>
        <v>0</v>
      </c>
      <c r="V419" s="28">
        <f t="shared" si="1859"/>
        <v>0</v>
      </c>
      <c r="W419" s="28">
        <f t="shared" si="1859"/>
        <v>0</v>
      </c>
      <c r="X419" s="28">
        <f t="shared" si="1859"/>
        <v>0</v>
      </c>
    </row>
    <row r="420" spans="1:24" ht="31.5" hidden="1" outlineLevel="7" x14ac:dyDescent="0.2">
      <c r="A420" s="32" t="s">
        <v>755</v>
      </c>
      <c r="B420" s="32" t="s">
        <v>109</v>
      </c>
      <c r="C420" s="33" t="s">
        <v>110</v>
      </c>
      <c r="D420" s="29">
        <v>16565.5</v>
      </c>
      <c r="E420" s="26">
        <v>-904.3</v>
      </c>
      <c r="F420" s="26">
        <f>SUM(D420:E420)</f>
        <v>15661.2</v>
      </c>
      <c r="G420" s="26"/>
      <c r="H420" s="26">
        <f t="shared" ref="H420" si="1860">SUM(F420:G420)</f>
        <v>15661.2</v>
      </c>
      <c r="I420" s="26"/>
      <c r="J420" s="26">
        <f t="shared" ref="J420" si="1861">SUM(H420:I420)</f>
        <v>15661.2</v>
      </c>
      <c r="K420" s="29"/>
      <c r="L420" s="26"/>
      <c r="M420" s="26">
        <f>SUM(K420:L420)</f>
        <v>0</v>
      </c>
      <c r="N420" s="26"/>
      <c r="O420" s="26">
        <f t="shared" ref="O420" si="1862">SUM(M420:N420)</f>
        <v>0</v>
      </c>
      <c r="P420" s="26"/>
      <c r="Q420" s="26">
        <f t="shared" ref="Q420" si="1863">SUM(O420:P420)</f>
        <v>0</v>
      </c>
      <c r="R420" s="29"/>
      <c r="S420" s="26"/>
      <c r="T420" s="26">
        <f>SUM(R420:S420)</f>
        <v>0</v>
      </c>
      <c r="U420" s="26"/>
      <c r="V420" s="26">
        <f t="shared" ref="V420" si="1864">SUM(T420:U420)</f>
        <v>0</v>
      </c>
      <c r="W420" s="26"/>
      <c r="X420" s="26">
        <f t="shared" ref="X420" si="1865">SUM(V420:W420)</f>
        <v>0</v>
      </c>
    </row>
    <row r="421" spans="1:24" ht="35.25" hidden="1" customHeight="1" outlineLevel="4" x14ac:dyDescent="0.2">
      <c r="A421" s="20" t="s">
        <v>177</v>
      </c>
      <c r="B421" s="20"/>
      <c r="C421" s="21" t="s">
        <v>178</v>
      </c>
      <c r="D421" s="22">
        <f>D422+D424</f>
        <v>71918.600000000006</v>
      </c>
      <c r="E421" s="22">
        <f t="shared" ref="E421:F421" si="1866">E422+E424</f>
        <v>0</v>
      </c>
      <c r="F421" s="22">
        <f t="shared" si="1866"/>
        <v>71918.600000000006</v>
      </c>
      <c r="G421" s="22">
        <f t="shared" ref="G421:H421" si="1867">G422+G424</f>
        <v>0</v>
      </c>
      <c r="H421" s="22">
        <f t="shared" si="1867"/>
        <v>71918.600000000006</v>
      </c>
      <c r="I421" s="22">
        <f t="shared" ref="I421:J421" si="1868">I422+I424</f>
        <v>0</v>
      </c>
      <c r="J421" s="22">
        <f t="shared" si="1868"/>
        <v>71918.600000000006</v>
      </c>
      <c r="K421" s="22"/>
      <c r="L421" s="22">
        <f t="shared" ref="L421" si="1869">L422+L424</f>
        <v>0</v>
      </c>
      <c r="M421" s="22">
        <f t="shared" ref="M421:Q421" si="1870">M422+M424</f>
        <v>0</v>
      </c>
      <c r="N421" s="22">
        <f t="shared" si="1870"/>
        <v>0</v>
      </c>
      <c r="O421" s="22">
        <f t="shared" si="1870"/>
        <v>0</v>
      </c>
      <c r="P421" s="22">
        <f t="shared" si="1870"/>
        <v>0</v>
      </c>
      <c r="Q421" s="22">
        <f t="shared" si="1870"/>
        <v>0</v>
      </c>
      <c r="R421" s="22"/>
      <c r="S421" s="22">
        <f t="shared" ref="S421" si="1871">S422+S424</f>
        <v>0</v>
      </c>
      <c r="T421" s="22">
        <f t="shared" ref="T421:X421" si="1872">T422+T424</f>
        <v>0</v>
      </c>
      <c r="U421" s="22">
        <f t="shared" si="1872"/>
        <v>0</v>
      </c>
      <c r="V421" s="22">
        <f t="shared" si="1872"/>
        <v>0</v>
      </c>
      <c r="W421" s="22">
        <f t="shared" si="1872"/>
        <v>0</v>
      </c>
      <c r="X421" s="22">
        <f t="shared" si="1872"/>
        <v>0</v>
      </c>
    </row>
    <row r="422" spans="1:24" ht="31.5" hidden="1" outlineLevel="5" x14ac:dyDescent="0.2">
      <c r="A422" s="20" t="s">
        <v>179</v>
      </c>
      <c r="B422" s="20"/>
      <c r="C422" s="21" t="s">
        <v>180</v>
      </c>
      <c r="D422" s="22">
        <f t="shared" ref="D422:J422" si="1873">D423</f>
        <v>49283.3</v>
      </c>
      <c r="E422" s="22">
        <f t="shared" si="1873"/>
        <v>0</v>
      </c>
      <c r="F422" s="22">
        <f t="shared" si="1873"/>
        <v>49283.3</v>
      </c>
      <c r="G422" s="22">
        <f t="shared" si="1873"/>
        <v>0</v>
      </c>
      <c r="H422" s="22">
        <f t="shared" si="1873"/>
        <v>49283.3</v>
      </c>
      <c r="I422" s="22">
        <f t="shared" si="1873"/>
        <v>0</v>
      </c>
      <c r="J422" s="22">
        <f t="shared" si="1873"/>
        <v>49283.3</v>
      </c>
      <c r="K422" s="22"/>
      <c r="L422" s="22">
        <f t="shared" ref="L422:Q422" si="1874">L423</f>
        <v>0</v>
      </c>
      <c r="M422" s="22">
        <f t="shared" si="1874"/>
        <v>0</v>
      </c>
      <c r="N422" s="22">
        <f t="shared" si="1874"/>
        <v>0</v>
      </c>
      <c r="O422" s="22">
        <f t="shared" si="1874"/>
        <v>0</v>
      </c>
      <c r="P422" s="22">
        <f t="shared" si="1874"/>
        <v>0</v>
      </c>
      <c r="Q422" s="22">
        <f t="shared" si="1874"/>
        <v>0</v>
      </c>
      <c r="R422" s="22"/>
      <c r="S422" s="22">
        <f t="shared" ref="S422:X422" si="1875">S423</f>
        <v>0</v>
      </c>
      <c r="T422" s="22">
        <f t="shared" si="1875"/>
        <v>0</v>
      </c>
      <c r="U422" s="22">
        <f t="shared" si="1875"/>
        <v>0</v>
      </c>
      <c r="V422" s="22">
        <f t="shared" si="1875"/>
        <v>0</v>
      </c>
      <c r="W422" s="22">
        <f t="shared" si="1875"/>
        <v>0</v>
      </c>
      <c r="X422" s="22">
        <f t="shared" si="1875"/>
        <v>0</v>
      </c>
    </row>
    <row r="423" spans="1:24" ht="31.5" hidden="1" outlineLevel="7" x14ac:dyDescent="0.2">
      <c r="A423" s="24" t="s">
        <v>179</v>
      </c>
      <c r="B423" s="24" t="s">
        <v>109</v>
      </c>
      <c r="C423" s="25" t="s">
        <v>110</v>
      </c>
      <c r="D423" s="26">
        <v>49283.3</v>
      </c>
      <c r="E423" s="26"/>
      <c r="F423" s="26">
        <f>SUM(D423:E423)</f>
        <v>49283.3</v>
      </c>
      <c r="G423" s="26"/>
      <c r="H423" s="26">
        <f t="shared" ref="H423" si="1876">SUM(F423:G423)</f>
        <v>49283.3</v>
      </c>
      <c r="I423" s="26"/>
      <c r="J423" s="26">
        <f t="shared" ref="J423" si="1877">SUM(H423:I423)</f>
        <v>49283.3</v>
      </c>
      <c r="K423" s="26"/>
      <c r="L423" s="26"/>
      <c r="M423" s="26">
        <f>SUM(K423:L423)</f>
        <v>0</v>
      </c>
      <c r="N423" s="26"/>
      <c r="O423" s="26">
        <f t="shared" ref="O423" si="1878">SUM(M423:N423)</f>
        <v>0</v>
      </c>
      <c r="P423" s="26"/>
      <c r="Q423" s="26">
        <f t="shared" ref="Q423" si="1879">SUM(O423:P423)</f>
        <v>0</v>
      </c>
      <c r="R423" s="26"/>
      <c r="S423" s="26"/>
      <c r="T423" s="26">
        <f>SUM(R423:S423)</f>
        <v>0</v>
      </c>
      <c r="U423" s="26"/>
      <c r="V423" s="26">
        <f t="shared" ref="V423" si="1880">SUM(T423:U423)</f>
        <v>0</v>
      </c>
      <c r="W423" s="26"/>
      <c r="X423" s="26">
        <f t="shared" ref="X423" si="1881">SUM(V423:W423)</f>
        <v>0</v>
      </c>
    </row>
    <row r="424" spans="1:24" ht="31.5" hidden="1" outlineLevel="5" x14ac:dyDescent="0.2">
      <c r="A424" s="20" t="s">
        <v>181</v>
      </c>
      <c r="B424" s="20"/>
      <c r="C424" s="21" t="s">
        <v>182</v>
      </c>
      <c r="D424" s="22">
        <f t="shared" ref="D424:J424" si="1882">D425</f>
        <v>22635.3</v>
      </c>
      <c r="E424" s="22">
        <f t="shared" si="1882"/>
        <v>0</v>
      </c>
      <c r="F424" s="22">
        <f t="shared" si="1882"/>
        <v>22635.3</v>
      </c>
      <c r="G424" s="22">
        <f t="shared" si="1882"/>
        <v>0</v>
      </c>
      <c r="H424" s="22">
        <f t="shared" si="1882"/>
        <v>22635.3</v>
      </c>
      <c r="I424" s="22">
        <f t="shared" si="1882"/>
        <v>0</v>
      </c>
      <c r="J424" s="22">
        <f t="shared" si="1882"/>
        <v>22635.3</v>
      </c>
      <c r="K424" s="22"/>
      <c r="L424" s="22">
        <f t="shared" ref="L424:Q424" si="1883">L425</f>
        <v>0</v>
      </c>
      <c r="M424" s="22">
        <f t="shared" si="1883"/>
        <v>0</v>
      </c>
      <c r="N424" s="22">
        <f t="shared" si="1883"/>
        <v>0</v>
      </c>
      <c r="O424" s="22">
        <f t="shared" si="1883"/>
        <v>0</v>
      </c>
      <c r="P424" s="22">
        <f t="shared" si="1883"/>
        <v>0</v>
      </c>
      <c r="Q424" s="22">
        <f t="shared" si="1883"/>
        <v>0</v>
      </c>
      <c r="R424" s="22"/>
      <c r="S424" s="22">
        <f t="shared" ref="S424:X424" si="1884">S425</f>
        <v>0</v>
      </c>
      <c r="T424" s="22">
        <f t="shared" si="1884"/>
        <v>0</v>
      </c>
      <c r="U424" s="22">
        <f t="shared" si="1884"/>
        <v>0</v>
      </c>
      <c r="V424" s="22">
        <f t="shared" si="1884"/>
        <v>0</v>
      </c>
      <c r="W424" s="22">
        <f t="shared" si="1884"/>
        <v>0</v>
      </c>
      <c r="X424" s="22">
        <f t="shared" si="1884"/>
        <v>0</v>
      </c>
    </row>
    <row r="425" spans="1:24" ht="31.5" hidden="1" outlineLevel="7" x14ac:dyDescent="0.2">
      <c r="A425" s="24" t="s">
        <v>181</v>
      </c>
      <c r="B425" s="24" t="s">
        <v>109</v>
      </c>
      <c r="C425" s="25" t="s">
        <v>110</v>
      </c>
      <c r="D425" s="26">
        <v>22635.3</v>
      </c>
      <c r="E425" s="26"/>
      <c r="F425" s="26">
        <f>SUM(D425:E425)</f>
        <v>22635.3</v>
      </c>
      <c r="G425" s="26"/>
      <c r="H425" s="26">
        <f t="shared" ref="H425" si="1885">SUM(F425:G425)</f>
        <v>22635.3</v>
      </c>
      <c r="I425" s="26"/>
      <c r="J425" s="26">
        <f t="shared" ref="J425" si="1886">SUM(H425:I425)</f>
        <v>22635.3</v>
      </c>
      <c r="K425" s="26"/>
      <c r="L425" s="26"/>
      <c r="M425" s="26">
        <f>SUM(K425:L425)</f>
        <v>0</v>
      </c>
      <c r="N425" s="26"/>
      <c r="O425" s="26">
        <f t="shared" ref="O425" si="1887">SUM(M425:N425)</f>
        <v>0</v>
      </c>
      <c r="P425" s="26"/>
      <c r="Q425" s="26">
        <f t="shared" ref="Q425" si="1888">SUM(O425:P425)</f>
        <v>0</v>
      </c>
      <c r="R425" s="26"/>
      <c r="S425" s="26"/>
      <c r="T425" s="26">
        <f>SUM(R425:S425)</f>
        <v>0</v>
      </c>
      <c r="U425" s="26"/>
      <c r="V425" s="26">
        <f t="shared" ref="V425" si="1889">SUM(T425:U425)</f>
        <v>0</v>
      </c>
      <c r="W425" s="26"/>
      <c r="X425" s="26">
        <f t="shared" ref="X425" si="1890">SUM(V425:W425)</f>
        <v>0</v>
      </c>
    </row>
    <row r="426" spans="1:24" ht="35.25" hidden="1" customHeight="1" outlineLevel="3" x14ac:dyDescent="0.2">
      <c r="A426" s="20" t="s">
        <v>268</v>
      </c>
      <c r="B426" s="20"/>
      <c r="C426" s="21" t="s">
        <v>269</v>
      </c>
      <c r="D426" s="22">
        <f t="shared" ref="D426:W428" si="1891">D427</f>
        <v>1847.9</v>
      </c>
      <c r="E426" s="22">
        <f t="shared" si="1891"/>
        <v>0</v>
      </c>
      <c r="F426" s="22">
        <f t="shared" si="1891"/>
        <v>1847.9</v>
      </c>
      <c r="G426" s="22">
        <f t="shared" si="1891"/>
        <v>-471.14132000000001</v>
      </c>
      <c r="H426" s="22">
        <f t="shared" si="1891"/>
        <v>1376.7586800000001</v>
      </c>
      <c r="I426" s="22">
        <f t="shared" si="1891"/>
        <v>0</v>
      </c>
      <c r="J426" s="22">
        <f t="shared" si="1891"/>
        <v>1376.7586800000001</v>
      </c>
      <c r="K426" s="22">
        <f t="shared" si="1891"/>
        <v>1847.9</v>
      </c>
      <c r="L426" s="22">
        <f t="shared" si="1891"/>
        <v>0</v>
      </c>
      <c r="M426" s="22">
        <f t="shared" si="1891"/>
        <v>1847.9</v>
      </c>
      <c r="N426" s="22">
        <f t="shared" si="1891"/>
        <v>0</v>
      </c>
      <c r="O426" s="22">
        <f t="shared" si="1891"/>
        <v>1847.9</v>
      </c>
      <c r="P426" s="22">
        <f t="shared" si="1891"/>
        <v>0</v>
      </c>
      <c r="Q426" s="22">
        <f t="shared" si="1891"/>
        <v>1847.9</v>
      </c>
      <c r="R426" s="22">
        <f t="shared" si="1891"/>
        <v>1847.9</v>
      </c>
      <c r="S426" s="22">
        <f t="shared" si="1891"/>
        <v>0</v>
      </c>
      <c r="T426" s="22">
        <f t="shared" si="1891"/>
        <v>1847.9</v>
      </c>
      <c r="U426" s="22">
        <f t="shared" si="1891"/>
        <v>0</v>
      </c>
      <c r="V426" s="22">
        <f t="shared" si="1891"/>
        <v>1847.9</v>
      </c>
      <c r="W426" s="22">
        <f t="shared" si="1891"/>
        <v>0</v>
      </c>
      <c r="X426" s="22">
        <f t="shared" ref="W426:X428" si="1892">X427</f>
        <v>1847.9</v>
      </c>
    </row>
    <row r="427" spans="1:24" ht="33.75" hidden="1" customHeight="1" outlineLevel="4" x14ac:dyDescent="0.2">
      <c r="A427" s="20" t="s">
        <v>270</v>
      </c>
      <c r="B427" s="20"/>
      <c r="C427" s="21" t="s">
        <v>271</v>
      </c>
      <c r="D427" s="22">
        <f t="shared" si="1891"/>
        <v>1847.9</v>
      </c>
      <c r="E427" s="22">
        <f t="shared" si="1891"/>
        <v>0</v>
      </c>
      <c r="F427" s="22">
        <f t="shared" si="1891"/>
        <v>1847.9</v>
      </c>
      <c r="G427" s="22">
        <f t="shared" si="1891"/>
        <v>-471.14132000000001</v>
      </c>
      <c r="H427" s="22">
        <f t="shared" si="1891"/>
        <v>1376.7586800000001</v>
      </c>
      <c r="I427" s="22">
        <f t="shared" si="1891"/>
        <v>0</v>
      </c>
      <c r="J427" s="22">
        <f t="shared" si="1891"/>
        <v>1376.7586800000001</v>
      </c>
      <c r="K427" s="22">
        <f t="shared" si="1891"/>
        <v>1847.9</v>
      </c>
      <c r="L427" s="22">
        <f t="shared" si="1891"/>
        <v>0</v>
      </c>
      <c r="M427" s="22">
        <f t="shared" si="1891"/>
        <v>1847.9</v>
      </c>
      <c r="N427" s="22">
        <f t="shared" si="1891"/>
        <v>0</v>
      </c>
      <c r="O427" s="22">
        <f t="shared" si="1891"/>
        <v>1847.9</v>
      </c>
      <c r="P427" s="22">
        <f t="shared" si="1891"/>
        <v>0</v>
      </c>
      <c r="Q427" s="22">
        <f t="shared" si="1891"/>
        <v>1847.9</v>
      </c>
      <c r="R427" s="22">
        <f t="shared" si="1891"/>
        <v>1847.9</v>
      </c>
      <c r="S427" s="22">
        <f t="shared" si="1891"/>
        <v>0</v>
      </c>
      <c r="T427" s="22">
        <f t="shared" si="1891"/>
        <v>1847.9</v>
      </c>
      <c r="U427" s="22">
        <f t="shared" si="1891"/>
        <v>0</v>
      </c>
      <c r="V427" s="22">
        <f t="shared" si="1891"/>
        <v>1847.9</v>
      </c>
      <c r="W427" s="22">
        <f t="shared" si="1892"/>
        <v>0</v>
      </c>
      <c r="X427" s="22">
        <f t="shared" si="1892"/>
        <v>1847.9</v>
      </c>
    </row>
    <row r="428" spans="1:24" ht="31.5" hidden="1" outlineLevel="5" x14ac:dyDescent="0.2">
      <c r="A428" s="20" t="s">
        <v>272</v>
      </c>
      <c r="B428" s="20"/>
      <c r="C428" s="21" t="s">
        <v>273</v>
      </c>
      <c r="D428" s="22">
        <f t="shared" si="1891"/>
        <v>1847.9</v>
      </c>
      <c r="E428" s="22">
        <f t="shared" si="1891"/>
        <v>0</v>
      </c>
      <c r="F428" s="22">
        <f t="shared" si="1891"/>
        <v>1847.9</v>
      </c>
      <c r="G428" s="22">
        <f t="shared" si="1891"/>
        <v>-471.14132000000001</v>
      </c>
      <c r="H428" s="22">
        <f t="shared" si="1891"/>
        <v>1376.7586800000001</v>
      </c>
      <c r="I428" s="22">
        <f t="shared" si="1891"/>
        <v>0</v>
      </c>
      <c r="J428" s="22">
        <f t="shared" si="1891"/>
        <v>1376.7586800000001</v>
      </c>
      <c r="K428" s="22">
        <f t="shared" si="1891"/>
        <v>1847.9</v>
      </c>
      <c r="L428" s="22">
        <f t="shared" si="1891"/>
        <v>0</v>
      </c>
      <c r="M428" s="22">
        <f t="shared" si="1891"/>
        <v>1847.9</v>
      </c>
      <c r="N428" s="22">
        <f t="shared" si="1891"/>
        <v>0</v>
      </c>
      <c r="O428" s="22">
        <f t="shared" si="1891"/>
        <v>1847.9</v>
      </c>
      <c r="P428" s="22">
        <f t="shared" si="1891"/>
        <v>0</v>
      </c>
      <c r="Q428" s="22">
        <f t="shared" si="1891"/>
        <v>1847.9</v>
      </c>
      <c r="R428" s="22">
        <f t="shared" si="1891"/>
        <v>1847.9</v>
      </c>
      <c r="S428" s="22">
        <f t="shared" si="1891"/>
        <v>0</v>
      </c>
      <c r="T428" s="22">
        <f t="shared" si="1891"/>
        <v>1847.9</v>
      </c>
      <c r="U428" s="22">
        <f t="shared" si="1891"/>
        <v>0</v>
      </c>
      <c r="V428" s="22">
        <f t="shared" si="1891"/>
        <v>1847.9</v>
      </c>
      <c r="W428" s="22">
        <f t="shared" si="1892"/>
        <v>0</v>
      </c>
      <c r="X428" s="22">
        <f t="shared" si="1892"/>
        <v>1847.9</v>
      </c>
    </row>
    <row r="429" spans="1:24" ht="31.5" hidden="1" outlineLevel="7" x14ac:dyDescent="0.2">
      <c r="A429" s="24" t="s">
        <v>272</v>
      </c>
      <c r="B429" s="24" t="s">
        <v>7</v>
      </c>
      <c r="C429" s="25" t="s">
        <v>8</v>
      </c>
      <c r="D429" s="26">
        <v>1847.9</v>
      </c>
      <c r="E429" s="26"/>
      <c r="F429" s="26">
        <f>SUM(D429:E429)</f>
        <v>1847.9</v>
      </c>
      <c r="G429" s="26">
        <v>-471.14132000000001</v>
      </c>
      <c r="H429" s="26">
        <f t="shared" ref="H429" si="1893">SUM(F429:G429)</f>
        <v>1376.7586800000001</v>
      </c>
      <c r="I429" s="26"/>
      <c r="J429" s="26">
        <f t="shared" ref="J429" si="1894">SUM(H429:I429)</f>
        <v>1376.7586800000001</v>
      </c>
      <c r="K429" s="26">
        <v>1847.9</v>
      </c>
      <c r="L429" s="26"/>
      <c r="M429" s="26">
        <f>SUM(K429:L429)</f>
        <v>1847.9</v>
      </c>
      <c r="N429" s="26"/>
      <c r="O429" s="26">
        <f t="shared" ref="O429" si="1895">SUM(M429:N429)</f>
        <v>1847.9</v>
      </c>
      <c r="P429" s="26"/>
      <c r="Q429" s="26">
        <f t="shared" ref="Q429" si="1896">SUM(O429:P429)</f>
        <v>1847.9</v>
      </c>
      <c r="R429" s="26">
        <v>1847.9</v>
      </c>
      <c r="S429" s="26"/>
      <c r="T429" s="26">
        <f>SUM(R429:S429)</f>
        <v>1847.9</v>
      </c>
      <c r="U429" s="26"/>
      <c r="V429" s="26">
        <f t="shared" ref="V429" si="1897">SUM(T429:U429)</f>
        <v>1847.9</v>
      </c>
      <c r="W429" s="26"/>
      <c r="X429" s="26">
        <f t="shared" ref="X429" si="1898">SUM(V429:W429)</f>
        <v>1847.9</v>
      </c>
    </row>
    <row r="430" spans="1:24" ht="47.25" hidden="1" outlineLevel="7" x14ac:dyDescent="0.2">
      <c r="A430" s="20" t="s">
        <v>144</v>
      </c>
      <c r="B430" s="20"/>
      <c r="C430" s="21" t="s">
        <v>145</v>
      </c>
      <c r="D430" s="22">
        <f>D431+D438</f>
        <v>254376.70000000004</v>
      </c>
      <c r="E430" s="22">
        <f t="shared" ref="E430:F430" si="1899">E431+E438</f>
        <v>22675.760999999999</v>
      </c>
      <c r="F430" s="22">
        <f t="shared" si="1899"/>
        <v>277052.46100000001</v>
      </c>
      <c r="G430" s="22">
        <f t="shared" ref="G430:H430" si="1900">G431+G438</f>
        <v>8.3339999999999997E-2</v>
      </c>
      <c r="H430" s="22">
        <f t="shared" si="1900"/>
        <v>277052.54434000002</v>
      </c>
      <c r="I430" s="22">
        <f t="shared" ref="I430:J430" si="1901">I431+I438</f>
        <v>0</v>
      </c>
      <c r="J430" s="22">
        <f t="shared" si="1901"/>
        <v>277052.54434000002</v>
      </c>
      <c r="K430" s="22">
        <f>K431+K438</f>
        <v>252931.00000000003</v>
      </c>
      <c r="L430" s="22">
        <f t="shared" ref="L430" si="1902">L431+L438</f>
        <v>0</v>
      </c>
      <c r="M430" s="22">
        <f t="shared" ref="M430:Q430" si="1903">M431+M438</f>
        <v>252931.00000000003</v>
      </c>
      <c r="N430" s="22">
        <f t="shared" si="1903"/>
        <v>0</v>
      </c>
      <c r="O430" s="22">
        <f t="shared" si="1903"/>
        <v>252931.00000000003</v>
      </c>
      <c r="P430" s="22">
        <f t="shared" si="1903"/>
        <v>0</v>
      </c>
      <c r="Q430" s="22">
        <f t="shared" si="1903"/>
        <v>252931.00000000003</v>
      </c>
      <c r="R430" s="22">
        <f>R431+R438</f>
        <v>243494.2</v>
      </c>
      <c r="S430" s="22">
        <f t="shared" ref="S430" si="1904">S431+S438</f>
        <v>0</v>
      </c>
      <c r="T430" s="22">
        <f t="shared" ref="T430:X430" si="1905">T431+T438</f>
        <v>243494.2</v>
      </c>
      <c r="U430" s="22">
        <f t="shared" si="1905"/>
        <v>0</v>
      </c>
      <c r="V430" s="22">
        <f t="shared" si="1905"/>
        <v>243494.2</v>
      </c>
      <c r="W430" s="22">
        <f t="shared" si="1905"/>
        <v>0</v>
      </c>
      <c r="X430" s="22">
        <f t="shared" si="1905"/>
        <v>243494.2</v>
      </c>
    </row>
    <row r="431" spans="1:24" ht="31.5" hidden="1" outlineLevel="4" x14ac:dyDescent="0.2">
      <c r="A431" s="20" t="s">
        <v>212</v>
      </c>
      <c r="B431" s="20"/>
      <c r="C431" s="21" t="s">
        <v>35</v>
      </c>
      <c r="D431" s="22">
        <f>D432+D436</f>
        <v>234661.10000000003</v>
      </c>
      <c r="E431" s="22">
        <f t="shared" ref="E431:F431" si="1906">E432+E436</f>
        <v>22675.760999999999</v>
      </c>
      <c r="F431" s="22">
        <f t="shared" si="1906"/>
        <v>257336.86100000003</v>
      </c>
      <c r="G431" s="22">
        <f t="shared" ref="G431:H431" si="1907">G432+G436</f>
        <v>0</v>
      </c>
      <c r="H431" s="22">
        <f t="shared" si="1907"/>
        <v>257336.86100000003</v>
      </c>
      <c r="I431" s="22">
        <f t="shared" ref="I431:J431" si="1908">I432+I436</f>
        <v>0</v>
      </c>
      <c r="J431" s="22">
        <f t="shared" si="1908"/>
        <v>257336.86100000003</v>
      </c>
      <c r="K431" s="22">
        <f t="shared" ref="K431:R431" si="1909">K432+K436</f>
        <v>235215.40000000002</v>
      </c>
      <c r="L431" s="22">
        <f t="shared" ref="L431" si="1910">L432+L436</f>
        <v>0</v>
      </c>
      <c r="M431" s="22">
        <f t="shared" ref="M431:Q431" si="1911">M432+M436</f>
        <v>235215.40000000002</v>
      </c>
      <c r="N431" s="22">
        <f t="shared" si="1911"/>
        <v>0</v>
      </c>
      <c r="O431" s="22">
        <f t="shared" si="1911"/>
        <v>235215.40000000002</v>
      </c>
      <c r="P431" s="22">
        <f t="shared" si="1911"/>
        <v>0</v>
      </c>
      <c r="Q431" s="22">
        <f t="shared" si="1911"/>
        <v>235215.40000000002</v>
      </c>
      <c r="R431" s="22">
        <f t="shared" si="1909"/>
        <v>237662.30000000002</v>
      </c>
      <c r="S431" s="22">
        <f t="shared" ref="S431" si="1912">S432+S436</f>
        <v>0</v>
      </c>
      <c r="T431" s="22">
        <f t="shared" ref="T431:X431" si="1913">T432+T436</f>
        <v>237662.30000000002</v>
      </c>
      <c r="U431" s="22">
        <f t="shared" si="1913"/>
        <v>0</v>
      </c>
      <c r="V431" s="22">
        <f t="shared" si="1913"/>
        <v>237662.30000000002</v>
      </c>
      <c r="W431" s="22">
        <f t="shared" si="1913"/>
        <v>0</v>
      </c>
      <c r="X431" s="22">
        <f t="shared" si="1913"/>
        <v>237662.30000000002</v>
      </c>
    </row>
    <row r="432" spans="1:24" ht="15.75" hidden="1" outlineLevel="5" x14ac:dyDescent="0.2">
      <c r="A432" s="20" t="s">
        <v>267</v>
      </c>
      <c r="B432" s="20"/>
      <c r="C432" s="21" t="s">
        <v>37</v>
      </c>
      <c r="D432" s="22">
        <f>D433+D434+D435</f>
        <v>14836.7</v>
      </c>
      <c r="E432" s="22">
        <f t="shared" ref="E432:F432" si="1914">E433+E434+E435</f>
        <v>0</v>
      </c>
      <c r="F432" s="22">
        <f t="shared" si="1914"/>
        <v>14836.7</v>
      </c>
      <c r="G432" s="22">
        <f t="shared" ref="G432:H432" si="1915">G433+G434+G435</f>
        <v>0</v>
      </c>
      <c r="H432" s="22">
        <f t="shared" si="1915"/>
        <v>14836.7</v>
      </c>
      <c r="I432" s="22">
        <f t="shared" ref="I432:J432" si="1916">I433+I434+I435</f>
        <v>0</v>
      </c>
      <c r="J432" s="22">
        <f t="shared" si="1916"/>
        <v>14836.7</v>
      </c>
      <c r="K432" s="22">
        <f t="shared" ref="K432:R432" si="1917">K433+K434+K435</f>
        <v>15391</v>
      </c>
      <c r="L432" s="22">
        <f t="shared" ref="L432" si="1918">L433+L434+L435</f>
        <v>0</v>
      </c>
      <c r="M432" s="22">
        <f t="shared" ref="M432:Q432" si="1919">M433+M434+M435</f>
        <v>15391</v>
      </c>
      <c r="N432" s="22">
        <f t="shared" si="1919"/>
        <v>0</v>
      </c>
      <c r="O432" s="22">
        <f t="shared" si="1919"/>
        <v>15391</v>
      </c>
      <c r="P432" s="22">
        <f t="shared" si="1919"/>
        <v>0</v>
      </c>
      <c r="Q432" s="22">
        <f t="shared" si="1919"/>
        <v>15391</v>
      </c>
      <c r="R432" s="22">
        <f t="shared" si="1917"/>
        <v>17837.900000000001</v>
      </c>
      <c r="S432" s="22">
        <f t="shared" ref="S432" si="1920">S433+S434+S435</f>
        <v>0</v>
      </c>
      <c r="T432" s="22">
        <f t="shared" ref="T432:X432" si="1921">T433+T434+T435</f>
        <v>17837.900000000001</v>
      </c>
      <c r="U432" s="22">
        <f t="shared" si="1921"/>
        <v>0</v>
      </c>
      <c r="V432" s="22">
        <f t="shared" si="1921"/>
        <v>17837.900000000001</v>
      </c>
      <c r="W432" s="22">
        <f t="shared" si="1921"/>
        <v>0</v>
      </c>
      <c r="X432" s="22">
        <f t="shared" si="1921"/>
        <v>17837.900000000001</v>
      </c>
    </row>
    <row r="433" spans="1:24" ht="47.25" hidden="1" outlineLevel="7" x14ac:dyDescent="0.2">
      <c r="A433" s="24" t="s">
        <v>267</v>
      </c>
      <c r="B433" s="24" t="s">
        <v>4</v>
      </c>
      <c r="C433" s="25" t="s">
        <v>5</v>
      </c>
      <c r="D433" s="29">
        <v>13847.6</v>
      </c>
      <c r="E433" s="26"/>
      <c r="F433" s="26">
        <f>SUM(D433:E433)</f>
        <v>13847.6</v>
      </c>
      <c r="G433" s="26"/>
      <c r="H433" s="26">
        <f t="shared" ref="H433" si="1922">SUM(F433:G433)</f>
        <v>13847.6</v>
      </c>
      <c r="I433" s="26"/>
      <c r="J433" s="26">
        <f t="shared" ref="J433:J435" si="1923">SUM(H433:I433)</f>
        <v>13847.6</v>
      </c>
      <c r="K433" s="29">
        <v>14401.9</v>
      </c>
      <c r="L433" s="26"/>
      <c r="M433" s="26">
        <f>SUM(K433:L433)</f>
        <v>14401.9</v>
      </c>
      <c r="N433" s="26"/>
      <c r="O433" s="26">
        <f t="shared" ref="O433" si="1924">SUM(M433:N433)</f>
        <v>14401.9</v>
      </c>
      <c r="P433" s="26"/>
      <c r="Q433" s="26">
        <f t="shared" ref="Q433:Q435" si="1925">SUM(O433:P433)</f>
        <v>14401.9</v>
      </c>
      <c r="R433" s="29">
        <v>16848.8</v>
      </c>
      <c r="S433" s="26"/>
      <c r="T433" s="26">
        <f>SUM(R433:S433)</f>
        <v>16848.8</v>
      </c>
      <c r="U433" s="26"/>
      <c r="V433" s="26">
        <f t="shared" ref="V433" si="1926">SUM(T433:U433)</f>
        <v>16848.8</v>
      </c>
      <c r="W433" s="26"/>
      <c r="X433" s="26">
        <f t="shared" ref="X433:X435" si="1927">SUM(V433:W433)</f>
        <v>16848.8</v>
      </c>
    </row>
    <row r="434" spans="1:24" ht="31.5" hidden="1" outlineLevel="7" x14ac:dyDescent="0.2">
      <c r="A434" s="24" t="s">
        <v>267</v>
      </c>
      <c r="B434" s="24" t="s">
        <v>7</v>
      </c>
      <c r="C434" s="25" t="s">
        <v>8</v>
      </c>
      <c r="D434" s="29">
        <v>986.9</v>
      </c>
      <c r="E434" s="26"/>
      <c r="F434" s="26">
        <f>SUM(D434:E434)</f>
        <v>986.9</v>
      </c>
      <c r="G434" s="26"/>
      <c r="H434" s="26">
        <f t="shared" ref="H434" si="1928">SUM(F434:G434)</f>
        <v>986.9</v>
      </c>
      <c r="I434" s="26"/>
      <c r="J434" s="26">
        <f t="shared" si="1923"/>
        <v>986.9</v>
      </c>
      <c r="K434" s="29">
        <v>986.9</v>
      </c>
      <c r="L434" s="26"/>
      <c r="M434" s="26">
        <f>SUM(K434:L434)</f>
        <v>986.9</v>
      </c>
      <c r="N434" s="26"/>
      <c r="O434" s="26">
        <f t="shared" ref="O434:O435" si="1929">SUM(M434:N434)</f>
        <v>986.9</v>
      </c>
      <c r="P434" s="26"/>
      <c r="Q434" s="26">
        <f t="shared" si="1925"/>
        <v>986.9</v>
      </c>
      <c r="R434" s="29">
        <v>986.9</v>
      </c>
      <c r="S434" s="26"/>
      <c r="T434" s="26">
        <f>SUM(R434:S434)</f>
        <v>986.9</v>
      </c>
      <c r="U434" s="26"/>
      <c r="V434" s="26">
        <f t="shared" ref="V434:V435" si="1930">SUM(T434:U434)</f>
        <v>986.9</v>
      </c>
      <c r="W434" s="26"/>
      <c r="X434" s="26">
        <f t="shared" si="1927"/>
        <v>986.9</v>
      </c>
    </row>
    <row r="435" spans="1:24" ht="15.75" hidden="1" outlineLevel="7" x14ac:dyDescent="0.2">
      <c r="A435" s="24" t="s">
        <v>267</v>
      </c>
      <c r="B435" s="24" t="s">
        <v>15</v>
      </c>
      <c r="C435" s="25" t="s">
        <v>16</v>
      </c>
      <c r="D435" s="29">
        <v>2.2000000000000002</v>
      </c>
      <c r="E435" s="26"/>
      <c r="F435" s="26">
        <f>SUM(D435:E435)</f>
        <v>2.2000000000000002</v>
      </c>
      <c r="G435" s="26"/>
      <c r="H435" s="26">
        <f t="shared" ref="H435" si="1931">SUM(F435:G435)</f>
        <v>2.2000000000000002</v>
      </c>
      <c r="I435" s="26"/>
      <c r="J435" s="26">
        <f t="shared" si="1923"/>
        <v>2.2000000000000002</v>
      </c>
      <c r="K435" s="29">
        <v>2.2000000000000002</v>
      </c>
      <c r="L435" s="26"/>
      <c r="M435" s="26">
        <f>SUM(K435:L435)</f>
        <v>2.2000000000000002</v>
      </c>
      <c r="N435" s="26"/>
      <c r="O435" s="26">
        <f t="shared" si="1929"/>
        <v>2.2000000000000002</v>
      </c>
      <c r="P435" s="26"/>
      <c r="Q435" s="26">
        <f t="shared" si="1925"/>
        <v>2.2000000000000002</v>
      </c>
      <c r="R435" s="29">
        <v>2.2000000000000002</v>
      </c>
      <c r="S435" s="26"/>
      <c r="T435" s="26">
        <f>SUM(R435:S435)</f>
        <v>2.2000000000000002</v>
      </c>
      <c r="U435" s="26"/>
      <c r="V435" s="26">
        <f t="shared" si="1930"/>
        <v>2.2000000000000002</v>
      </c>
      <c r="W435" s="26"/>
      <c r="X435" s="26">
        <f t="shared" si="1927"/>
        <v>2.2000000000000002</v>
      </c>
    </row>
    <row r="436" spans="1:24" ht="31.5" hidden="1" outlineLevel="5" x14ac:dyDescent="0.2">
      <c r="A436" s="20" t="s">
        <v>213</v>
      </c>
      <c r="B436" s="20"/>
      <c r="C436" s="21" t="s">
        <v>214</v>
      </c>
      <c r="D436" s="22">
        <f>D437</f>
        <v>219824.40000000002</v>
      </c>
      <c r="E436" s="22">
        <f t="shared" ref="E436:J436" si="1932">E437</f>
        <v>22675.760999999999</v>
      </c>
      <c r="F436" s="22">
        <f t="shared" si="1932"/>
        <v>242500.16100000002</v>
      </c>
      <c r="G436" s="22">
        <f t="shared" si="1932"/>
        <v>0</v>
      </c>
      <c r="H436" s="22">
        <f t="shared" si="1932"/>
        <v>242500.16100000002</v>
      </c>
      <c r="I436" s="22">
        <f t="shared" si="1932"/>
        <v>0</v>
      </c>
      <c r="J436" s="22">
        <f t="shared" si="1932"/>
        <v>242500.16100000002</v>
      </c>
      <c r="K436" s="22">
        <f>K437</f>
        <v>219824.40000000002</v>
      </c>
      <c r="L436" s="22">
        <f t="shared" ref="L436" si="1933">L437</f>
        <v>0</v>
      </c>
      <c r="M436" s="22">
        <f t="shared" ref="M436:Q436" si="1934">M437</f>
        <v>219824.40000000002</v>
      </c>
      <c r="N436" s="22">
        <f t="shared" si="1934"/>
        <v>0</v>
      </c>
      <c r="O436" s="22">
        <f t="shared" si="1934"/>
        <v>219824.40000000002</v>
      </c>
      <c r="P436" s="22">
        <f t="shared" si="1934"/>
        <v>0</v>
      </c>
      <c r="Q436" s="22">
        <f t="shared" si="1934"/>
        <v>219824.40000000002</v>
      </c>
      <c r="R436" s="22">
        <f>R437</f>
        <v>219824.40000000002</v>
      </c>
      <c r="S436" s="22">
        <f t="shared" ref="S436" si="1935">S437</f>
        <v>0</v>
      </c>
      <c r="T436" s="22">
        <f t="shared" ref="T436:X436" si="1936">T437</f>
        <v>219824.40000000002</v>
      </c>
      <c r="U436" s="22">
        <f t="shared" si="1936"/>
        <v>0</v>
      </c>
      <c r="V436" s="22">
        <f t="shared" si="1936"/>
        <v>219824.40000000002</v>
      </c>
      <c r="W436" s="22">
        <f t="shared" si="1936"/>
        <v>0</v>
      </c>
      <c r="X436" s="22">
        <f t="shared" si="1936"/>
        <v>219824.40000000002</v>
      </c>
    </row>
    <row r="437" spans="1:24" ht="31.5" hidden="1" outlineLevel="7" x14ac:dyDescent="0.2">
      <c r="A437" s="24" t="s">
        <v>213</v>
      </c>
      <c r="B437" s="24" t="s">
        <v>65</v>
      </c>
      <c r="C437" s="25" t="s">
        <v>66</v>
      </c>
      <c r="D437" s="26">
        <f>68353.3+27916.3+123554.8</f>
        <v>219824.40000000002</v>
      </c>
      <c r="E437" s="29">
        <f>18653.53+4022.231</f>
        <v>22675.760999999999</v>
      </c>
      <c r="F437" s="26">
        <f>SUM(D437:E437)</f>
        <v>242500.16100000002</v>
      </c>
      <c r="G437" s="26">
        <f>-129-54.465+183.465</f>
        <v>0</v>
      </c>
      <c r="H437" s="26">
        <f t="shared" ref="H437" si="1937">SUM(F437:G437)</f>
        <v>242500.16100000002</v>
      </c>
      <c r="I437" s="26"/>
      <c r="J437" s="26">
        <f t="shared" ref="J437" si="1938">SUM(H437:I437)</f>
        <v>242500.16100000002</v>
      </c>
      <c r="K437" s="26">
        <f>68353.3+27916.3+123554.8</f>
        <v>219824.40000000002</v>
      </c>
      <c r="L437" s="26"/>
      <c r="M437" s="26">
        <f>SUM(K437:L437)</f>
        <v>219824.40000000002</v>
      </c>
      <c r="N437" s="26"/>
      <c r="O437" s="26">
        <f t="shared" ref="O437" si="1939">SUM(M437:N437)</f>
        <v>219824.40000000002</v>
      </c>
      <c r="P437" s="26"/>
      <c r="Q437" s="26">
        <f t="shared" ref="Q437" si="1940">SUM(O437:P437)</f>
        <v>219824.40000000002</v>
      </c>
      <c r="R437" s="26">
        <f>68353.3+27916.3+123554.8</f>
        <v>219824.40000000002</v>
      </c>
      <c r="S437" s="26"/>
      <c r="T437" s="26">
        <f>SUM(R437:S437)</f>
        <v>219824.40000000002</v>
      </c>
      <c r="U437" s="26"/>
      <c r="V437" s="26">
        <f t="shared" ref="V437" si="1941">SUM(T437:U437)</f>
        <v>219824.40000000002</v>
      </c>
      <c r="W437" s="26"/>
      <c r="X437" s="26">
        <f t="shared" ref="X437" si="1942">SUM(V437:W437)</f>
        <v>219824.40000000002</v>
      </c>
    </row>
    <row r="438" spans="1:24" ht="32.25" hidden="1" customHeight="1" outlineLevel="7" x14ac:dyDescent="0.2">
      <c r="A438" s="20" t="s">
        <v>146</v>
      </c>
      <c r="B438" s="20"/>
      <c r="C438" s="21" t="s">
        <v>86</v>
      </c>
      <c r="D438" s="22">
        <f>D439+D442</f>
        <v>19715.599999999999</v>
      </c>
      <c r="E438" s="22">
        <f t="shared" ref="E438:F438" si="1943">E439+E442</f>
        <v>0</v>
      </c>
      <c r="F438" s="22">
        <f t="shared" si="1943"/>
        <v>19715.599999999999</v>
      </c>
      <c r="G438" s="22">
        <f t="shared" ref="G438:H438" si="1944">G439+G442</f>
        <v>8.3339999999999997E-2</v>
      </c>
      <c r="H438" s="22">
        <f t="shared" si="1944"/>
        <v>19715.683340000003</v>
      </c>
      <c r="I438" s="22">
        <f t="shared" ref="I438:J438" si="1945">I439+I442</f>
        <v>0</v>
      </c>
      <c r="J438" s="22">
        <f t="shared" si="1945"/>
        <v>19715.683340000003</v>
      </c>
      <c r="K438" s="22">
        <f t="shared" ref="K438:R438" si="1946">K439+K442</f>
        <v>17715.599999999999</v>
      </c>
      <c r="L438" s="22">
        <f t="shared" ref="L438" si="1947">L439+L442</f>
        <v>0</v>
      </c>
      <c r="M438" s="22">
        <f t="shared" ref="M438:Q438" si="1948">M439+M442</f>
        <v>17715.599999999999</v>
      </c>
      <c r="N438" s="22">
        <f t="shared" si="1948"/>
        <v>0</v>
      </c>
      <c r="O438" s="22">
        <f t="shared" si="1948"/>
        <v>17715.599999999999</v>
      </c>
      <c r="P438" s="22">
        <f t="shared" si="1948"/>
        <v>0</v>
      </c>
      <c r="Q438" s="22">
        <f t="shared" si="1948"/>
        <v>17715.599999999999</v>
      </c>
      <c r="R438" s="22">
        <f t="shared" si="1946"/>
        <v>5831.9</v>
      </c>
      <c r="S438" s="22">
        <f t="shared" ref="S438" si="1949">S439+S442</f>
        <v>0</v>
      </c>
      <c r="T438" s="22">
        <f t="shared" ref="T438:X438" si="1950">T439+T442</f>
        <v>5831.9</v>
      </c>
      <c r="U438" s="22">
        <f t="shared" si="1950"/>
        <v>0</v>
      </c>
      <c r="V438" s="22">
        <f t="shared" si="1950"/>
        <v>5831.9</v>
      </c>
      <c r="W438" s="22">
        <f t="shared" si="1950"/>
        <v>0</v>
      </c>
      <c r="X438" s="22">
        <f t="shared" si="1950"/>
        <v>5831.9</v>
      </c>
    </row>
    <row r="439" spans="1:24" ht="31.5" hidden="1" outlineLevel="5" x14ac:dyDescent="0.2">
      <c r="A439" s="20" t="s">
        <v>147</v>
      </c>
      <c r="B439" s="20"/>
      <c r="C439" s="21" t="s">
        <v>148</v>
      </c>
      <c r="D439" s="22">
        <f>D440+D441</f>
        <v>7831.9</v>
      </c>
      <c r="E439" s="22">
        <f t="shared" ref="E439:F439" si="1951">E440+E441</f>
        <v>0</v>
      </c>
      <c r="F439" s="22">
        <f t="shared" si="1951"/>
        <v>7831.9</v>
      </c>
      <c r="G439" s="22">
        <f t="shared" ref="G439:H439" si="1952">G440+G441</f>
        <v>8.3339999999999997E-2</v>
      </c>
      <c r="H439" s="22">
        <f t="shared" si="1952"/>
        <v>7831.9833400000007</v>
      </c>
      <c r="I439" s="22">
        <f t="shared" ref="I439:J439" si="1953">I440+I441</f>
        <v>0</v>
      </c>
      <c r="J439" s="22">
        <f t="shared" si="1953"/>
        <v>7831.9833400000007</v>
      </c>
      <c r="K439" s="22">
        <f t="shared" ref="K439:R439" si="1954">K440+K441</f>
        <v>5831.9</v>
      </c>
      <c r="L439" s="22">
        <f t="shared" ref="L439" si="1955">L440+L441</f>
        <v>0</v>
      </c>
      <c r="M439" s="22">
        <f t="shared" ref="M439:Q439" si="1956">M440+M441</f>
        <v>5831.9</v>
      </c>
      <c r="N439" s="22">
        <f t="shared" si="1956"/>
        <v>0</v>
      </c>
      <c r="O439" s="22">
        <f t="shared" si="1956"/>
        <v>5831.9</v>
      </c>
      <c r="P439" s="22">
        <f t="shared" si="1956"/>
        <v>0</v>
      </c>
      <c r="Q439" s="22">
        <f t="shared" si="1956"/>
        <v>5831.9</v>
      </c>
      <c r="R439" s="22">
        <f t="shared" si="1954"/>
        <v>5831.9</v>
      </c>
      <c r="S439" s="22">
        <f t="shared" ref="S439" si="1957">S440+S441</f>
        <v>0</v>
      </c>
      <c r="T439" s="22">
        <f t="shared" ref="T439:X439" si="1958">T440+T441</f>
        <v>5831.9</v>
      </c>
      <c r="U439" s="22">
        <f t="shared" si="1958"/>
        <v>0</v>
      </c>
      <c r="V439" s="22">
        <f t="shared" si="1958"/>
        <v>5831.9</v>
      </c>
      <c r="W439" s="22">
        <f t="shared" si="1958"/>
        <v>0</v>
      </c>
      <c r="X439" s="22">
        <f t="shared" si="1958"/>
        <v>5831.9</v>
      </c>
    </row>
    <row r="440" spans="1:24" ht="31.5" hidden="1" outlineLevel="7" x14ac:dyDescent="0.2">
      <c r="A440" s="24" t="s">
        <v>147</v>
      </c>
      <c r="B440" s="24" t="s">
        <v>7</v>
      </c>
      <c r="C440" s="25" t="s">
        <v>8</v>
      </c>
      <c r="D440" s="29">
        <v>6146.3</v>
      </c>
      <c r="E440" s="26"/>
      <c r="F440" s="26">
        <f>SUM(D440:E440)</f>
        <v>6146.3</v>
      </c>
      <c r="G440" s="26">
        <v>8.3339999999999997E-2</v>
      </c>
      <c r="H440" s="26">
        <f t="shared" ref="H440" si="1959">SUM(F440:G440)</f>
        <v>6146.3833400000003</v>
      </c>
      <c r="I440" s="26"/>
      <c r="J440" s="26">
        <f t="shared" ref="J440:J441" si="1960">SUM(H440:I440)</f>
        <v>6146.3833400000003</v>
      </c>
      <c r="K440" s="26">
        <v>4146.3</v>
      </c>
      <c r="L440" s="26"/>
      <c r="M440" s="26">
        <f>SUM(K440:L440)</f>
        <v>4146.3</v>
      </c>
      <c r="N440" s="26"/>
      <c r="O440" s="26">
        <f t="shared" ref="O440" si="1961">SUM(M440:N440)</f>
        <v>4146.3</v>
      </c>
      <c r="P440" s="26"/>
      <c r="Q440" s="26">
        <f t="shared" ref="Q440:Q441" si="1962">SUM(O440:P440)</f>
        <v>4146.3</v>
      </c>
      <c r="R440" s="26">
        <v>4146.3</v>
      </c>
      <c r="S440" s="26"/>
      <c r="T440" s="26">
        <f>SUM(R440:S440)</f>
        <v>4146.3</v>
      </c>
      <c r="U440" s="26"/>
      <c r="V440" s="26">
        <f t="shared" ref="V440" si="1963">SUM(T440:U440)</f>
        <v>4146.3</v>
      </c>
      <c r="W440" s="26"/>
      <c r="X440" s="26">
        <f t="shared" ref="X440:X441" si="1964">SUM(V440:W440)</f>
        <v>4146.3</v>
      </c>
    </row>
    <row r="441" spans="1:24" ht="15.75" hidden="1" outlineLevel="7" x14ac:dyDescent="0.2">
      <c r="A441" s="24" t="s">
        <v>147</v>
      </c>
      <c r="B441" s="24" t="s">
        <v>15</v>
      </c>
      <c r="C441" s="25" t="s">
        <v>16</v>
      </c>
      <c r="D441" s="26">
        <f>906.5+779.1</f>
        <v>1685.6</v>
      </c>
      <c r="E441" s="26"/>
      <c r="F441" s="26">
        <f>SUM(D441:E441)</f>
        <v>1685.6</v>
      </c>
      <c r="G441" s="26"/>
      <c r="H441" s="26">
        <f t="shared" ref="H441" si="1965">SUM(F441:G441)</f>
        <v>1685.6</v>
      </c>
      <c r="I441" s="26"/>
      <c r="J441" s="26">
        <f t="shared" si="1960"/>
        <v>1685.6</v>
      </c>
      <c r="K441" s="26">
        <f t="shared" ref="K441:R441" si="1966">906.5+779.1</f>
        <v>1685.6</v>
      </c>
      <c r="L441" s="26"/>
      <c r="M441" s="26">
        <f>SUM(K441:L441)</f>
        <v>1685.6</v>
      </c>
      <c r="N441" s="26"/>
      <c r="O441" s="26">
        <f t="shared" ref="O441" si="1967">SUM(M441:N441)</f>
        <v>1685.6</v>
      </c>
      <c r="P441" s="26"/>
      <c r="Q441" s="26">
        <f t="shared" si="1962"/>
        <v>1685.6</v>
      </c>
      <c r="R441" s="26">
        <f t="shared" si="1966"/>
        <v>1685.6</v>
      </c>
      <c r="S441" s="26"/>
      <c r="T441" s="26">
        <f>SUM(R441:S441)</f>
        <v>1685.6</v>
      </c>
      <c r="U441" s="26"/>
      <c r="V441" s="26">
        <f t="shared" ref="V441" si="1968">SUM(T441:U441)</f>
        <v>1685.6</v>
      </c>
      <c r="W441" s="26"/>
      <c r="X441" s="26">
        <f t="shared" si="1964"/>
        <v>1685.6</v>
      </c>
    </row>
    <row r="442" spans="1:24" ht="77.25" hidden="1" customHeight="1" outlineLevel="7" x14ac:dyDescent="0.2">
      <c r="A442" s="20" t="s">
        <v>603</v>
      </c>
      <c r="B442" s="20"/>
      <c r="C442" s="36" t="s">
        <v>604</v>
      </c>
      <c r="D442" s="28">
        <f>D443</f>
        <v>11883.7</v>
      </c>
      <c r="E442" s="28">
        <f t="shared" ref="E442:J442" si="1969">E443</f>
        <v>0</v>
      </c>
      <c r="F442" s="28">
        <f t="shared" si="1969"/>
        <v>11883.7</v>
      </c>
      <c r="G442" s="28">
        <f t="shared" si="1969"/>
        <v>0</v>
      </c>
      <c r="H442" s="28">
        <f t="shared" si="1969"/>
        <v>11883.7</v>
      </c>
      <c r="I442" s="28">
        <f t="shared" si="1969"/>
        <v>0</v>
      </c>
      <c r="J442" s="28">
        <f t="shared" si="1969"/>
        <v>11883.7</v>
      </c>
      <c r="K442" s="28">
        <f t="shared" ref="K442" si="1970">K443</f>
        <v>11883.7</v>
      </c>
      <c r="L442" s="28">
        <f t="shared" ref="L442" si="1971">L443</f>
        <v>0</v>
      </c>
      <c r="M442" s="28">
        <f t="shared" ref="M442:Q442" si="1972">M443</f>
        <v>11883.7</v>
      </c>
      <c r="N442" s="28">
        <f t="shared" si="1972"/>
        <v>0</v>
      </c>
      <c r="O442" s="28">
        <f t="shared" si="1972"/>
        <v>11883.7</v>
      </c>
      <c r="P442" s="28">
        <f t="shared" si="1972"/>
        <v>0</v>
      </c>
      <c r="Q442" s="28">
        <f t="shared" si="1972"/>
        <v>11883.7</v>
      </c>
      <c r="R442" s="28"/>
      <c r="S442" s="28">
        <f t="shared" ref="S442" si="1973">S443</f>
        <v>0</v>
      </c>
      <c r="T442" s="28">
        <f t="shared" ref="T442:X442" si="1974">T443</f>
        <v>0</v>
      </c>
      <c r="U442" s="28">
        <f t="shared" si="1974"/>
        <v>0</v>
      </c>
      <c r="V442" s="28">
        <f t="shared" si="1974"/>
        <v>0</v>
      </c>
      <c r="W442" s="28">
        <f t="shared" si="1974"/>
        <v>0</v>
      </c>
      <c r="X442" s="28">
        <f t="shared" si="1974"/>
        <v>0</v>
      </c>
    </row>
    <row r="443" spans="1:24" ht="15.75" hidden="1" outlineLevel="7" x14ac:dyDescent="0.2">
      <c r="A443" s="24" t="s">
        <v>603</v>
      </c>
      <c r="B443" s="24" t="s">
        <v>15</v>
      </c>
      <c r="C443" s="25" t="s">
        <v>16</v>
      </c>
      <c r="D443" s="29">
        <v>11883.7</v>
      </c>
      <c r="E443" s="26"/>
      <c r="F443" s="26">
        <f>SUM(D443:E443)</f>
        <v>11883.7</v>
      </c>
      <c r="G443" s="26"/>
      <c r="H443" s="26">
        <f t="shared" ref="H443" si="1975">SUM(F443:G443)</f>
        <v>11883.7</v>
      </c>
      <c r="I443" s="26"/>
      <c r="J443" s="26">
        <f t="shared" ref="J443" si="1976">SUM(H443:I443)</f>
        <v>11883.7</v>
      </c>
      <c r="K443" s="29">
        <v>11883.7</v>
      </c>
      <c r="L443" s="26"/>
      <c r="M443" s="26">
        <f>SUM(K443:L443)</f>
        <v>11883.7</v>
      </c>
      <c r="N443" s="26"/>
      <c r="O443" s="26">
        <f t="shared" ref="O443" si="1977">SUM(M443:N443)</f>
        <v>11883.7</v>
      </c>
      <c r="P443" s="26"/>
      <c r="Q443" s="26">
        <f t="shared" ref="Q443" si="1978">SUM(O443:P443)</f>
        <v>11883.7</v>
      </c>
      <c r="R443" s="28"/>
      <c r="S443" s="26"/>
      <c r="T443" s="26">
        <f>SUM(R443:S443)</f>
        <v>0</v>
      </c>
      <c r="U443" s="26"/>
      <c r="V443" s="26">
        <f t="shared" ref="V443" si="1979">SUM(T443:U443)</f>
        <v>0</v>
      </c>
      <c r="W443" s="26"/>
      <c r="X443" s="26">
        <f t="shared" ref="X443" si="1980">SUM(V443:W443)</f>
        <v>0</v>
      </c>
    </row>
    <row r="444" spans="1:24" ht="31.5" outlineLevel="2" collapsed="1" x14ac:dyDescent="0.2">
      <c r="A444" s="20" t="s">
        <v>260</v>
      </c>
      <c r="B444" s="20"/>
      <c r="C444" s="21" t="s">
        <v>261</v>
      </c>
      <c r="D444" s="22">
        <f t="shared" ref="D444:V444" si="1981">D445+D488</f>
        <v>215729.06189000001</v>
      </c>
      <c r="E444" s="22">
        <f t="shared" si="1981"/>
        <v>750.00003000000015</v>
      </c>
      <c r="F444" s="22">
        <f t="shared" si="1981"/>
        <v>216479.06192000001</v>
      </c>
      <c r="G444" s="22">
        <f t="shared" si="1981"/>
        <v>43022.041499999999</v>
      </c>
      <c r="H444" s="22">
        <f t="shared" si="1981"/>
        <v>259501.10342</v>
      </c>
      <c r="I444" s="22">
        <f t="shared" ref="I444:J444" si="1982">I445+I488</f>
        <v>8481.5811200000007</v>
      </c>
      <c r="J444" s="22">
        <f t="shared" si="1982"/>
        <v>267982.68453999999</v>
      </c>
      <c r="K444" s="22">
        <f t="shared" si="1981"/>
        <v>140254.20000000001</v>
      </c>
      <c r="L444" s="22">
        <f t="shared" si="1981"/>
        <v>0</v>
      </c>
      <c r="M444" s="22">
        <f t="shared" si="1981"/>
        <v>140254.20000000001</v>
      </c>
      <c r="N444" s="22">
        <f t="shared" si="1981"/>
        <v>0</v>
      </c>
      <c r="O444" s="22">
        <f t="shared" si="1981"/>
        <v>140254.20000000001</v>
      </c>
      <c r="P444" s="22">
        <f t="shared" si="1981"/>
        <v>0</v>
      </c>
      <c r="Q444" s="22">
        <f t="shared" si="1981"/>
        <v>140254.20000000001</v>
      </c>
      <c r="R444" s="22">
        <f t="shared" si="1981"/>
        <v>131296.5</v>
      </c>
      <c r="S444" s="22">
        <f t="shared" si="1981"/>
        <v>0</v>
      </c>
      <c r="T444" s="22">
        <f t="shared" si="1981"/>
        <v>131296.5</v>
      </c>
      <c r="U444" s="22">
        <f t="shared" si="1981"/>
        <v>0</v>
      </c>
      <c r="V444" s="22">
        <f t="shared" si="1981"/>
        <v>131296.5</v>
      </c>
      <c r="W444" s="22">
        <f t="shared" ref="W444:X444" si="1983">W445+W488</f>
        <v>0</v>
      </c>
      <c r="X444" s="22">
        <f t="shared" si="1983"/>
        <v>131296.5</v>
      </c>
    </row>
    <row r="445" spans="1:24" ht="31.5" hidden="1" outlineLevel="3" x14ac:dyDescent="0.2">
      <c r="A445" s="20" t="s">
        <v>262</v>
      </c>
      <c r="B445" s="20"/>
      <c r="C445" s="21" t="s">
        <v>263</v>
      </c>
      <c r="D445" s="22">
        <f t="shared" ref="D445:V445" si="1984">D446+D474+D483</f>
        <v>90695.961890000006</v>
      </c>
      <c r="E445" s="22">
        <f t="shared" si="1984"/>
        <v>-6749.9999699999998</v>
      </c>
      <c r="F445" s="22">
        <f t="shared" si="1984"/>
        <v>83945.961920000016</v>
      </c>
      <c r="G445" s="22">
        <f t="shared" si="1984"/>
        <v>37196.468000000001</v>
      </c>
      <c r="H445" s="22">
        <f t="shared" si="1984"/>
        <v>121142.42992</v>
      </c>
      <c r="I445" s="22">
        <f t="shared" ref="I445:J445" si="1985">I446+I474+I483</f>
        <v>0</v>
      </c>
      <c r="J445" s="22">
        <f t="shared" si="1985"/>
        <v>121142.42992</v>
      </c>
      <c r="K445" s="22">
        <f t="shared" si="1984"/>
        <v>15092</v>
      </c>
      <c r="L445" s="22">
        <f t="shared" si="1984"/>
        <v>0</v>
      </c>
      <c r="M445" s="22">
        <f t="shared" si="1984"/>
        <v>15092</v>
      </c>
      <c r="N445" s="22">
        <f t="shared" si="1984"/>
        <v>0</v>
      </c>
      <c r="O445" s="22">
        <f t="shared" si="1984"/>
        <v>15092</v>
      </c>
      <c r="P445" s="22">
        <f t="shared" si="1984"/>
        <v>0</v>
      </c>
      <c r="Q445" s="22">
        <f t="shared" si="1984"/>
        <v>15092</v>
      </c>
      <c r="R445" s="22">
        <f t="shared" si="1984"/>
        <v>5092</v>
      </c>
      <c r="S445" s="22">
        <f t="shared" si="1984"/>
        <v>0</v>
      </c>
      <c r="T445" s="22">
        <f t="shared" si="1984"/>
        <v>5092</v>
      </c>
      <c r="U445" s="22">
        <f t="shared" si="1984"/>
        <v>0</v>
      </c>
      <c r="V445" s="22">
        <f t="shared" si="1984"/>
        <v>5092</v>
      </c>
      <c r="W445" s="22">
        <f t="shared" ref="W445:X445" si="1986">W446+W474+W483</f>
        <v>0</v>
      </c>
      <c r="X445" s="22">
        <f t="shared" si="1986"/>
        <v>5092</v>
      </c>
    </row>
    <row r="446" spans="1:24" ht="31.5" hidden="1" outlineLevel="4" x14ac:dyDescent="0.2">
      <c r="A446" s="20" t="s">
        <v>264</v>
      </c>
      <c r="B446" s="20"/>
      <c r="C446" s="21" t="s">
        <v>265</v>
      </c>
      <c r="D446" s="22">
        <f>D449+D460+D456+D452+D458+D465+D447</f>
        <v>78577.312220000007</v>
      </c>
      <c r="E446" s="22">
        <f>E449+E460+E456+E452+E458+E465+E447</f>
        <v>-6749.9999699999998</v>
      </c>
      <c r="F446" s="22">
        <f>F449+F460+F456+F452+F458+F465+F447+F470+F472</f>
        <v>71827.312250000017</v>
      </c>
      <c r="G446" s="22">
        <f t="shared" ref="G446:V446" si="1987">G449+G460+G456+G452+G458+G465+G447+G470+G472</f>
        <v>37154</v>
      </c>
      <c r="H446" s="22">
        <f t="shared" si="1987"/>
        <v>108981.31224999999</v>
      </c>
      <c r="I446" s="22">
        <f t="shared" ref="I446:J446" si="1988">I449+I460+I456+I452+I458+I465+I447+I470+I472</f>
        <v>0</v>
      </c>
      <c r="J446" s="22">
        <f t="shared" si="1988"/>
        <v>108981.31224999999</v>
      </c>
      <c r="K446" s="22">
        <f t="shared" si="1987"/>
        <v>10215</v>
      </c>
      <c r="L446" s="22">
        <f t="shared" si="1987"/>
        <v>0</v>
      </c>
      <c r="M446" s="22">
        <f t="shared" si="1987"/>
        <v>10215</v>
      </c>
      <c r="N446" s="22">
        <f t="shared" si="1987"/>
        <v>0</v>
      </c>
      <c r="O446" s="22">
        <f t="shared" si="1987"/>
        <v>10215</v>
      </c>
      <c r="P446" s="22">
        <f t="shared" si="1987"/>
        <v>0</v>
      </c>
      <c r="Q446" s="22">
        <f t="shared" si="1987"/>
        <v>10215</v>
      </c>
      <c r="R446" s="22">
        <f t="shared" si="1987"/>
        <v>215</v>
      </c>
      <c r="S446" s="22">
        <f t="shared" si="1987"/>
        <v>0</v>
      </c>
      <c r="T446" s="22">
        <f t="shared" si="1987"/>
        <v>215</v>
      </c>
      <c r="U446" s="22">
        <f t="shared" si="1987"/>
        <v>0</v>
      </c>
      <c r="V446" s="22">
        <f t="shared" si="1987"/>
        <v>215</v>
      </c>
      <c r="W446" s="22">
        <f t="shared" ref="W446:X446" si="1989">W449+W460+W456+W452+W458+W465+W447+W470+W472</f>
        <v>0</v>
      </c>
      <c r="X446" s="22">
        <f t="shared" si="1989"/>
        <v>215</v>
      </c>
    </row>
    <row r="447" spans="1:24" ht="31.5" hidden="1" outlineLevel="4" x14ac:dyDescent="0.2">
      <c r="A447" s="30" t="s">
        <v>634</v>
      </c>
      <c r="B447" s="30"/>
      <c r="C447" s="31" t="s">
        <v>635</v>
      </c>
      <c r="D447" s="22">
        <f>D448</f>
        <v>692.1</v>
      </c>
      <c r="E447" s="22">
        <f t="shared" ref="E447:J447" si="1990">E448</f>
        <v>0</v>
      </c>
      <c r="F447" s="22">
        <f t="shared" si="1990"/>
        <v>692.1</v>
      </c>
      <c r="G447" s="22">
        <f t="shared" si="1990"/>
        <v>5051</v>
      </c>
      <c r="H447" s="22">
        <f t="shared" si="1990"/>
        <v>5743.1</v>
      </c>
      <c r="I447" s="22">
        <f t="shared" si="1990"/>
        <v>0</v>
      </c>
      <c r="J447" s="22">
        <f t="shared" si="1990"/>
        <v>5743.1</v>
      </c>
      <c r="K447" s="22"/>
      <c r="L447" s="22">
        <f t="shared" ref="L447" si="1991">L448</f>
        <v>0</v>
      </c>
      <c r="M447" s="22">
        <f t="shared" ref="M447:Q447" si="1992">M448</f>
        <v>0</v>
      </c>
      <c r="N447" s="22">
        <f t="shared" si="1992"/>
        <v>0</v>
      </c>
      <c r="O447" s="22">
        <f t="shared" si="1992"/>
        <v>0</v>
      </c>
      <c r="P447" s="22">
        <f t="shared" si="1992"/>
        <v>0</v>
      </c>
      <c r="Q447" s="22">
        <f t="shared" si="1992"/>
        <v>0</v>
      </c>
      <c r="R447" s="22"/>
      <c r="S447" s="22">
        <f t="shared" ref="S447" si="1993">S448</f>
        <v>0</v>
      </c>
      <c r="T447" s="22">
        <f t="shared" ref="T447:X447" si="1994">T448</f>
        <v>0</v>
      </c>
      <c r="U447" s="22">
        <f t="shared" si="1994"/>
        <v>0</v>
      </c>
      <c r="V447" s="22">
        <f t="shared" si="1994"/>
        <v>0</v>
      </c>
      <c r="W447" s="22">
        <f t="shared" si="1994"/>
        <v>0</v>
      </c>
      <c r="X447" s="22">
        <f t="shared" si="1994"/>
        <v>0</v>
      </c>
    </row>
    <row r="448" spans="1:24" ht="31.5" hidden="1" outlineLevel="4" x14ac:dyDescent="0.2">
      <c r="A448" s="32" t="s">
        <v>634</v>
      </c>
      <c r="B448" s="32" t="s">
        <v>65</v>
      </c>
      <c r="C448" s="33" t="s">
        <v>66</v>
      </c>
      <c r="D448" s="26">
        <v>692.1</v>
      </c>
      <c r="E448" s="26"/>
      <c r="F448" s="26">
        <f>SUM(D448:E448)</f>
        <v>692.1</v>
      </c>
      <c r="G448" s="26">
        <f>51+5000</f>
        <v>5051</v>
      </c>
      <c r="H448" s="26">
        <f t="shared" ref="H448" si="1995">SUM(F448:G448)</f>
        <v>5743.1</v>
      </c>
      <c r="I448" s="26"/>
      <c r="J448" s="26">
        <f t="shared" ref="J448" si="1996">SUM(H448:I448)</f>
        <v>5743.1</v>
      </c>
      <c r="K448" s="22"/>
      <c r="L448" s="26"/>
      <c r="M448" s="26">
        <f>SUM(K448:L448)</f>
        <v>0</v>
      </c>
      <c r="N448" s="26"/>
      <c r="O448" s="26">
        <f t="shared" ref="O448" si="1997">SUM(M448:N448)</f>
        <v>0</v>
      </c>
      <c r="P448" s="26"/>
      <c r="Q448" s="26">
        <f t="shared" ref="Q448" si="1998">SUM(O448:P448)</f>
        <v>0</v>
      </c>
      <c r="R448" s="22"/>
      <c r="S448" s="26"/>
      <c r="T448" s="26">
        <f>SUM(R448:S448)</f>
        <v>0</v>
      </c>
      <c r="U448" s="26"/>
      <c r="V448" s="26">
        <f t="shared" ref="V448" si="1999">SUM(T448:U448)</f>
        <v>0</v>
      </c>
      <c r="W448" s="26"/>
      <c r="X448" s="26">
        <f t="shared" ref="X448" si="2000">SUM(V448:W448)</f>
        <v>0</v>
      </c>
    </row>
    <row r="449" spans="1:24" ht="31.5" hidden="1" outlineLevel="5" x14ac:dyDescent="0.2">
      <c r="A449" s="20" t="s">
        <v>387</v>
      </c>
      <c r="B449" s="20"/>
      <c r="C449" s="21" t="s">
        <v>388</v>
      </c>
      <c r="D449" s="22">
        <f>D450+D451</f>
        <v>215</v>
      </c>
      <c r="E449" s="22">
        <f t="shared" ref="E449:F449" si="2001">E450+E451</f>
        <v>0</v>
      </c>
      <c r="F449" s="22">
        <f t="shared" si="2001"/>
        <v>215</v>
      </c>
      <c r="G449" s="22">
        <f t="shared" ref="G449:H449" si="2002">G450+G451</f>
        <v>0</v>
      </c>
      <c r="H449" s="22">
        <f t="shared" si="2002"/>
        <v>215</v>
      </c>
      <c r="I449" s="22">
        <f t="shared" ref="I449:J449" si="2003">I450+I451</f>
        <v>0</v>
      </c>
      <c r="J449" s="22">
        <f t="shared" si="2003"/>
        <v>215</v>
      </c>
      <c r="K449" s="22">
        <f t="shared" ref="K449:R449" si="2004">K450+K451</f>
        <v>215</v>
      </c>
      <c r="L449" s="22">
        <f t="shared" ref="L449" si="2005">L450+L451</f>
        <v>0</v>
      </c>
      <c r="M449" s="22">
        <f t="shared" ref="M449:Q449" si="2006">M450+M451</f>
        <v>215</v>
      </c>
      <c r="N449" s="22">
        <f t="shared" si="2006"/>
        <v>0</v>
      </c>
      <c r="O449" s="22">
        <f t="shared" si="2006"/>
        <v>215</v>
      </c>
      <c r="P449" s="22">
        <f t="shared" si="2006"/>
        <v>0</v>
      </c>
      <c r="Q449" s="22">
        <f t="shared" si="2006"/>
        <v>215</v>
      </c>
      <c r="R449" s="22">
        <f t="shared" si="2004"/>
        <v>215</v>
      </c>
      <c r="S449" s="22">
        <f t="shared" ref="S449" si="2007">S450+S451</f>
        <v>0</v>
      </c>
      <c r="T449" s="22">
        <f t="shared" ref="T449:X449" si="2008">T450+T451</f>
        <v>215</v>
      </c>
      <c r="U449" s="22">
        <f t="shared" si="2008"/>
        <v>0</v>
      </c>
      <c r="V449" s="22">
        <f t="shared" si="2008"/>
        <v>215</v>
      </c>
      <c r="W449" s="22">
        <f t="shared" si="2008"/>
        <v>0</v>
      </c>
      <c r="X449" s="22">
        <f t="shared" si="2008"/>
        <v>215</v>
      </c>
    </row>
    <row r="450" spans="1:24" ht="31.5" hidden="1" outlineLevel="7" x14ac:dyDescent="0.2">
      <c r="A450" s="24" t="s">
        <v>387</v>
      </c>
      <c r="B450" s="24" t="s">
        <v>7</v>
      </c>
      <c r="C450" s="25" t="s">
        <v>8</v>
      </c>
      <c r="D450" s="29">
        <v>120</v>
      </c>
      <c r="E450" s="26"/>
      <c r="F450" s="26">
        <f>SUM(D450:E450)</f>
        <v>120</v>
      </c>
      <c r="G450" s="26">
        <v>-120</v>
      </c>
      <c r="H450" s="26">
        <f t="shared" ref="H450" si="2009">SUM(F450:G450)</f>
        <v>0</v>
      </c>
      <c r="I450" s="26"/>
      <c r="J450" s="26">
        <f t="shared" ref="J450:J451" si="2010">SUM(H450:I450)</f>
        <v>0</v>
      </c>
      <c r="K450" s="29">
        <v>120</v>
      </c>
      <c r="L450" s="26"/>
      <c r="M450" s="26">
        <f>SUM(K450:L450)</f>
        <v>120</v>
      </c>
      <c r="N450" s="26"/>
      <c r="O450" s="26">
        <f t="shared" ref="O450:O451" si="2011">SUM(M450:N450)</f>
        <v>120</v>
      </c>
      <c r="P450" s="26"/>
      <c r="Q450" s="26">
        <f t="shared" ref="Q450:Q451" si="2012">SUM(O450:P450)</f>
        <v>120</v>
      </c>
      <c r="R450" s="29">
        <v>120</v>
      </c>
      <c r="S450" s="26"/>
      <c r="T450" s="26">
        <f>SUM(R450:S450)</f>
        <v>120</v>
      </c>
      <c r="U450" s="26"/>
      <c r="V450" s="26">
        <f t="shared" ref="V450:V451" si="2013">SUM(T450:U450)</f>
        <v>120</v>
      </c>
      <c r="W450" s="26"/>
      <c r="X450" s="26">
        <f t="shared" ref="X450:X451" si="2014">SUM(V450:W450)</f>
        <v>120</v>
      </c>
    </row>
    <row r="451" spans="1:24" ht="31.5" hidden="1" outlineLevel="7" x14ac:dyDescent="0.2">
      <c r="A451" s="24" t="s">
        <v>387</v>
      </c>
      <c r="B451" s="24" t="s">
        <v>65</v>
      </c>
      <c r="C451" s="25" t="s">
        <v>66</v>
      </c>
      <c r="D451" s="29">
        <v>95</v>
      </c>
      <c r="E451" s="26"/>
      <c r="F451" s="26">
        <f>SUM(D451:E451)</f>
        <v>95</v>
      </c>
      <c r="G451" s="26">
        <v>120</v>
      </c>
      <c r="H451" s="26">
        <f t="shared" ref="H451" si="2015">SUM(F451:G451)</f>
        <v>215</v>
      </c>
      <c r="I451" s="26"/>
      <c r="J451" s="26">
        <f t="shared" si="2010"/>
        <v>215</v>
      </c>
      <c r="K451" s="29">
        <v>95</v>
      </c>
      <c r="L451" s="26"/>
      <c r="M451" s="26">
        <f>SUM(K451:L451)</f>
        <v>95</v>
      </c>
      <c r="N451" s="26"/>
      <c r="O451" s="26">
        <f t="shared" si="2011"/>
        <v>95</v>
      </c>
      <c r="P451" s="26"/>
      <c r="Q451" s="26">
        <f t="shared" si="2012"/>
        <v>95</v>
      </c>
      <c r="R451" s="29">
        <v>95</v>
      </c>
      <c r="S451" s="26"/>
      <c r="T451" s="26">
        <f>SUM(R451:S451)</f>
        <v>95</v>
      </c>
      <c r="U451" s="26"/>
      <c r="V451" s="26">
        <f t="shared" si="2013"/>
        <v>95</v>
      </c>
      <c r="W451" s="26"/>
      <c r="X451" s="26">
        <f t="shared" si="2014"/>
        <v>95</v>
      </c>
    </row>
    <row r="452" spans="1:24" ht="33" hidden="1" customHeight="1" outlineLevel="7" x14ac:dyDescent="0.2">
      <c r="A452" s="30" t="s">
        <v>607</v>
      </c>
      <c r="B452" s="30"/>
      <c r="C452" s="33" t="s">
        <v>757</v>
      </c>
      <c r="D452" s="28">
        <f>D453</f>
        <v>28000</v>
      </c>
      <c r="E452" s="28">
        <f t="shared" ref="E452:J452" si="2016">E453</f>
        <v>0</v>
      </c>
      <c r="F452" s="28">
        <f t="shared" si="2016"/>
        <v>28000</v>
      </c>
      <c r="G452" s="28">
        <f t="shared" si="2016"/>
        <v>-22897</v>
      </c>
      <c r="H452" s="28">
        <f t="shared" si="2016"/>
        <v>5103</v>
      </c>
      <c r="I452" s="28">
        <f t="shared" si="2016"/>
        <v>0</v>
      </c>
      <c r="J452" s="28">
        <f t="shared" si="2016"/>
        <v>5103</v>
      </c>
      <c r="K452" s="28">
        <f t="shared" ref="K452" si="2017">K453</f>
        <v>10000</v>
      </c>
      <c r="L452" s="28">
        <f t="shared" ref="L452" si="2018">L453</f>
        <v>0</v>
      </c>
      <c r="M452" s="28">
        <f t="shared" ref="M452:Q452" si="2019">M453</f>
        <v>10000</v>
      </c>
      <c r="N452" s="28">
        <f t="shared" si="2019"/>
        <v>0</v>
      </c>
      <c r="O452" s="28">
        <f t="shared" si="2019"/>
        <v>10000</v>
      </c>
      <c r="P452" s="28">
        <f t="shared" si="2019"/>
        <v>0</v>
      </c>
      <c r="Q452" s="28">
        <f t="shared" si="2019"/>
        <v>10000</v>
      </c>
      <c r="R452" s="28"/>
      <c r="S452" s="28">
        <f t="shared" ref="S452" si="2020">S453</f>
        <v>0</v>
      </c>
      <c r="T452" s="28">
        <f t="shared" ref="T452:X452" si="2021">T453</f>
        <v>0</v>
      </c>
      <c r="U452" s="28">
        <f t="shared" si="2021"/>
        <v>0</v>
      </c>
      <c r="V452" s="28">
        <f t="shared" si="2021"/>
        <v>0</v>
      </c>
      <c r="W452" s="28">
        <f t="shared" si="2021"/>
        <v>0</v>
      </c>
      <c r="X452" s="28">
        <f t="shared" si="2021"/>
        <v>0</v>
      </c>
    </row>
    <row r="453" spans="1:24" ht="31.5" hidden="1" outlineLevel="7" x14ac:dyDescent="0.2">
      <c r="A453" s="32" t="s">
        <v>607</v>
      </c>
      <c r="B453" s="32" t="s">
        <v>109</v>
      </c>
      <c r="C453" s="33" t="s">
        <v>110</v>
      </c>
      <c r="D453" s="29">
        <f>D455</f>
        <v>28000</v>
      </c>
      <c r="E453" s="29">
        <f t="shared" ref="E453:F453" si="2022">E455</f>
        <v>0</v>
      </c>
      <c r="F453" s="29">
        <f t="shared" si="2022"/>
        <v>28000</v>
      </c>
      <c r="G453" s="29">
        <f t="shared" ref="G453:H453" si="2023">G455</f>
        <v>-22897</v>
      </c>
      <c r="H453" s="29">
        <f t="shared" si="2023"/>
        <v>5103</v>
      </c>
      <c r="I453" s="29">
        <f t="shared" ref="I453:J453" si="2024">I455</f>
        <v>0</v>
      </c>
      <c r="J453" s="29">
        <f t="shared" si="2024"/>
        <v>5103</v>
      </c>
      <c r="K453" s="29">
        <f t="shared" ref="K453:Q453" si="2025">K455</f>
        <v>10000</v>
      </c>
      <c r="L453" s="29">
        <f t="shared" si="2025"/>
        <v>0</v>
      </c>
      <c r="M453" s="29">
        <f t="shared" si="2025"/>
        <v>10000</v>
      </c>
      <c r="N453" s="29">
        <f t="shared" si="2025"/>
        <v>0</v>
      </c>
      <c r="O453" s="29">
        <f t="shared" si="2025"/>
        <v>10000</v>
      </c>
      <c r="P453" s="29">
        <f t="shared" si="2025"/>
        <v>0</v>
      </c>
      <c r="Q453" s="29">
        <f t="shared" si="2025"/>
        <v>10000</v>
      </c>
      <c r="R453" s="29"/>
      <c r="S453" s="29">
        <f t="shared" ref="S453:X453" si="2026">S455</f>
        <v>0</v>
      </c>
      <c r="T453" s="29">
        <f t="shared" si="2026"/>
        <v>0</v>
      </c>
      <c r="U453" s="29">
        <f t="shared" si="2026"/>
        <v>0</v>
      </c>
      <c r="V453" s="29">
        <f t="shared" si="2026"/>
        <v>0</v>
      </c>
      <c r="W453" s="29">
        <f t="shared" si="2026"/>
        <v>0</v>
      </c>
      <c r="X453" s="29">
        <f t="shared" si="2026"/>
        <v>0</v>
      </c>
    </row>
    <row r="454" spans="1:24" ht="15.75" hidden="1" outlineLevel="7" x14ac:dyDescent="0.2">
      <c r="A454" s="32"/>
      <c r="B454" s="32"/>
      <c r="C454" s="50" t="s">
        <v>437</v>
      </c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</row>
    <row r="455" spans="1:24" ht="31.5" hidden="1" outlineLevel="7" x14ac:dyDescent="0.2">
      <c r="A455" s="32"/>
      <c r="B455" s="32"/>
      <c r="C455" s="33" t="s">
        <v>757</v>
      </c>
      <c r="D455" s="29">
        <v>28000</v>
      </c>
      <c r="E455" s="26"/>
      <c r="F455" s="26">
        <f>SUM(D455:E455)</f>
        <v>28000</v>
      </c>
      <c r="G455" s="26">
        <f>-28000+5103</f>
        <v>-22897</v>
      </c>
      <c r="H455" s="26">
        <f t="shared" ref="H455" si="2027">SUM(F455:G455)</f>
        <v>5103</v>
      </c>
      <c r="I455" s="26"/>
      <c r="J455" s="26">
        <f t="shared" ref="J455" si="2028">SUM(H455:I455)</f>
        <v>5103</v>
      </c>
      <c r="K455" s="29">
        <v>10000</v>
      </c>
      <c r="L455" s="26"/>
      <c r="M455" s="26">
        <f>SUM(K455:L455)</f>
        <v>10000</v>
      </c>
      <c r="N455" s="26"/>
      <c r="O455" s="26">
        <f t="shared" ref="O455" si="2029">SUM(M455:N455)</f>
        <v>10000</v>
      </c>
      <c r="P455" s="26"/>
      <c r="Q455" s="26">
        <f t="shared" ref="Q455" si="2030">SUM(O455:P455)</f>
        <v>10000</v>
      </c>
      <c r="R455" s="28"/>
      <c r="S455" s="26"/>
      <c r="T455" s="26">
        <f>SUM(R455:S455)</f>
        <v>0</v>
      </c>
      <c r="U455" s="26"/>
      <c r="V455" s="26">
        <f t="shared" ref="V455" si="2031">SUM(T455:U455)</f>
        <v>0</v>
      </c>
      <c r="W455" s="26"/>
      <c r="X455" s="26">
        <f t="shared" ref="X455" si="2032">SUM(V455:W455)</f>
        <v>0</v>
      </c>
    </row>
    <row r="456" spans="1:24" ht="47.25" hidden="1" outlineLevel="7" x14ac:dyDescent="0.2">
      <c r="A456" s="30" t="s">
        <v>449</v>
      </c>
      <c r="B456" s="30"/>
      <c r="C456" s="31" t="s">
        <v>687</v>
      </c>
      <c r="D456" s="28">
        <f>D457</f>
        <v>7200.3679499999998</v>
      </c>
      <c r="E456" s="28">
        <f t="shared" ref="E456:J456" si="2033">E457</f>
        <v>3.0000000000000001E-5</v>
      </c>
      <c r="F456" s="28">
        <f t="shared" si="2033"/>
        <v>7200.36798</v>
      </c>
      <c r="G456" s="28">
        <f t="shared" si="2033"/>
        <v>0</v>
      </c>
      <c r="H456" s="28">
        <f t="shared" si="2033"/>
        <v>7200.36798</v>
      </c>
      <c r="I456" s="28">
        <f t="shared" si="2033"/>
        <v>0</v>
      </c>
      <c r="J456" s="28">
        <f t="shared" si="2033"/>
        <v>7200.36798</v>
      </c>
      <c r="K456" s="28"/>
      <c r="L456" s="28">
        <f t="shared" ref="L456" si="2034">L457</f>
        <v>0</v>
      </c>
      <c r="M456" s="28">
        <f t="shared" ref="M456:Q456" si="2035">M457</f>
        <v>0</v>
      </c>
      <c r="N456" s="28">
        <f t="shared" si="2035"/>
        <v>0</v>
      </c>
      <c r="O456" s="28">
        <f t="shared" si="2035"/>
        <v>0</v>
      </c>
      <c r="P456" s="28">
        <f t="shared" si="2035"/>
        <v>0</v>
      </c>
      <c r="Q456" s="28">
        <f t="shared" si="2035"/>
        <v>0</v>
      </c>
      <c r="R456" s="28"/>
      <c r="S456" s="28">
        <f t="shared" ref="S456" si="2036">S457</f>
        <v>0</v>
      </c>
      <c r="T456" s="28">
        <f t="shared" ref="T456:X456" si="2037">T457</f>
        <v>0</v>
      </c>
      <c r="U456" s="28">
        <f t="shared" si="2037"/>
        <v>0</v>
      </c>
      <c r="V456" s="28">
        <f t="shared" si="2037"/>
        <v>0</v>
      </c>
      <c r="W456" s="28">
        <f t="shared" si="2037"/>
        <v>0</v>
      </c>
      <c r="X456" s="28">
        <f t="shared" si="2037"/>
        <v>0</v>
      </c>
    </row>
    <row r="457" spans="1:24" ht="31.5" hidden="1" outlineLevel="7" x14ac:dyDescent="0.2">
      <c r="A457" s="32" t="s">
        <v>449</v>
      </c>
      <c r="B457" s="32" t="s">
        <v>65</v>
      </c>
      <c r="C457" s="33" t="s">
        <v>66</v>
      </c>
      <c r="D457" s="29">
        <f>2277.10294+1117.75442+367.98475+1495.03694+1942.4889</f>
        <v>7200.3679499999998</v>
      </c>
      <c r="E457" s="49">
        <v>3.0000000000000001E-5</v>
      </c>
      <c r="F457" s="51">
        <f>SUM(D457:E457)</f>
        <v>7200.36798</v>
      </c>
      <c r="G457" s="51"/>
      <c r="H457" s="51">
        <f t="shared" ref="H457" si="2038">SUM(F457:G457)</f>
        <v>7200.36798</v>
      </c>
      <c r="I457" s="51"/>
      <c r="J457" s="51">
        <f t="shared" ref="J457" si="2039">SUM(H457:I457)</f>
        <v>7200.36798</v>
      </c>
      <c r="K457" s="28"/>
      <c r="L457" s="26"/>
      <c r="M457" s="26">
        <f>SUM(K457:L457)</f>
        <v>0</v>
      </c>
      <c r="N457" s="51"/>
      <c r="O457" s="51">
        <f t="shared" ref="O457" si="2040">SUM(M457:N457)</f>
        <v>0</v>
      </c>
      <c r="P457" s="51"/>
      <c r="Q457" s="51">
        <f t="shared" ref="Q457" si="2041">SUM(O457:P457)</f>
        <v>0</v>
      </c>
      <c r="R457" s="28"/>
      <c r="S457" s="26"/>
      <c r="T457" s="26">
        <f>SUM(R457:S457)</f>
        <v>0</v>
      </c>
      <c r="U457" s="51"/>
      <c r="V457" s="51">
        <f t="shared" ref="V457" si="2042">SUM(T457:U457)</f>
        <v>0</v>
      </c>
      <c r="W457" s="51"/>
      <c r="X457" s="51">
        <f t="shared" ref="X457" si="2043">SUM(V457:W457)</f>
        <v>0</v>
      </c>
    </row>
    <row r="458" spans="1:24" ht="47.25" hidden="1" outlineLevel="7" x14ac:dyDescent="0.2">
      <c r="A458" s="30" t="s">
        <v>449</v>
      </c>
      <c r="B458" s="30"/>
      <c r="C458" s="31" t="s">
        <v>700</v>
      </c>
      <c r="D458" s="28">
        <f>D459</f>
        <v>8603.9542700000002</v>
      </c>
      <c r="E458" s="28">
        <f t="shared" ref="E458" si="2044">E459</f>
        <v>0</v>
      </c>
      <c r="F458" s="28">
        <f>F459</f>
        <v>8603.9542700000002</v>
      </c>
      <c r="G458" s="28">
        <f t="shared" ref="G458:X458" si="2045">G459</f>
        <v>0</v>
      </c>
      <c r="H458" s="28">
        <f t="shared" si="2045"/>
        <v>8603.9542700000002</v>
      </c>
      <c r="I458" s="28">
        <f t="shared" si="2045"/>
        <v>0</v>
      </c>
      <c r="J458" s="28">
        <f t="shared" si="2045"/>
        <v>8603.9542700000002</v>
      </c>
      <c r="K458" s="28">
        <f t="shared" si="2045"/>
        <v>0</v>
      </c>
      <c r="L458" s="28">
        <f t="shared" si="2045"/>
        <v>0</v>
      </c>
      <c r="M458" s="28">
        <f t="shared" si="2045"/>
        <v>0</v>
      </c>
      <c r="N458" s="28">
        <f t="shared" si="2045"/>
        <v>0</v>
      </c>
      <c r="O458" s="28">
        <f t="shared" si="2045"/>
        <v>0</v>
      </c>
      <c r="P458" s="28">
        <f t="shared" si="2045"/>
        <v>0</v>
      </c>
      <c r="Q458" s="28">
        <f t="shared" si="2045"/>
        <v>0</v>
      </c>
      <c r="R458" s="28">
        <f t="shared" si="2045"/>
        <v>0</v>
      </c>
      <c r="S458" s="28">
        <f t="shared" si="2045"/>
        <v>0</v>
      </c>
      <c r="T458" s="28">
        <f t="shared" si="2045"/>
        <v>0</v>
      </c>
      <c r="U458" s="28">
        <f t="shared" si="2045"/>
        <v>0</v>
      </c>
      <c r="V458" s="28">
        <f t="shared" si="2045"/>
        <v>0</v>
      </c>
      <c r="W458" s="28">
        <f t="shared" si="2045"/>
        <v>0</v>
      </c>
      <c r="X458" s="28">
        <f t="shared" si="2045"/>
        <v>0</v>
      </c>
    </row>
    <row r="459" spans="1:24" ht="31.5" hidden="1" outlineLevel="7" x14ac:dyDescent="0.2">
      <c r="A459" s="32" t="s">
        <v>449</v>
      </c>
      <c r="B459" s="32" t="s">
        <v>65</v>
      </c>
      <c r="C459" s="33" t="s">
        <v>66</v>
      </c>
      <c r="D459" s="49">
        <f>3000+1500+1103.95427+1500+1500</f>
        <v>8603.9542700000002</v>
      </c>
      <c r="E459" s="51"/>
      <c r="F459" s="51">
        <f>SUM(D459:E459)</f>
        <v>8603.9542700000002</v>
      </c>
      <c r="G459" s="51"/>
      <c r="H459" s="51">
        <f t="shared" ref="H459" si="2046">SUM(F459:G459)</f>
        <v>8603.9542700000002</v>
      </c>
      <c r="I459" s="51"/>
      <c r="J459" s="51">
        <f t="shared" ref="J459" si="2047">SUM(H459:I459)</f>
        <v>8603.9542700000002</v>
      </c>
      <c r="K459" s="28"/>
      <c r="L459" s="26"/>
      <c r="M459" s="26">
        <f>SUM(K459:L459)</f>
        <v>0</v>
      </c>
      <c r="N459" s="51"/>
      <c r="O459" s="51">
        <f t="shared" ref="O459" si="2048">SUM(M459:N459)</f>
        <v>0</v>
      </c>
      <c r="P459" s="51"/>
      <c r="Q459" s="51">
        <f t="shared" ref="Q459" si="2049">SUM(O459:P459)</f>
        <v>0</v>
      </c>
      <c r="R459" s="28"/>
      <c r="S459" s="26"/>
      <c r="T459" s="26">
        <f>SUM(R459:S459)</f>
        <v>0</v>
      </c>
      <c r="U459" s="51"/>
      <c r="V459" s="51">
        <f t="shared" ref="V459" si="2050">SUM(T459:U459)</f>
        <v>0</v>
      </c>
      <c r="W459" s="51"/>
      <c r="X459" s="51">
        <f t="shared" ref="X459" si="2051">SUM(V459:W459)</f>
        <v>0</v>
      </c>
    </row>
    <row r="460" spans="1:24" ht="47.25" hidden="1" outlineLevel="7" x14ac:dyDescent="0.2">
      <c r="A460" s="30" t="s">
        <v>266</v>
      </c>
      <c r="B460" s="30"/>
      <c r="C460" s="31" t="s">
        <v>419</v>
      </c>
      <c r="D460" s="28">
        <f>D464</f>
        <v>14884.767</v>
      </c>
      <c r="E460" s="28">
        <f t="shared" ref="E460" si="2052">E464</f>
        <v>-6750</v>
      </c>
      <c r="F460" s="28">
        <f>F464+F461</f>
        <v>8134.7669999999998</v>
      </c>
      <c r="G460" s="28">
        <f t="shared" ref="G460:V460" si="2053">G464+G461</f>
        <v>0</v>
      </c>
      <c r="H460" s="28">
        <f t="shared" si="2053"/>
        <v>8134.7669999999998</v>
      </c>
      <c r="I460" s="28">
        <f t="shared" ref="I460:J460" si="2054">I464+I461</f>
        <v>0</v>
      </c>
      <c r="J460" s="28">
        <f t="shared" si="2054"/>
        <v>8134.7669999999998</v>
      </c>
      <c r="K460" s="28">
        <f t="shared" si="2053"/>
        <v>0</v>
      </c>
      <c r="L460" s="28">
        <f t="shared" si="2053"/>
        <v>0</v>
      </c>
      <c r="M460" s="28">
        <f t="shared" si="2053"/>
        <v>0</v>
      </c>
      <c r="N460" s="28">
        <f t="shared" si="2053"/>
        <v>0</v>
      </c>
      <c r="O460" s="28">
        <f t="shared" si="2053"/>
        <v>0</v>
      </c>
      <c r="P460" s="28">
        <f t="shared" si="2053"/>
        <v>0</v>
      </c>
      <c r="Q460" s="28">
        <f t="shared" si="2053"/>
        <v>0</v>
      </c>
      <c r="R460" s="28">
        <f t="shared" si="2053"/>
        <v>0</v>
      </c>
      <c r="S460" s="28">
        <f t="shared" si="2053"/>
        <v>0</v>
      </c>
      <c r="T460" s="28">
        <f t="shared" si="2053"/>
        <v>0</v>
      </c>
      <c r="U460" s="28">
        <f t="shared" si="2053"/>
        <v>0</v>
      </c>
      <c r="V460" s="28">
        <f t="shared" si="2053"/>
        <v>0</v>
      </c>
      <c r="W460" s="28">
        <f t="shared" ref="W460:X460" si="2055">W464+W461</f>
        <v>0</v>
      </c>
      <c r="X460" s="28">
        <f t="shared" si="2055"/>
        <v>0</v>
      </c>
    </row>
    <row r="461" spans="1:24" ht="31.5" hidden="1" outlineLevel="7" x14ac:dyDescent="0.2">
      <c r="A461" s="30"/>
      <c r="B461" s="32" t="s">
        <v>109</v>
      </c>
      <c r="C461" s="33" t="s">
        <v>110</v>
      </c>
      <c r="D461" s="49"/>
      <c r="E461" s="51"/>
      <c r="F461" s="51"/>
      <c r="G461" s="51">
        <f>G463</f>
        <v>8134.7669999999998</v>
      </c>
      <c r="H461" s="51">
        <f t="shared" ref="H461" si="2056">SUM(F461:G461)</f>
        <v>8134.7669999999998</v>
      </c>
      <c r="I461" s="51">
        <f>I463</f>
        <v>0</v>
      </c>
      <c r="J461" s="51">
        <f t="shared" ref="J461" si="2057">SUM(H461:I461)</f>
        <v>8134.7669999999998</v>
      </c>
      <c r="K461" s="28"/>
      <c r="L461" s="28"/>
      <c r="M461" s="28"/>
      <c r="N461" s="28"/>
      <c r="O461" s="28"/>
      <c r="P461" s="51">
        <f>P463</f>
        <v>0</v>
      </c>
      <c r="Q461" s="51">
        <f t="shared" ref="Q461" si="2058">SUM(O461:P461)</f>
        <v>0</v>
      </c>
      <c r="R461" s="28"/>
      <c r="S461" s="28"/>
      <c r="T461" s="28"/>
      <c r="U461" s="28"/>
      <c r="V461" s="28"/>
      <c r="W461" s="51">
        <f>W463</f>
        <v>0</v>
      </c>
      <c r="X461" s="51">
        <f t="shared" ref="X461" si="2059">SUM(V461:W461)</f>
        <v>0</v>
      </c>
    </row>
    <row r="462" spans="1:24" ht="15.75" hidden="1" outlineLevel="7" x14ac:dyDescent="0.2">
      <c r="A462" s="30"/>
      <c r="B462" s="32"/>
      <c r="C462" s="50" t="s">
        <v>437</v>
      </c>
      <c r="D462" s="49"/>
      <c r="E462" s="51"/>
      <c r="F462" s="51"/>
      <c r="G462" s="51"/>
      <c r="H462" s="51"/>
      <c r="I462" s="51"/>
      <c r="J462" s="51"/>
      <c r="K462" s="28"/>
      <c r="L462" s="28"/>
      <c r="M462" s="28"/>
      <c r="N462" s="28"/>
      <c r="O462" s="28"/>
      <c r="P462" s="51"/>
      <c r="Q462" s="51"/>
      <c r="R462" s="28"/>
      <c r="S462" s="28"/>
      <c r="T462" s="28"/>
      <c r="U462" s="28"/>
      <c r="V462" s="28"/>
      <c r="W462" s="51"/>
      <c r="X462" s="51"/>
    </row>
    <row r="463" spans="1:24" ht="31.5" hidden="1" outlineLevel="7" x14ac:dyDescent="0.2">
      <c r="A463" s="30"/>
      <c r="B463" s="32"/>
      <c r="C463" s="33" t="s">
        <v>808</v>
      </c>
      <c r="D463" s="49"/>
      <c r="E463" s="51"/>
      <c r="F463" s="51"/>
      <c r="G463" s="51">
        <v>8134.7669999999998</v>
      </c>
      <c r="H463" s="51">
        <f t="shared" ref="H463" si="2060">SUM(F463:G463)</f>
        <v>8134.7669999999998</v>
      </c>
      <c r="I463" s="51"/>
      <c r="J463" s="51">
        <f t="shared" ref="J463:J464" si="2061">SUM(H463:I463)</f>
        <v>8134.7669999999998</v>
      </c>
      <c r="K463" s="28"/>
      <c r="L463" s="28"/>
      <c r="M463" s="28"/>
      <c r="N463" s="28"/>
      <c r="O463" s="28"/>
      <c r="P463" s="51"/>
      <c r="Q463" s="51">
        <f t="shared" ref="Q463:Q464" si="2062">SUM(O463:P463)</f>
        <v>0</v>
      </c>
      <c r="R463" s="28"/>
      <c r="S463" s="28"/>
      <c r="T463" s="28"/>
      <c r="U463" s="28"/>
      <c r="V463" s="28"/>
      <c r="W463" s="51"/>
      <c r="X463" s="51">
        <f t="shared" ref="X463:X464" si="2063">SUM(V463:W463)</f>
        <v>0</v>
      </c>
    </row>
    <row r="464" spans="1:24" ht="31.5" hidden="1" outlineLevel="7" x14ac:dyDescent="0.2">
      <c r="A464" s="32" t="s">
        <v>266</v>
      </c>
      <c r="B464" s="32" t="s">
        <v>65</v>
      </c>
      <c r="C464" s="33" t="s">
        <v>66</v>
      </c>
      <c r="D464" s="49">
        <f>8134.767+6750</f>
        <v>14884.767</v>
      </c>
      <c r="E464" s="26">
        <v>-6750</v>
      </c>
      <c r="F464" s="51">
        <f>SUM(D464:E464)</f>
        <v>8134.7669999999998</v>
      </c>
      <c r="G464" s="51">
        <v>-8134.7669999999998</v>
      </c>
      <c r="H464" s="51">
        <f t="shared" ref="H464" si="2064">SUM(F464:G464)</f>
        <v>0</v>
      </c>
      <c r="I464" s="51"/>
      <c r="J464" s="51">
        <f t="shared" si="2061"/>
        <v>0</v>
      </c>
      <c r="K464" s="49"/>
      <c r="L464" s="26"/>
      <c r="M464" s="26">
        <f>SUM(K464:L464)</f>
        <v>0</v>
      </c>
      <c r="N464" s="51"/>
      <c r="O464" s="51">
        <f t="shared" ref="O464" si="2065">SUM(M464:N464)</f>
        <v>0</v>
      </c>
      <c r="P464" s="51"/>
      <c r="Q464" s="51">
        <f t="shared" si="2062"/>
        <v>0</v>
      </c>
      <c r="R464" s="49"/>
      <c r="S464" s="26"/>
      <c r="T464" s="26">
        <f>SUM(R464:S464)</f>
        <v>0</v>
      </c>
      <c r="U464" s="51"/>
      <c r="V464" s="51">
        <f t="shared" ref="V464" si="2066">SUM(T464:U464)</f>
        <v>0</v>
      </c>
      <c r="W464" s="51"/>
      <c r="X464" s="51">
        <f t="shared" si="2063"/>
        <v>0</v>
      </c>
    </row>
    <row r="465" spans="1:24" ht="47.25" hidden="1" outlineLevel="7" x14ac:dyDescent="0.2">
      <c r="A465" s="30" t="s">
        <v>266</v>
      </c>
      <c r="B465" s="30"/>
      <c r="C465" s="31" t="s">
        <v>701</v>
      </c>
      <c r="D465" s="28">
        <f>D469</f>
        <v>18981.123</v>
      </c>
      <c r="E465" s="28">
        <f t="shared" ref="E465" si="2067">E469</f>
        <v>0</v>
      </c>
      <c r="F465" s="28">
        <f>F469+F466</f>
        <v>18981.123</v>
      </c>
      <c r="G465" s="28">
        <f t="shared" ref="G465:V465" si="2068">G469+G466</f>
        <v>0</v>
      </c>
      <c r="H465" s="28">
        <f t="shared" si="2068"/>
        <v>18981.123</v>
      </c>
      <c r="I465" s="28">
        <f t="shared" ref="I465:J465" si="2069">I469+I466</f>
        <v>0</v>
      </c>
      <c r="J465" s="28">
        <f t="shared" si="2069"/>
        <v>18981.123</v>
      </c>
      <c r="K465" s="28">
        <f t="shared" si="2068"/>
        <v>0</v>
      </c>
      <c r="L465" s="28">
        <f t="shared" si="2068"/>
        <v>0</v>
      </c>
      <c r="M465" s="28">
        <f t="shared" si="2068"/>
        <v>0</v>
      </c>
      <c r="N465" s="28">
        <f t="shared" si="2068"/>
        <v>0</v>
      </c>
      <c r="O465" s="28">
        <f t="shared" si="2068"/>
        <v>0</v>
      </c>
      <c r="P465" s="28">
        <f t="shared" si="2068"/>
        <v>0</v>
      </c>
      <c r="Q465" s="28">
        <f t="shared" si="2068"/>
        <v>0</v>
      </c>
      <c r="R465" s="28">
        <f t="shared" si="2068"/>
        <v>0</v>
      </c>
      <c r="S465" s="28">
        <f t="shared" si="2068"/>
        <v>0</v>
      </c>
      <c r="T465" s="28">
        <f t="shared" si="2068"/>
        <v>0</v>
      </c>
      <c r="U465" s="28">
        <f t="shared" si="2068"/>
        <v>0</v>
      </c>
      <c r="V465" s="28">
        <f t="shared" si="2068"/>
        <v>0</v>
      </c>
      <c r="W465" s="28">
        <f t="shared" ref="W465:X465" si="2070">W469+W466</f>
        <v>0</v>
      </c>
      <c r="X465" s="28">
        <f t="shared" si="2070"/>
        <v>0</v>
      </c>
    </row>
    <row r="466" spans="1:24" ht="31.5" hidden="1" outlineLevel="7" x14ac:dyDescent="0.2">
      <c r="A466" s="30"/>
      <c r="B466" s="32" t="s">
        <v>109</v>
      </c>
      <c r="C466" s="33" t="s">
        <v>110</v>
      </c>
      <c r="D466" s="28"/>
      <c r="E466" s="28"/>
      <c r="F466" s="28"/>
      <c r="G466" s="51">
        <f>G468</f>
        <v>18981.123</v>
      </c>
      <c r="H466" s="51">
        <f t="shared" ref="H466" si="2071">SUM(F466:G466)</f>
        <v>18981.123</v>
      </c>
      <c r="I466" s="51">
        <f>I468</f>
        <v>0</v>
      </c>
      <c r="J466" s="51">
        <f t="shared" ref="J466" si="2072">SUM(H466:I466)</f>
        <v>18981.123</v>
      </c>
      <c r="K466" s="28"/>
      <c r="L466" s="28"/>
      <c r="M466" s="28"/>
      <c r="N466" s="28"/>
      <c r="O466" s="28"/>
      <c r="P466" s="51">
        <f>P468</f>
        <v>0</v>
      </c>
      <c r="Q466" s="51">
        <f t="shared" ref="Q466" si="2073">SUM(O466:P466)</f>
        <v>0</v>
      </c>
      <c r="R466" s="28"/>
      <c r="S466" s="28"/>
      <c r="T466" s="28"/>
      <c r="U466" s="28"/>
      <c r="V466" s="28"/>
      <c r="W466" s="51">
        <f>W468</f>
        <v>0</v>
      </c>
      <c r="X466" s="51">
        <f t="shared" ref="X466" si="2074">SUM(V466:W466)</f>
        <v>0</v>
      </c>
    </row>
    <row r="467" spans="1:24" ht="15.75" hidden="1" outlineLevel="7" x14ac:dyDescent="0.2">
      <c r="A467" s="30"/>
      <c r="B467" s="32"/>
      <c r="C467" s="50" t="s">
        <v>437</v>
      </c>
      <c r="D467" s="28"/>
      <c r="E467" s="28"/>
      <c r="F467" s="28"/>
      <c r="G467" s="51"/>
      <c r="H467" s="51"/>
      <c r="I467" s="51"/>
      <c r="J467" s="51"/>
      <c r="K467" s="28"/>
      <c r="L467" s="28"/>
      <c r="M467" s="28"/>
      <c r="N467" s="28"/>
      <c r="O467" s="28"/>
      <c r="P467" s="51"/>
      <c r="Q467" s="51"/>
      <c r="R467" s="28"/>
      <c r="S467" s="28"/>
      <c r="T467" s="28"/>
      <c r="U467" s="28"/>
      <c r="V467" s="28"/>
      <c r="W467" s="51"/>
      <c r="X467" s="51"/>
    </row>
    <row r="468" spans="1:24" ht="31.5" hidden="1" outlineLevel="7" x14ac:dyDescent="0.2">
      <c r="A468" s="30"/>
      <c r="B468" s="32"/>
      <c r="C468" s="33" t="s">
        <v>808</v>
      </c>
      <c r="D468" s="28"/>
      <c r="E468" s="28"/>
      <c r="F468" s="28"/>
      <c r="G468" s="51">
        <v>18981.123</v>
      </c>
      <c r="H468" s="51">
        <f t="shared" ref="H468" si="2075">SUM(F468:G468)</f>
        <v>18981.123</v>
      </c>
      <c r="I468" s="51"/>
      <c r="J468" s="51">
        <f t="shared" ref="J468:J469" si="2076">SUM(H468:I468)</f>
        <v>18981.123</v>
      </c>
      <c r="K468" s="28"/>
      <c r="L468" s="28"/>
      <c r="M468" s="28"/>
      <c r="N468" s="28"/>
      <c r="O468" s="28"/>
      <c r="P468" s="51"/>
      <c r="Q468" s="51">
        <f t="shared" ref="Q468:Q469" si="2077">SUM(O468:P468)</f>
        <v>0</v>
      </c>
      <c r="R468" s="28"/>
      <c r="S468" s="28"/>
      <c r="T468" s="28"/>
      <c r="U468" s="28"/>
      <c r="V468" s="28"/>
      <c r="W468" s="51"/>
      <c r="X468" s="51">
        <f t="shared" ref="X468:X469" si="2078">SUM(V468:W468)</f>
        <v>0</v>
      </c>
    </row>
    <row r="469" spans="1:24" ht="31.5" hidden="1" outlineLevel="7" x14ac:dyDescent="0.2">
      <c r="A469" s="32" t="s">
        <v>266</v>
      </c>
      <c r="B469" s="32" t="s">
        <v>65</v>
      </c>
      <c r="C469" s="33" t="s">
        <v>66</v>
      </c>
      <c r="D469" s="49">
        <v>18981.123</v>
      </c>
      <c r="E469" s="51"/>
      <c r="F469" s="51">
        <f>SUM(D469:E469)</f>
        <v>18981.123</v>
      </c>
      <c r="G469" s="51">
        <v>-18981.123</v>
      </c>
      <c r="H469" s="51">
        <f t="shared" ref="H469" si="2079">SUM(F469:G469)</f>
        <v>0</v>
      </c>
      <c r="I469" s="51"/>
      <c r="J469" s="51">
        <f t="shared" si="2076"/>
        <v>0</v>
      </c>
      <c r="K469" s="49"/>
      <c r="L469" s="26"/>
      <c r="M469" s="26">
        <f>SUM(K469:L469)</f>
        <v>0</v>
      </c>
      <c r="N469" s="51"/>
      <c r="O469" s="51">
        <f t="shared" ref="O469" si="2080">SUM(M469:N469)</f>
        <v>0</v>
      </c>
      <c r="P469" s="51"/>
      <c r="Q469" s="51">
        <f t="shared" si="2077"/>
        <v>0</v>
      </c>
      <c r="R469" s="49"/>
      <c r="S469" s="26"/>
      <c r="T469" s="26">
        <f>SUM(R469:S469)</f>
        <v>0</v>
      </c>
      <c r="U469" s="51"/>
      <c r="V469" s="51">
        <f t="shared" ref="V469" si="2081">SUM(T469:U469)</f>
        <v>0</v>
      </c>
      <c r="W469" s="51"/>
      <c r="X469" s="51">
        <f t="shared" si="2078"/>
        <v>0</v>
      </c>
    </row>
    <row r="470" spans="1:24" ht="30.75" hidden="1" customHeight="1" outlineLevel="7" x14ac:dyDescent="0.25">
      <c r="A470" s="108" t="s">
        <v>807</v>
      </c>
      <c r="B470" s="110"/>
      <c r="C470" s="111" t="s">
        <v>619</v>
      </c>
      <c r="D470" s="49"/>
      <c r="E470" s="51"/>
      <c r="F470" s="51"/>
      <c r="G470" s="22">
        <f t="shared" ref="G470:J470" si="2082">G471</f>
        <v>13750</v>
      </c>
      <c r="H470" s="22">
        <f t="shared" si="2082"/>
        <v>13750</v>
      </c>
      <c r="I470" s="22">
        <f t="shared" si="2082"/>
        <v>0</v>
      </c>
      <c r="J470" s="22">
        <f t="shared" si="2082"/>
        <v>13750</v>
      </c>
      <c r="K470" s="49"/>
      <c r="L470" s="26"/>
      <c r="M470" s="26"/>
      <c r="N470" s="51"/>
      <c r="O470" s="51"/>
      <c r="P470" s="22">
        <f t="shared" ref="P470:Q470" si="2083">P471</f>
        <v>0</v>
      </c>
      <c r="Q470" s="22">
        <f t="shared" si="2083"/>
        <v>0</v>
      </c>
      <c r="R470" s="49"/>
      <c r="S470" s="26"/>
      <c r="T470" s="26"/>
      <c r="U470" s="51"/>
      <c r="V470" s="51"/>
      <c r="W470" s="22">
        <f t="shared" ref="W470:X470" si="2084">W471</f>
        <v>0</v>
      </c>
      <c r="X470" s="22">
        <f t="shared" si="2084"/>
        <v>0</v>
      </c>
    </row>
    <row r="471" spans="1:24" ht="31.5" hidden="1" outlineLevel="7" x14ac:dyDescent="0.25">
      <c r="A471" s="110" t="s">
        <v>807</v>
      </c>
      <c r="B471" s="110" t="s">
        <v>65</v>
      </c>
      <c r="C471" s="112" t="s">
        <v>66</v>
      </c>
      <c r="D471" s="49"/>
      <c r="E471" s="51"/>
      <c r="F471" s="51"/>
      <c r="G471" s="26">
        <f>7500+6250</f>
        <v>13750</v>
      </c>
      <c r="H471" s="26">
        <f t="shared" ref="H471" si="2085">SUM(F471:G471)</f>
        <v>13750</v>
      </c>
      <c r="I471" s="26"/>
      <c r="J471" s="26">
        <f t="shared" ref="J471" si="2086">SUM(H471:I471)</f>
        <v>13750</v>
      </c>
      <c r="K471" s="49"/>
      <c r="L471" s="26"/>
      <c r="M471" s="26"/>
      <c r="N471" s="51"/>
      <c r="O471" s="51"/>
      <c r="P471" s="26"/>
      <c r="Q471" s="26">
        <f t="shared" ref="Q471" si="2087">SUM(O471:P471)</f>
        <v>0</v>
      </c>
      <c r="R471" s="49"/>
      <c r="S471" s="26"/>
      <c r="T471" s="26"/>
      <c r="U471" s="51"/>
      <c r="V471" s="51"/>
      <c r="W471" s="26"/>
      <c r="X471" s="26">
        <f t="shared" ref="X471" si="2088">SUM(V471:W471)</f>
        <v>0</v>
      </c>
    </row>
    <row r="472" spans="1:24" ht="30.75" hidden="1" customHeight="1" outlineLevel="7" x14ac:dyDescent="0.25">
      <c r="A472" s="108" t="s">
        <v>807</v>
      </c>
      <c r="B472" s="110"/>
      <c r="C472" s="111" t="s">
        <v>761</v>
      </c>
      <c r="D472" s="49"/>
      <c r="E472" s="51"/>
      <c r="F472" s="51"/>
      <c r="G472" s="22">
        <f t="shared" ref="G472:J472" si="2089">G473</f>
        <v>41250</v>
      </c>
      <c r="H472" s="22">
        <f t="shared" si="2089"/>
        <v>41250</v>
      </c>
      <c r="I472" s="22">
        <f t="shared" si="2089"/>
        <v>0</v>
      </c>
      <c r="J472" s="22">
        <f t="shared" si="2089"/>
        <v>41250</v>
      </c>
      <c r="K472" s="49"/>
      <c r="L472" s="26"/>
      <c r="M472" s="26"/>
      <c r="N472" s="51"/>
      <c r="O472" s="51"/>
      <c r="P472" s="22">
        <f t="shared" ref="P472:Q472" si="2090">P473</f>
        <v>0</v>
      </c>
      <c r="Q472" s="22">
        <f t="shared" si="2090"/>
        <v>0</v>
      </c>
      <c r="R472" s="49"/>
      <c r="S472" s="26"/>
      <c r="T472" s="26"/>
      <c r="U472" s="51"/>
      <c r="V472" s="51"/>
      <c r="W472" s="22">
        <f t="shared" ref="W472:X472" si="2091">W473</f>
        <v>0</v>
      </c>
      <c r="X472" s="22">
        <f t="shared" si="2091"/>
        <v>0</v>
      </c>
    </row>
    <row r="473" spans="1:24" ht="31.5" hidden="1" outlineLevel="7" x14ac:dyDescent="0.25">
      <c r="A473" s="110" t="s">
        <v>807</v>
      </c>
      <c r="B473" s="110" t="s">
        <v>65</v>
      </c>
      <c r="C473" s="112" t="s">
        <v>66</v>
      </c>
      <c r="D473" s="49"/>
      <c r="E473" s="51"/>
      <c r="F473" s="51"/>
      <c r="G473" s="26">
        <f>22500+18750</f>
        <v>41250</v>
      </c>
      <c r="H473" s="26">
        <f t="shared" ref="H473" si="2092">SUM(F473:G473)</f>
        <v>41250</v>
      </c>
      <c r="I473" s="26"/>
      <c r="J473" s="26">
        <f t="shared" ref="J473" si="2093">SUM(H473:I473)</f>
        <v>41250</v>
      </c>
      <c r="K473" s="49"/>
      <c r="L473" s="26"/>
      <c r="M473" s="26"/>
      <c r="N473" s="51"/>
      <c r="O473" s="51"/>
      <c r="P473" s="26"/>
      <c r="Q473" s="26">
        <f t="shared" ref="Q473" si="2094">SUM(O473:P473)</f>
        <v>0</v>
      </c>
      <c r="R473" s="49"/>
      <c r="S473" s="26"/>
      <c r="T473" s="26"/>
      <c r="U473" s="51"/>
      <c r="V473" s="51"/>
      <c r="W473" s="26"/>
      <c r="X473" s="26">
        <f t="shared" ref="X473" si="2095">SUM(V473:W473)</f>
        <v>0</v>
      </c>
    </row>
    <row r="474" spans="1:24" ht="31.5" hidden="1" outlineLevel="4" x14ac:dyDescent="0.2">
      <c r="A474" s="20" t="s">
        <v>383</v>
      </c>
      <c r="B474" s="20"/>
      <c r="C474" s="21" t="s">
        <v>384</v>
      </c>
      <c r="D474" s="22">
        <f>D475+D479+D481</f>
        <v>5243.7</v>
      </c>
      <c r="E474" s="22">
        <f t="shared" ref="E474:F474" si="2096">E475+E479+E481</f>
        <v>0</v>
      </c>
      <c r="F474" s="22">
        <f t="shared" si="2096"/>
        <v>5243.7</v>
      </c>
      <c r="G474" s="22">
        <f t="shared" ref="G474:H474" si="2097">G475+G479+G481</f>
        <v>42.467999999999989</v>
      </c>
      <c r="H474" s="22">
        <f t="shared" si="2097"/>
        <v>5286.1679999999997</v>
      </c>
      <c r="I474" s="22">
        <f t="shared" ref="I474:J474" si="2098">I475+I479+I481</f>
        <v>0</v>
      </c>
      <c r="J474" s="22">
        <f t="shared" si="2098"/>
        <v>5286.1679999999997</v>
      </c>
      <c r="K474" s="22">
        <f>K475+K479+K481</f>
        <v>4877</v>
      </c>
      <c r="L474" s="22">
        <f t="shared" ref="L474" si="2099">L475+L479+L481</f>
        <v>0</v>
      </c>
      <c r="M474" s="22">
        <f t="shared" ref="M474:Q474" si="2100">M475+M479+M481</f>
        <v>4877</v>
      </c>
      <c r="N474" s="22">
        <f t="shared" si="2100"/>
        <v>0</v>
      </c>
      <c r="O474" s="22">
        <f t="shared" si="2100"/>
        <v>4877</v>
      </c>
      <c r="P474" s="22">
        <f t="shared" si="2100"/>
        <v>0</v>
      </c>
      <c r="Q474" s="22">
        <f t="shared" si="2100"/>
        <v>4877</v>
      </c>
      <c r="R474" s="22">
        <f>R475+R479+R481</f>
        <v>4877</v>
      </c>
      <c r="S474" s="22">
        <f t="shared" ref="S474" si="2101">S475+S479+S481</f>
        <v>0</v>
      </c>
      <c r="T474" s="22">
        <f t="shared" ref="T474:X474" si="2102">T475+T479+T481</f>
        <v>4877</v>
      </c>
      <c r="U474" s="22">
        <f t="shared" si="2102"/>
        <v>0</v>
      </c>
      <c r="V474" s="22">
        <f t="shared" si="2102"/>
        <v>4877</v>
      </c>
      <c r="W474" s="22">
        <f t="shared" si="2102"/>
        <v>0</v>
      </c>
      <c r="X474" s="22">
        <f t="shared" si="2102"/>
        <v>4877</v>
      </c>
    </row>
    <row r="475" spans="1:24" ht="18.75" hidden="1" customHeight="1" outlineLevel="5" x14ac:dyDescent="0.2">
      <c r="A475" s="20" t="s">
        <v>389</v>
      </c>
      <c r="B475" s="20"/>
      <c r="C475" s="21" t="s">
        <v>390</v>
      </c>
      <c r="D475" s="22">
        <f>D476+D477+D478</f>
        <v>4097</v>
      </c>
      <c r="E475" s="22">
        <f t="shared" ref="E475:R475" si="2103">E476+E477+E478</f>
        <v>0</v>
      </c>
      <c r="F475" s="22">
        <f t="shared" si="2103"/>
        <v>4097</v>
      </c>
      <c r="G475" s="22">
        <f t="shared" ref="G475:H475" si="2104">G476+G477+G478</f>
        <v>42.467999999999989</v>
      </c>
      <c r="H475" s="22">
        <f t="shared" si="2104"/>
        <v>4139.4679999999998</v>
      </c>
      <c r="I475" s="22">
        <f t="shared" ref="I475:J475" si="2105">I476+I477+I478</f>
        <v>0</v>
      </c>
      <c r="J475" s="22">
        <f t="shared" si="2105"/>
        <v>4139.4679999999998</v>
      </c>
      <c r="K475" s="22">
        <f t="shared" si="2103"/>
        <v>4097</v>
      </c>
      <c r="L475" s="22">
        <f t="shared" ref="L475" si="2106">L476+L477+L478</f>
        <v>0</v>
      </c>
      <c r="M475" s="22">
        <f t="shared" ref="M475:Q475" si="2107">M476+M477+M478</f>
        <v>4097</v>
      </c>
      <c r="N475" s="22">
        <f t="shared" si="2107"/>
        <v>0</v>
      </c>
      <c r="O475" s="22">
        <f t="shared" si="2107"/>
        <v>4097</v>
      </c>
      <c r="P475" s="22">
        <f t="shared" si="2107"/>
        <v>0</v>
      </c>
      <c r="Q475" s="22">
        <f t="shared" si="2107"/>
        <v>4097</v>
      </c>
      <c r="R475" s="22">
        <f t="shared" si="2103"/>
        <v>4097</v>
      </c>
      <c r="S475" s="22">
        <f t="shared" ref="S475" si="2108">S476+S477+S478</f>
        <v>0</v>
      </c>
      <c r="T475" s="22">
        <f t="shared" ref="T475:X475" si="2109">T476+T477+T478</f>
        <v>4097</v>
      </c>
      <c r="U475" s="22">
        <f t="shared" si="2109"/>
        <v>0</v>
      </c>
      <c r="V475" s="22">
        <f t="shared" si="2109"/>
        <v>4097</v>
      </c>
      <c r="W475" s="22">
        <f t="shared" si="2109"/>
        <v>0</v>
      </c>
      <c r="X475" s="22">
        <f t="shared" si="2109"/>
        <v>4097</v>
      </c>
    </row>
    <row r="476" spans="1:24" ht="31.5" hidden="1" outlineLevel="7" x14ac:dyDescent="0.2">
      <c r="A476" s="24" t="s">
        <v>389</v>
      </c>
      <c r="B476" s="24" t="s">
        <v>7</v>
      </c>
      <c r="C476" s="25" t="s">
        <v>8</v>
      </c>
      <c r="D476" s="26">
        <v>4097</v>
      </c>
      <c r="E476" s="26">
        <f>-700-3197</f>
        <v>-3897</v>
      </c>
      <c r="F476" s="26">
        <f>SUM(D476:E476)</f>
        <v>200</v>
      </c>
      <c r="G476" s="26">
        <v>132.46799999999999</v>
      </c>
      <c r="H476" s="26">
        <f t="shared" ref="H476" si="2110">SUM(F476:G476)</f>
        <v>332.46799999999996</v>
      </c>
      <c r="I476" s="26"/>
      <c r="J476" s="26">
        <f t="shared" ref="J476:J478" si="2111">SUM(H476:I476)</f>
        <v>332.46799999999996</v>
      </c>
      <c r="K476" s="26">
        <v>4097</v>
      </c>
      <c r="L476" s="26">
        <f>-700-3197</f>
        <v>-3897</v>
      </c>
      <c r="M476" s="26">
        <f>SUM(K476:L476)</f>
        <v>200</v>
      </c>
      <c r="N476" s="26"/>
      <c r="O476" s="26">
        <f t="shared" ref="O476" si="2112">SUM(M476:N476)</f>
        <v>200</v>
      </c>
      <c r="P476" s="26"/>
      <c r="Q476" s="26">
        <f t="shared" ref="Q476:Q478" si="2113">SUM(O476:P476)</f>
        <v>200</v>
      </c>
      <c r="R476" s="26">
        <v>4097</v>
      </c>
      <c r="S476" s="26">
        <f>-700-3197</f>
        <v>-3897</v>
      </c>
      <c r="T476" s="26">
        <f>SUM(R476:S476)</f>
        <v>200</v>
      </c>
      <c r="U476" s="26"/>
      <c r="V476" s="26">
        <f t="shared" ref="V476" si="2114">SUM(T476:U476)</f>
        <v>200</v>
      </c>
      <c r="W476" s="26"/>
      <c r="X476" s="26">
        <f t="shared" ref="X476:X478" si="2115">SUM(V476:W476)</f>
        <v>200</v>
      </c>
    </row>
    <row r="477" spans="1:24" ht="19.5" hidden="1" customHeight="1" outlineLevel="7" x14ac:dyDescent="0.2">
      <c r="A477" s="24" t="s">
        <v>389</v>
      </c>
      <c r="B477" s="24" t="s">
        <v>19</v>
      </c>
      <c r="C477" s="25" t="s">
        <v>20</v>
      </c>
      <c r="D477" s="26"/>
      <c r="E477" s="26">
        <v>700</v>
      </c>
      <c r="F477" s="26">
        <f t="shared" ref="F477:F478" si="2116">SUM(D477:E477)</f>
        <v>700</v>
      </c>
      <c r="G477" s="26">
        <v>-90</v>
      </c>
      <c r="H477" s="26">
        <f t="shared" ref="H477:H478" si="2117">SUM(F477:G477)</f>
        <v>610</v>
      </c>
      <c r="I477" s="26"/>
      <c r="J477" s="26">
        <f t="shared" si="2111"/>
        <v>610</v>
      </c>
      <c r="K477" s="26"/>
      <c r="L477" s="26">
        <v>700</v>
      </c>
      <c r="M477" s="26">
        <f t="shared" ref="M477:M478" si="2118">SUM(K477:L477)</f>
        <v>700</v>
      </c>
      <c r="N477" s="26"/>
      <c r="O477" s="26">
        <f t="shared" ref="O477:O478" si="2119">SUM(M477:N477)</f>
        <v>700</v>
      </c>
      <c r="P477" s="26"/>
      <c r="Q477" s="26">
        <f t="shared" si="2113"/>
        <v>700</v>
      </c>
      <c r="R477" s="26"/>
      <c r="S477" s="26">
        <v>700</v>
      </c>
      <c r="T477" s="26">
        <f t="shared" ref="T477:T478" si="2120">SUM(R477:S477)</f>
        <v>700</v>
      </c>
      <c r="U477" s="26"/>
      <c r="V477" s="26">
        <f t="shared" ref="V477:V478" si="2121">SUM(T477:U477)</f>
        <v>700</v>
      </c>
      <c r="W477" s="26"/>
      <c r="X477" s="26">
        <f t="shared" si="2115"/>
        <v>700</v>
      </c>
    </row>
    <row r="478" spans="1:24" ht="31.5" hidden="1" outlineLevel="7" x14ac:dyDescent="0.2">
      <c r="A478" s="24" t="s">
        <v>389</v>
      </c>
      <c r="B478" s="24" t="s">
        <v>65</v>
      </c>
      <c r="C478" s="25" t="s">
        <v>66</v>
      </c>
      <c r="D478" s="26"/>
      <c r="E478" s="26">
        <v>3197</v>
      </c>
      <c r="F478" s="26">
        <f t="shared" si="2116"/>
        <v>3197</v>
      </c>
      <c r="G478" s="26"/>
      <c r="H478" s="26">
        <f t="shared" si="2117"/>
        <v>3197</v>
      </c>
      <c r="I478" s="26"/>
      <c r="J478" s="26">
        <f t="shared" si="2111"/>
        <v>3197</v>
      </c>
      <c r="K478" s="26"/>
      <c r="L478" s="26">
        <v>3197</v>
      </c>
      <c r="M478" s="26">
        <f t="shared" si="2118"/>
        <v>3197</v>
      </c>
      <c r="N478" s="26"/>
      <c r="O478" s="26">
        <f t="shared" si="2119"/>
        <v>3197</v>
      </c>
      <c r="P478" s="26"/>
      <c r="Q478" s="26">
        <f t="shared" si="2113"/>
        <v>3197</v>
      </c>
      <c r="R478" s="26"/>
      <c r="S478" s="26">
        <v>3197</v>
      </c>
      <c r="T478" s="26">
        <f t="shared" si="2120"/>
        <v>3197</v>
      </c>
      <c r="U478" s="26"/>
      <c r="V478" s="26">
        <f t="shared" si="2121"/>
        <v>3197</v>
      </c>
      <c r="W478" s="26"/>
      <c r="X478" s="26">
        <f t="shared" si="2115"/>
        <v>3197</v>
      </c>
    </row>
    <row r="479" spans="1:24" ht="31.5" hidden="1" outlineLevel="5" x14ac:dyDescent="0.2">
      <c r="A479" s="20" t="s">
        <v>385</v>
      </c>
      <c r="B479" s="20"/>
      <c r="C479" s="21" t="s">
        <v>386</v>
      </c>
      <c r="D479" s="22">
        <f>D480</f>
        <v>780</v>
      </c>
      <c r="E479" s="22">
        <f t="shared" ref="E479:J479" si="2122">E480</f>
        <v>0</v>
      </c>
      <c r="F479" s="22">
        <f t="shared" si="2122"/>
        <v>780</v>
      </c>
      <c r="G479" s="22">
        <f t="shared" si="2122"/>
        <v>0</v>
      </c>
      <c r="H479" s="22">
        <f t="shared" si="2122"/>
        <v>780</v>
      </c>
      <c r="I479" s="22">
        <f t="shared" si="2122"/>
        <v>0</v>
      </c>
      <c r="J479" s="22">
        <f t="shared" si="2122"/>
        <v>780</v>
      </c>
      <c r="K479" s="22">
        <f>K480</f>
        <v>780</v>
      </c>
      <c r="L479" s="22">
        <f t="shared" ref="L479" si="2123">L480</f>
        <v>0</v>
      </c>
      <c r="M479" s="22">
        <f t="shared" ref="M479:Q479" si="2124">M480</f>
        <v>780</v>
      </c>
      <c r="N479" s="22">
        <f t="shared" si="2124"/>
        <v>0</v>
      </c>
      <c r="O479" s="22">
        <f t="shared" si="2124"/>
        <v>780</v>
      </c>
      <c r="P479" s="22">
        <f t="shared" si="2124"/>
        <v>0</v>
      </c>
      <c r="Q479" s="22">
        <f t="shared" si="2124"/>
        <v>780</v>
      </c>
      <c r="R479" s="22">
        <f>R480</f>
        <v>780</v>
      </c>
      <c r="S479" s="22">
        <f t="shared" ref="S479" si="2125">S480</f>
        <v>0</v>
      </c>
      <c r="T479" s="22">
        <f t="shared" ref="T479:X479" si="2126">T480</f>
        <v>780</v>
      </c>
      <c r="U479" s="22">
        <f t="shared" si="2126"/>
        <v>0</v>
      </c>
      <c r="V479" s="22">
        <f t="shared" si="2126"/>
        <v>780</v>
      </c>
      <c r="W479" s="22">
        <f t="shared" si="2126"/>
        <v>0</v>
      </c>
      <c r="X479" s="22">
        <f t="shared" si="2126"/>
        <v>780</v>
      </c>
    </row>
    <row r="480" spans="1:24" ht="19.5" hidden="1" customHeight="1" outlineLevel="7" x14ac:dyDescent="0.2">
      <c r="A480" s="24" t="s">
        <v>385</v>
      </c>
      <c r="B480" s="24" t="s">
        <v>19</v>
      </c>
      <c r="C480" s="25" t="s">
        <v>20</v>
      </c>
      <c r="D480" s="26">
        <v>780</v>
      </c>
      <c r="E480" s="26"/>
      <c r="F480" s="26">
        <f>SUM(D480:E480)</f>
        <v>780</v>
      </c>
      <c r="G480" s="26"/>
      <c r="H480" s="26">
        <f t="shared" ref="H480" si="2127">SUM(F480:G480)</f>
        <v>780</v>
      </c>
      <c r="I480" s="26"/>
      <c r="J480" s="26">
        <f t="shared" ref="J480" si="2128">SUM(H480:I480)</f>
        <v>780</v>
      </c>
      <c r="K480" s="26">
        <v>780</v>
      </c>
      <c r="L480" s="26"/>
      <c r="M480" s="26">
        <f>SUM(K480:L480)</f>
        <v>780</v>
      </c>
      <c r="N480" s="26"/>
      <c r="O480" s="26">
        <f t="shared" ref="O480" si="2129">SUM(M480:N480)</f>
        <v>780</v>
      </c>
      <c r="P480" s="26"/>
      <c r="Q480" s="26">
        <f t="shared" ref="Q480" si="2130">SUM(O480:P480)</f>
        <v>780</v>
      </c>
      <c r="R480" s="26">
        <v>780</v>
      </c>
      <c r="S480" s="26"/>
      <c r="T480" s="26">
        <f>SUM(R480:S480)</f>
        <v>780</v>
      </c>
      <c r="U480" s="26"/>
      <c r="V480" s="26">
        <f t="shared" ref="V480" si="2131">SUM(T480:U480)</f>
        <v>780</v>
      </c>
      <c r="W480" s="26"/>
      <c r="X480" s="26">
        <f t="shared" ref="X480" si="2132">SUM(V480:W480)</f>
        <v>780</v>
      </c>
    </row>
    <row r="481" spans="1:24" ht="31.5" hidden="1" outlineLevel="7" x14ac:dyDescent="0.2">
      <c r="A481" s="20" t="s">
        <v>601</v>
      </c>
      <c r="B481" s="24"/>
      <c r="C481" s="21" t="s">
        <v>602</v>
      </c>
      <c r="D481" s="28">
        <f>D482</f>
        <v>366.7</v>
      </c>
      <c r="E481" s="28">
        <f t="shared" ref="E481:J481" si="2133">E482</f>
        <v>0</v>
      </c>
      <c r="F481" s="28">
        <f t="shared" si="2133"/>
        <v>366.7</v>
      </c>
      <c r="G481" s="28">
        <f t="shared" si="2133"/>
        <v>0</v>
      </c>
      <c r="H481" s="28">
        <f t="shared" si="2133"/>
        <v>366.7</v>
      </c>
      <c r="I481" s="28">
        <f t="shared" si="2133"/>
        <v>0</v>
      </c>
      <c r="J481" s="28">
        <f t="shared" si="2133"/>
        <v>366.7</v>
      </c>
      <c r="K481" s="28"/>
      <c r="L481" s="28">
        <f t="shared" ref="L481" si="2134">L482</f>
        <v>0</v>
      </c>
      <c r="M481" s="28">
        <f t="shared" ref="M481:Q481" si="2135">M482</f>
        <v>0</v>
      </c>
      <c r="N481" s="28">
        <f t="shared" si="2135"/>
        <v>0</v>
      </c>
      <c r="O481" s="28">
        <f t="shared" si="2135"/>
        <v>0</v>
      </c>
      <c r="P481" s="28">
        <f t="shared" si="2135"/>
        <v>0</v>
      </c>
      <c r="Q481" s="28">
        <f t="shared" si="2135"/>
        <v>0</v>
      </c>
      <c r="R481" s="28"/>
      <c r="S481" s="28">
        <f t="shared" ref="S481" si="2136">S482</f>
        <v>0</v>
      </c>
      <c r="T481" s="28">
        <f t="shared" ref="T481:X481" si="2137">T482</f>
        <v>0</v>
      </c>
      <c r="U481" s="28">
        <f t="shared" si="2137"/>
        <v>0</v>
      </c>
      <c r="V481" s="28">
        <f t="shared" si="2137"/>
        <v>0</v>
      </c>
      <c r="W481" s="28">
        <f t="shared" si="2137"/>
        <v>0</v>
      </c>
      <c r="X481" s="28">
        <f t="shared" si="2137"/>
        <v>0</v>
      </c>
    </row>
    <row r="482" spans="1:24" ht="31.5" hidden="1" outlineLevel="7" x14ac:dyDescent="0.2">
      <c r="A482" s="24" t="s">
        <v>601</v>
      </c>
      <c r="B482" s="24" t="s">
        <v>65</v>
      </c>
      <c r="C482" s="25" t="s">
        <v>66</v>
      </c>
      <c r="D482" s="29">
        <v>366.7</v>
      </c>
      <c r="E482" s="26"/>
      <c r="F482" s="26">
        <f>SUM(D482:E482)</f>
        <v>366.7</v>
      </c>
      <c r="G482" s="26"/>
      <c r="H482" s="26">
        <f t="shared" ref="H482" si="2138">SUM(F482:G482)</f>
        <v>366.7</v>
      </c>
      <c r="I482" s="26"/>
      <c r="J482" s="26">
        <f t="shared" ref="J482" si="2139">SUM(H482:I482)</f>
        <v>366.7</v>
      </c>
      <c r="K482" s="28"/>
      <c r="L482" s="26"/>
      <c r="M482" s="26">
        <f>SUM(K482:L482)</f>
        <v>0</v>
      </c>
      <c r="N482" s="26"/>
      <c r="O482" s="26">
        <f t="shared" ref="O482" si="2140">SUM(M482:N482)</f>
        <v>0</v>
      </c>
      <c r="P482" s="26"/>
      <c r="Q482" s="26">
        <f t="shared" ref="Q482" si="2141">SUM(O482:P482)</f>
        <v>0</v>
      </c>
      <c r="R482" s="28"/>
      <c r="S482" s="26"/>
      <c r="T482" s="26">
        <f>SUM(R482:S482)</f>
        <v>0</v>
      </c>
      <c r="U482" s="26"/>
      <c r="V482" s="26">
        <f t="shared" ref="V482" si="2142">SUM(T482:U482)</f>
        <v>0</v>
      </c>
      <c r="W482" s="26"/>
      <c r="X482" s="26">
        <f t="shared" ref="X482" si="2143">SUM(V482:W482)</f>
        <v>0</v>
      </c>
    </row>
    <row r="483" spans="1:24" ht="31.5" hidden="1" outlineLevel="4" x14ac:dyDescent="0.2">
      <c r="A483" s="20" t="s">
        <v>391</v>
      </c>
      <c r="B483" s="20"/>
      <c r="C483" s="21" t="s">
        <v>429</v>
      </c>
      <c r="D483" s="22">
        <f>D484+D486</f>
        <v>6874.94967</v>
      </c>
      <c r="E483" s="22">
        <f t="shared" ref="E483:F483" si="2144">E484+E486</f>
        <v>0</v>
      </c>
      <c r="F483" s="22">
        <f t="shared" si="2144"/>
        <v>6874.94967</v>
      </c>
      <c r="G483" s="22">
        <f t="shared" ref="G483:H483" si="2145">G484+G486</f>
        <v>0</v>
      </c>
      <c r="H483" s="22">
        <f t="shared" si="2145"/>
        <v>6874.94967</v>
      </c>
      <c r="I483" s="22">
        <f t="shared" ref="I483:J483" si="2146">I484+I486</f>
        <v>0</v>
      </c>
      <c r="J483" s="22">
        <f t="shared" si="2146"/>
        <v>6874.94967</v>
      </c>
      <c r="K483" s="22"/>
      <c r="L483" s="22">
        <f t="shared" ref="L483" si="2147">L484+L486</f>
        <v>0</v>
      </c>
      <c r="M483" s="22">
        <f t="shared" ref="M483:Q483" si="2148">M484+M486</f>
        <v>0</v>
      </c>
      <c r="N483" s="22">
        <f t="shared" si="2148"/>
        <v>0</v>
      </c>
      <c r="O483" s="22">
        <f t="shared" si="2148"/>
        <v>0</v>
      </c>
      <c r="P483" s="22">
        <f t="shared" si="2148"/>
        <v>0</v>
      </c>
      <c r="Q483" s="22">
        <f t="shared" si="2148"/>
        <v>0</v>
      </c>
      <c r="R483" s="22"/>
      <c r="S483" s="22">
        <f t="shared" ref="S483" si="2149">S484+S486</f>
        <v>0</v>
      </c>
      <c r="T483" s="22">
        <f t="shared" ref="T483:X483" si="2150">T484+T486</f>
        <v>0</v>
      </c>
      <c r="U483" s="22">
        <f t="shared" si="2150"/>
        <v>0</v>
      </c>
      <c r="V483" s="22">
        <f t="shared" si="2150"/>
        <v>0</v>
      </c>
      <c r="W483" s="22">
        <f t="shared" si="2150"/>
        <v>0</v>
      </c>
      <c r="X483" s="22">
        <f t="shared" si="2150"/>
        <v>0</v>
      </c>
    </row>
    <row r="484" spans="1:24" ht="31.5" hidden="1" outlineLevel="5" x14ac:dyDescent="0.2">
      <c r="A484" s="30" t="s">
        <v>392</v>
      </c>
      <c r="B484" s="30"/>
      <c r="C484" s="31" t="s">
        <v>652</v>
      </c>
      <c r="D484" s="28">
        <f>D485</f>
        <v>1718.7374199999999</v>
      </c>
      <c r="E484" s="28">
        <f t="shared" ref="E484:J484" si="2151">E485</f>
        <v>0</v>
      </c>
      <c r="F484" s="28">
        <f t="shared" si="2151"/>
        <v>1718.7374199999999</v>
      </c>
      <c r="G484" s="28">
        <f t="shared" si="2151"/>
        <v>0</v>
      </c>
      <c r="H484" s="28">
        <f t="shared" si="2151"/>
        <v>1718.7374199999999</v>
      </c>
      <c r="I484" s="28">
        <f t="shared" si="2151"/>
        <v>0</v>
      </c>
      <c r="J484" s="28">
        <f t="shared" si="2151"/>
        <v>1718.7374199999999</v>
      </c>
      <c r="K484" s="28"/>
      <c r="L484" s="28">
        <f t="shared" ref="L484" si="2152">L485</f>
        <v>0</v>
      </c>
      <c r="M484" s="28">
        <f t="shared" ref="M484:Q484" si="2153">M485</f>
        <v>0</v>
      </c>
      <c r="N484" s="28">
        <f t="shared" si="2153"/>
        <v>0</v>
      </c>
      <c r="O484" s="28">
        <f t="shared" si="2153"/>
        <v>0</v>
      </c>
      <c r="P484" s="28">
        <f t="shared" si="2153"/>
        <v>0</v>
      </c>
      <c r="Q484" s="28">
        <f t="shared" si="2153"/>
        <v>0</v>
      </c>
      <c r="R484" s="28"/>
      <c r="S484" s="28">
        <f t="shared" ref="S484" si="2154">S485</f>
        <v>0</v>
      </c>
      <c r="T484" s="28">
        <f t="shared" ref="T484:X484" si="2155">T485</f>
        <v>0</v>
      </c>
      <c r="U484" s="28">
        <f t="shared" si="2155"/>
        <v>0</v>
      </c>
      <c r="V484" s="28">
        <f t="shared" si="2155"/>
        <v>0</v>
      </c>
      <c r="W484" s="28">
        <f t="shared" si="2155"/>
        <v>0</v>
      </c>
      <c r="X484" s="28">
        <f t="shared" si="2155"/>
        <v>0</v>
      </c>
    </row>
    <row r="485" spans="1:24" ht="31.5" hidden="1" outlineLevel="7" x14ac:dyDescent="0.2">
      <c r="A485" s="32" t="s">
        <v>392</v>
      </c>
      <c r="B485" s="32" t="s">
        <v>65</v>
      </c>
      <c r="C485" s="33" t="s">
        <v>66</v>
      </c>
      <c r="D485" s="29">
        <v>1718.7374199999999</v>
      </c>
      <c r="E485" s="26"/>
      <c r="F485" s="26">
        <f>SUM(D485:E485)</f>
        <v>1718.7374199999999</v>
      </c>
      <c r="G485" s="26"/>
      <c r="H485" s="26">
        <f t="shared" ref="H485" si="2156">SUM(F485:G485)</f>
        <v>1718.7374199999999</v>
      </c>
      <c r="I485" s="26"/>
      <c r="J485" s="26">
        <f t="shared" ref="J485" si="2157">SUM(H485:I485)</f>
        <v>1718.7374199999999</v>
      </c>
      <c r="K485" s="29"/>
      <c r="L485" s="26"/>
      <c r="M485" s="26">
        <f>SUM(K485:L485)</f>
        <v>0</v>
      </c>
      <c r="N485" s="26"/>
      <c r="O485" s="26">
        <f t="shared" ref="O485" si="2158">SUM(M485:N485)</f>
        <v>0</v>
      </c>
      <c r="P485" s="26"/>
      <c r="Q485" s="26">
        <f t="shared" ref="Q485" si="2159">SUM(O485:P485)</f>
        <v>0</v>
      </c>
      <c r="R485" s="29"/>
      <c r="S485" s="26"/>
      <c r="T485" s="26">
        <f>SUM(R485:S485)</f>
        <v>0</v>
      </c>
      <c r="U485" s="26"/>
      <c r="V485" s="26">
        <f t="shared" ref="V485" si="2160">SUM(T485:U485)</f>
        <v>0</v>
      </c>
      <c r="W485" s="26"/>
      <c r="X485" s="26">
        <f t="shared" ref="X485" si="2161">SUM(V485:W485)</f>
        <v>0</v>
      </c>
    </row>
    <row r="486" spans="1:24" ht="31.5" hidden="1" outlineLevel="5" x14ac:dyDescent="0.2">
      <c r="A486" s="30" t="s">
        <v>392</v>
      </c>
      <c r="B486" s="30"/>
      <c r="C486" s="31" t="s">
        <v>653</v>
      </c>
      <c r="D486" s="28">
        <f>D487</f>
        <v>5156.2122499999996</v>
      </c>
      <c r="E486" s="28">
        <f t="shared" ref="E486:J486" si="2162">E487</f>
        <v>0</v>
      </c>
      <c r="F486" s="28">
        <f t="shared" si="2162"/>
        <v>5156.2122499999996</v>
      </c>
      <c r="G486" s="28">
        <f t="shared" si="2162"/>
        <v>0</v>
      </c>
      <c r="H486" s="28">
        <f t="shared" si="2162"/>
        <v>5156.2122499999996</v>
      </c>
      <c r="I486" s="28">
        <f t="shared" si="2162"/>
        <v>0</v>
      </c>
      <c r="J486" s="28">
        <f t="shared" si="2162"/>
        <v>5156.2122499999996</v>
      </c>
      <c r="K486" s="28"/>
      <c r="L486" s="28">
        <f t="shared" ref="L486" si="2163">L487</f>
        <v>0</v>
      </c>
      <c r="M486" s="28">
        <f t="shared" ref="M486:Q486" si="2164">M487</f>
        <v>0</v>
      </c>
      <c r="N486" s="28">
        <f t="shared" si="2164"/>
        <v>0</v>
      </c>
      <c r="O486" s="28">
        <f t="shared" si="2164"/>
        <v>0</v>
      </c>
      <c r="P486" s="28">
        <f t="shared" si="2164"/>
        <v>0</v>
      </c>
      <c r="Q486" s="28">
        <f t="shared" si="2164"/>
        <v>0</v>
      </c>
      <c r="R486" s="28"/>
      <c r="S486" s="28">
        <f t="shared" ref="S486" si="2165">S487</f>
        <v>0</v>
      </c>
      <c r="T486" s="28">
        <f t="shared" ref="T486:X486" si="2166">T487</f>
        <v>0</v>
      </c>
      <c r="U486" s="28">
        <f t="shared" si="2166"/>
        <v>0</v>
      </c>
      <c r="V486" s="28">
        <f t="shared" si="2166"/>
        <v>0</v>
      </c>
      <c r="W486" s="28">
        <f t="shared" si="2166"/>
        <v>0</v>
      </c>
      <c r="X486" s="28">
        <f t="shared" si="2166"/>
        <v>0</v>
      </c>
    </row>
    <row r="487" spans="1:24" ht="31.5" hidden="1" outlineLevel="7" x14ac:dyDescent="0.2">
      <c r="A487" s="32" t="s">
        <v>392</v>
      </c>
      <c r="B487" s="32" t="s">
        <v>65</v>
      </c>
      <c r="C487" s="33" t="s">
        <v>66</v>
      </c>
      <c r="D487" s="29">
        <v>5156.2122499999996</v>
      </c>
      <c r="E487" s="26"/>
      <c r="F487" s="26">
        <f>SUM(D487:E487)</f>
        <v>5156.2122499999996</v>
      </c>
      <c r="G487" s="26"/>
      <c r="H487" s="26">
        <f t="shared" ref="H487" si="2167">SUM(F487:G487)</f>
        <v>5156.2122499999996</v>
      </c>
      <c r="I487" s="26"/>
      <c r="J487" s="26">
        <f t="shared" ref="J487" si="2168">SUM(H487:I487)</f>
        <v>5156.2122499999996</v>
      </c>
      <c r="K487" s="29"/>
      <c r="L487" s="26"/>
      <c r="M487" s="26">
        <f>SUM(K487:L487)</f>
        <v>0</v>
      </c>
      <c r="N487" s="26"/>
      <c r="O487" s="26">
        <f t="shared" ref="O487" si="2169">SUM(M487:N487)</f>
        <v>0</v>
      </c>
      <c r="P487" s="26"/>
      <c r="Q487" s="26">
        <f t="shared" ref="Q487" si="2170">SUM(O487:P487)</f>
        <v>0</v>
      </c>
      <c r="R487" s="29"/>
      <c r="S487" s="26"/>
      <c r="T487" s="26">
        <f>SUM(R487:S487)</f>
        <v>0</v>
      </c>
      <c r="U487" s="26"/>
      <c r="V487" s="26">
        <f t="shared" ref="V487" si="2171">SUM(T487:U487)</f>
        <v>0</v>
      </c>
      <c r="W487" s="26"/>
      <c r="X487" s="26">
        <f t="shared" ref="X487" si="2172">SUM(V487:W487)</f>
        <v>0</v>
      </c>
    </row>
    <row r="488" spans="1:24" ht="31.5" outlineLevel="3" collapsed="1" x14ac:dyDescent="0.2">
      <c r="A488" s="20" t="s">
        <v>377</v>
      </c>
      <c r="B488" s="20"/>
      <c r="C488" s="21" t="s">
        <v>378</v>
      </c>
      <c r="D488" s="22">
        <f>D489</f>
        <v>125033.09999999999</v>
      </c>
      <c r="E488" s="22">
        <f t="shared" ref="E488:J488" si="2173">E489</f>
        <v>7500</v>
      </c>
      <c r="F488" s="22">
        <f t="shared" si="2173"/>
        <v>132533.1</v>
      </c>
      <c r="G488" s="22">
        <f t="shared" si="2173"/>
        <v>5825.5734999999986</v>
      </c>
      <c r="H488" s="22">
        <f t="shared" si="2173"/>
        <v>138358.6735</v>
      </c>
      <c r="I488" s="22">
        <f t="shared" si="2173"/>
        <v>8481.5811200000007</v>
      </c>
      <c r="J488" s="22">
        <f t="shared" si="2173"/>
        <v>146840.25461999999</v>
      </c>
      <c r="K488" s="22">
        <f>K489</f>
        <v>125162.2</v>
      </c>
      <c r="L488" s="22">
        <f t="shared" ref="L488" si="2174">L489</f>
        <v>0</v>
      </c>
      <c r="M488" s="22">
        <f t="shared" ref="M488:Q488" si="2175">M489</f>
        <v>125162.2</v>
      </c>
      <c r="N488" s="22">
        <f t="shared" si="2175"/>
        <v>0</v>
      </c>
      <c r="O488" s="22">
        <f t="shared" si="2175"/>
        <v>125162.2</v>
      </c>
      <c r="P488" s="22">
        <f t="shared" si="2175"/>
        <v>0</v>
      </c>
      <c r="Q488" s="22">
        <f t="shared" si="2175"/>
        <v>125162.2</v>
      </c>
      <c r="R488" s="22">
        <f>R489</f>
        <v>126204.49999999999</v>
      </c>
      <c r="S488" s="22">
        <f t="shared" ref="S488" si="2176">S489</f>
        <v>0</v>
      </c>
      <c r="T488" s="22">
        <f t="shared" ref="T488:X488" si="2177">T489</f>
        <v>126204.49999999999</v>
      </c>
      <c r="U488" s="22">
        <f t="shared" si="2177"/>
        <v>0</v>
      </c>
      <c r="V488" s="22">
        <f t="shared" si="2177"/>
        <v>126204.49999999999</v>
      </c>
      <c r="W488" s="22">
        <f t="shared" si="2177"/>
        <v>0</v>
      </c>
      <c r="X488" s="22">
        <f t="shared" si="2177"/>
        <v>126204.49999999999</v>
      </c>
    </row>
    <row r="489" spans="1:24" ht="31.5" outlineLevel="4" x14ac:dyDescent="0.2">
      <c r="A489" s="20" t="s">
        <v>379</v>
      </c>
      <c r="B489" s="20"/>
      <c r="C489" s="21" t="s">
        <v>35</v>
      </c>
      <c r="D489" s="22">
        <f>D490+D493+D495</f>
        <v>125033.09999999999</v>
      </c>
      <c r="E489" s="22">
        <f t="shared" ref="E489:F489" si="2178">E490+E493+E495</f>
        <v>7500</v>
      </c>
      <c r="F489" s="22">
        <f t="shared" si="2178"/>
        <v>132533.1</v>
      </c>
      <c r="G489" s="22">
        <f t="shared" ref="G489:H489" si="2179">G490+G493+G495</f>
        <v>5825.5734999999986</v>
      </c>
      <c r="H489" s="22">
        <f t="shared" si="2179"/>
        <v>138358.6735</v>
      </c>
      <c r="I489" s="22">
        <f t="shared" ref="I489:J489" si="2180">I490+I493+I495</f>
        <v>8481.5811200000007</v>
      </c>
      <c r="J489" s="22">
        <f t="shared" si="2180"/>
        <v>146840.25461999999</v>
      </c>
      <c r="K489" s="22">
        <f t="shared" ref="K489:R489" si="2181">K490+K493+K495</f>
        <v>125162.2</v>
      </c>
      <c r="L489" s="22">
        <f t="shared" ref="L489" si="2182">L490+L493+L495</f>
        <v>0</v>
      </c>
      <c r="M489" s="22">
        <f t="shared" ref="M489:Q489" si="2183">M490+M493+M495</f>
        <v>125162.2</v>
      </c>
      <c r="N489" s="22">
        <f t="shared" si="2183"/>
        <v>0</v>
      </c>
      <c r="O489" s="22">
        <f t="shared" si="2183"/>
        <v>125162.2</v>
      </c>
      <c r="P489" s="22">
        <f t="shared" si="2183"/>
        <v>0</v>
      </c>
      <c r="Q489" s="22">
        <f t="shared" si="2183"/>
        <v>125162.2</v>
      </c>
      <c r="R489" s="22">
        <f t="shared" si="2181"/>
        <v>126204.49999999999</v>
      </c>
      <c r="S489" s="22">
        <f t="shared" ref="S489" si="2184">S490+S493+S495</f>
        <v>0</v>
      </c>
      <c r="T489" s="22">
        <f t="shared" ref="T489:X489" si="2185">T490+T493+T495</f>
        <v>126204.49999999999</v>
      </c>
      <c r="U489" s="22">
        <f t="shared" si="2185"/>
        <v>0</v>
      </c>
      <c r="V489" s="22">
        <f t="shared" si="2185"/>
        <v>126204.49999999999</v>
      </c>
      <c r="W489" s="22">
        <f t="shared" si="2185"/>
        <v>0</v>
      </c>
      <c r="X489" s="22">
        <f t="shared" si="2185"/>
        <v>126204.49999999999</v>
      </c>
    </row>
    <row r="490" spans="1:24" ht="15.75" hidden="1" outlineLevel="5" x14ac:dyDescent="0.2">
      <c r="A490" s="20" t="s">
        <v>393</v>
      </c>
      <c r="B490" s="20"/>
      <c r="C490" s="21" t="s">
        <v>37</v>
      </c>
      <c r="D490" s="22">
        <f>D491+D492</f>
        <v>6026.5</v>
      </c>
      <c r="E490" s="22">
        <f t="shared" ref="E490:F490" si="2186">E491+E492</f>
        <v>0</v>
      </c>
      <c r="F490" s="22">
        <f t="shared" si="2186"/>
        <v>6026.5</v>
      </c>
      <c r="G490" s="22">
        <f t="shared" ref="G490:H490" si="2187">G491+G492</f>
        <v>0</v>
      </c>
      <c r="H490" s="22">
        <f t="shared" si="2187"/>
        <v>6026.5</v>
      </c>
      <c r="I490" s="22">
        <f t="shared" ref="I490:J490" si="2188">I491+I492</f>
        <v>0</v>
      </c>
      <c r="J490" s="22">
        <f t="shared" si="2188"/>
        <v>6026.5</v>
      </c>
      <c r="K490" s="22">
        <f t="shared" ref="K490:R490" si="2189">K491+K492</f>
        <v>6262.5999999999995</v>
      </c>
      <c r="L490" s="22">
        <f t="shared" ref="L490" si="2190">L491+L492</f>
        <v>0</v>
      </c>
      <c r="M490" s="22">
        <f t="shared" ref="M490:Q490" si="2191">M491+M492</f>
        <v>6262.5999999999995</v>
      </c>
      <c r="N490" s="22">
        <f t="shared" si="2191"/>
        <v>0</v>
      </c>
      <c r="O490" s="22">
        <f t="shared" si="2191"/>
        <v>6262.5999999999995</v>
      </c>
      <c r="P490" s="22">
        <f t="shared" si="2191"/>
        <v>0</v>
      </c>
      <c r="Q490" s="22">
        <f t="shared" si="2191"/>
        <v>6262.5999999999995</v>
      </c>
      <c r="R490" s="22">
        <f t="shared" si="2189"/>
        <v>7304.9</v>
      </c>
      <c r="S490" s="22">
        <f t="shared" ref="S490" si="2192">S491+S492</f>
        <v>0</v>
      </c>
      <c r="T490" s="22">
        <f t="shared" ref="T490:X490" si="2193">T491+T492</f>
        <v>7304.9</v>
      </c>
      <c r="U490" s="22">
        <f t="shared" si="2193"/>
        <v>0</v>
      </c>
      <c r="V490" s="22">
        <f t="shared" si="2193"/>
        <v>7304.9</v>
      </c>
      <c r="W490" s="22">
        <f t="shared" si="2193"/>
        <v>0</v>
      </c>
      <c r="X490" s="22">
        <f t="shared" si="2193"/>
        <v>7304.9</v>
      </c>
    </row>
    <row r="491" spans="1:24" ht="47.25" hidden="1" outlineLevel="7" x14ac:dyDescent="0.2">
      <c r="A491" s="24" t="s">
        <v>393</v>
      </c>
      <c r="B491" s="24" t="s">
        <v>4</v>
      </c>
      <c r="C491" s="25" t="s">
        <v>5</v>
      </c>
      <c r="D491" s="26">
        <v>5898.3</v>
      </c>
      <c r="E491" s="26"/>
      <c r="F491" s="26">
        <f>SUM(D491:E491)</f>
        <v>5898.3</v>
      </c>
      <c r="G491" s="26">
        <v>-1</v>
      </c>
      <c r="H491" s="26">
        <f t="shared" ref="H491" si="2194">SUM(F491:G491)</f>
        <v>5897.3</v>
      </c>
      <c r="I491" s="26"/>
      <c r="J491" s="26">
        <f t="shared" ref="J491:J492" si="2195">SUM(H491:I491)</f>
        <v>5897.3</v>
      </c>
      <c r="K491" s="26">
        <v>6134.4</v>
      </c>
      <c r="L491" s="26"/>
      <c r="M491" s="26">
        <f>SUM(K491:L491)</f>
        <v>6134.4</v>
      </c>
      <c r="N491" s="26"/>
      <c r="O491" s="26">
        <f t="shared" ref="O491" si="2196">SUM(M491:N491)</f>
        <v>6134.4</v>
      </c>
      <c r="P491" s="26"/>
      <c r="Q491" s="26">
        <f t="shared" ref="Q491:Q492" si="2197">SUM(O491:P491)</f>
        <v>6134.4</v>
      </c>
      <c r="R491" s="26">
        <v>7176.7</v>
      </c>
      <c r="S491" s="26"/>
      <c r="T491" s="26">
        <f>SUM(R491:S491)</f>
        <v>7176.7</v>
      </c>
      <c r="U491" s="26"/>
      <c r="V491" s="26">
        <f t="shared" ref="V491" si="2198">SUM(T491:U491)</f>
        <v>7176.7</v>
      </c>
      <c r="W491" s="26"/>
      <c r="X491" s="26">
        <f t="shared" ref="X491:X492" si="2199">SUM(V491:W491)</f>
        <v>7176.7</v>
      </c>
    </row>
    <row r="492" spans="1:24" ht="31.5" hidden="1" outlineLevel="7" x14ac:dyDescent="0.2">
      <c r="A492" s="24" t="s">
        <v>393</v>
      </c>
      <c r="B492" s="24" t="s">
        <v>7</v>
      </c>
      <c r="C492" s="25" t="s">
        <v>8</v>
      </c>
      <c r="D492" s="26">
        <v>128.19999999999999</v>
      </c>
      <c r="E492" s="26"/>
      <c r="F492" s="26">
        <f>SUM(D492:E492)</f>
        <v>128.19999999999999</v>
      </c>
      <c r="G492" s="26">
        <v>1</v>
      </c>
      <c r="H492" s="26">
        <f t="shared" ref="H492" si="2200">SUM(F492:G492)</f>
        <v>129.19999999999999</v>
      </c>
      <c r="I492" s="26"/>
      <c r="J492" s="26">
        <f t="shared" si="2195"/>
        <v>129.19999999999999</v>
      </c>
      <c r="K492" s="26">
        <v>128.19999999999999</v>
      </c>
      <c r="L492" s="26"/>
      <c r="M492" s="26">
        <f>SUM(K492:L492)</f>
        <v>128.19999999999999</v>
      </c>
      <c r="N492" s="26"/>
      <c r="O492" s="26">
        <f t="shared" ref="O492" si="2201">SUM(M492:N492)</f>
        <v>128.19999999999999</v>
      </c>
      <c r="P492" s="26"/>
      <c r="Q492" s="26">
        <f t="shared" si="2197"/>
        <v>128.19999999999999</v>
      </c>
      <c r="R492" s="26">
        <v>128.19999999999999</v>
      </c>
      <c r="S492" s="26"/>
      <c r="T492" s="26">
        <f>SUM(R492:S492)</f>
        <v>128.19999999999999</v>
      </c>
      <c r="U492" s="26"/>
      <c r="V492" s="26">
        <f t="shared" ref="V492" si="2202">SUM(T492:U492)</f>
        <v>128.19999999999999</v>
      </c>
      <c r="W492" s="26"/>
      <c r="X492" s="26">
        <f t="shared" si="2199"/>
        <v>128.19999999999999</v>
      </c>
    </row>
    <row r="493" spans="1:24" ht="31.5" customHeight="1" outlineLevel="5" collapsed="1" x14ac:dyDescent="0.2">
      <c r="A493" s="20" t="s">
        <v>380</v>
      </c>
      <c r="B493" s="20"/>
      <c r="C493" s="21" t="s">
        <v>411</v>
      </c>
      <c r="D493" s="22">
        <f t="shared" ref="D493:X493" si="2203">D494</f>
        <v>118468.4</v>
      </c>
      <c r="E493" s="22">
        <f t="shared" si="2203"/>
        <v>7500</v>
      </c>
      <c r="F493" s="22">
        <f t="shared" si="2203"/>
        <v>125968.4</v>
      </c>
      <c r="G493" s="22">
        <f t="shared" si="2203"/>
        <v>5825.5734999999986</v>
      </c>
      <c r="H493" s="22">
        <f t="shared" si="2203"/>
        <v>131793.97349999999</v>
      </c>
      <c r="I493" s="22">
        <f t="shared" si="2203"/>
        <v>8481.5811200000007</v>
      </c>
      <c r="J493" s="22">
        <f t="shared" si="2203"/>
        <v>140275.55461999998</v>
      </c>
      <c r="K493" s="22">
        <f t="shared" si="2203"/>
        <v>118361.4</v>
      </c>
      <c r="L493" s="22">
        <f t="shared" si="2203"/>
        <v>0</v>
      </c>
      <c r="M493" s="22">
        <f t="shared" si="2203"/>
        <v>118361.4</v>
      </c>
      <c r="N493" s="22">
        <f t="shared" si="2203"/>
        <v>0</v>
      </c>
      <c r="O493" s="22">
        <f t="shared" si="2203"/>
        <v>118361.4</v>
      </c>
      <c r="P493" s="22">
        <f t="shared" si="2203"/>
        <v>0</v>
      </c>
      <c r="Q493" s="22">
        <f t="shared" si="2203"/>
        <v>118361.4</v>
      </c>
      <c r="R493" s="22">
        <f t="shared" si="2203"/>
        <v>118361.4</v>
      </c>
      <c r="S493" s="22">
        <f t="shared" si="2203"/>
        <v>0</v>
      </c>
      <c r="T493" s="22">
        <f t="shared" si="2203"/>
        <v>118361.4</v>
      </c>
      <c r="U493" s="22">
        <f t="shared" si="2203"/>
        <v>0</v>
      </c>
      <c r="V493" s="22">
        <f t="shared" si="2203"/>
        <v>118361.4</v>
      </c>
      <c r="W493" s="22">
        <f t="shared" si="2203"/>
        <v>0</v>
      </c>
      <c r="X493" s="22">
        <f t="shared" si="2203"/>
        <v>118361.4</v>
      </c>
    </row>
    <row r="494" spans="1:24" ht="31.5" outlineLevel="7" x14ac:dyDescent="0.2">
      <c r="A494" s="24" t="s">
        <v>380</v>
      </c>
      <c r="B494" s="24" t="s">
        <v>65</v>
      </c>
      <c r="C494" s="25" t="s">
        <v>66</v>
      </c>
      <c r="D494" s="26">
        <f>116641.2+91+1736.2</f>
        <v>118468.4</v>
      </c>
      <c r="E494" s="26">
        <v>7500</v>
      </c>
      <c r="F494" s="26">
        <f>SUM(D494:E494)</f>
        <v>125968.4</v>
      </c>
      <c r="G494" s="26">
        <f>-124141.2+20+129946.7735</f>
        <v>5825.5734999999986</v>
      </c>
      <c r="H494" s="26">
        <f t="shared" ref="H494" si="2204">SUM(F494:G494)</f>
        <v>131793.97349999999</v>
      </c>
      <c r="I494" s="26">
        <v>8481.5811200000007</v>
      </c>
      <c r="J494" s="26">
        <f t="shared" ref="J494" si="2205">SUM(H494:I494)</f>
        <v>140275.55461999998</v>
      </c>
      <c r="K494" s="26">
        <f>116534.2+91+1736.2</f>
        <v>118361.4</v>
      </c>
      <c r="L494" s="26"/>
      <c r="M494" s="26">
        <f>SUM(K494:L494)</f>
        <v>118361.4</v>
      </c>
      <c r="N494" s="26">
        <f>-116534.2+116534.2</f>
        <v>0</v>
      </c>
      <c r="O494" s="26">
        <f t="shared" ref="O494" si="2206">SUM(M494:N494)</f>
        <v>118361.4</v>
      </c>
      <c r="P494" s="26"/>
      <c r="Q494" s="26">
        <f t="shared" ref="Q494" si="2207">SUM(O494:P494)</f>
        <v>118361.4</v>
      </c>
      <c r="R494" s="26">
        <f>116534.2+91+1736.2</f>
        <v>118361.4</v>
      </c>
      <c r="S494" s="26"/>
      <c r="T494" s="26">
        <f>SUM(R494:S494)</f>
        <v>118361.4</v>
      </c>
      <c r="U494" s="26">
        <f>-116534.2+116534.2</f>
        <v>0</v>
      </c>
      <c r="V494" s="26">
        <f t="shared" ref="V494" si="2208">SUM(T494:U494)</f>
        <v>118361.4</v>
      </c>
      <c r="W494" s="26"/>
      <c r="X494" s="26">
        <f t="shared" ref="X494" si="2209">SUM(V494:W494)</f>
        <v>118361.4</v>
      </c>
    </row>
    <row r="495" spans="1:24" ht="24" hidden="1" customHeight="1" outlineLevel="5" x14ac:dyDescent="0.2">
      <c r="A495" s="20" t="s">
        <v>381</v>
      </c>
      <c r="B495" s="20"/>
      <c r="C495" s="21" t="s">
        <v>382</v>
      </c>
      <c r="D495" s="22">
        <f>D496</f>
        <v>538.20000000000005</v>
      </c>
      <c r="E495" s="22">
        <f t="shared" ref="E495:J495" si="2210">E496</f>
        <v>0</v>
      </c>
      <c r="F495" s="22">
        <f t="shared" si="2210"/>
        <v>538.20000000000005</v>
      </c>
      <c r="G495" s="22">
        <f t="shared" si="2210"/>
        <v>0</v>
      </c>
      <c r="H495" s="22">
        <f t="shared" si="2210"/>
        <v>538.20000000000005</v>
      </c>
      <c r="I495" s="22">
        <f t="shared" si="2210"/>
        <v>0</v>
      </c>
      <c r="J495" s="22">
        <f t="shared" si="2210"/>
        <v>538.20000000000005</v>
      </c>
      <c r="K495" s="22">
        <f>K496</f>
        <v>538.20000000000005</v>
      </c>
      <c r="L495" s="22">
        <f t="shared" ref="L495" si="2211">L496</f>
        <v>0</v>
      </c>
      <c r="M495" s="22">
        <f t="shared" ref="M495:Q495" si="2212">M496</f>
        <v>538.20000000000005</v>
      </c>
      <c r="N495" s="22">
        <f t="shared" si="2212"/>
        <v>0</v>
      </c>
      <c r="O495" s="22">
        <f t="shared" si="2212"/>
        <v>538.20000000000005</v>
      </c>
      <c r="P495" s="22">
        <f t="shared" si="2212"/>
        <v>0</v>
      </c>
      <c r="Q495" s="22">
        <f t="shared" si="2212"/>
        <v>538.20000000000005</v>
      </c>
      <c r="R495" s="22">
        <f>R496</f>
        <v>538.20000000000005</v>
      </c>
      <c r="S495" s="22">
        <f t="shared" ref="S495" si="2213">S496</f>
        <v>0</v>
      </c>
      <c r="T495" s="22">
        <f t="shared" ref="T495:X495" si="2214">T496</f>
        <v>538.20000000000005</v>
      </c>
      <c r="U495" s="22">
        <f t="shared" si="2214"/>
        <v>0</v>
      </c>
      <c r="V495" s="22">
        <f t="shared" si="2214"/>
        <v>538.20000000000005</v>
      </c>
      <c r="W495" s="22">
        <f t="shared" si="2214"/>
        <v>0</v>
      </c>
      <c r="X495" s="22">
        <f t="shared" si="2214"/>
        <v>538.20000000000005</v>
      </c>
    </row>
    <row r="496" spans="1:24" ht="31.5" hidden="1" outlineLevel="7" x14ac:dyDescent="0.2">
      <c r="A496" s="24" t="s">
        <v>381</v>
      </c>
      <c r="B496" s="24" t="s">
        <v>65</v>
      </c>
      <c r="C496" s="25" t="s">
        <v>66</v>
      </c>
      <c r="D496" s="26">
        <v>538.20000000000005</v>
      </c>
      <c r="E496" s="26"/>
      <c r="F496" s="26">
        <f>SUM(D496:E496)</f>
        <v>538.20000000000005</v>
      </c>
      <c r="G496" s="26"/>
      <c r="H496" s="26">
        <f t="shared" ref="H496" si="2215">SUM(F496:G496)</f>
        <v>538.20000000000005</v>
      </c>
      <c r="I496" s="26"/>
      <c r="J496" s="26">
        <f t="shared" ref="J496" si="2216">SUM(H496:I496)</f>
        <v>538.20000000000005</v>
      </c>
      <c r="K496" s="26">
        <v>538.20000000000005</v>
      </c>
      <c r="L496" s="26"/>
      <c r="M496" s="26">
        <f>SUM(K496:L496)</f>
        <v>538.20000000000005</v>
      </c>
      <c r="N496" s="26"/>
      <c r="O496" s="26">
        <f t="shared" ref="O496" si="2217">SUM(M496:N496)</f>
        <v>538.20000000000005</v>
      </c>
      <c r="P496" s="26"/>
      <c r="Q496" s="26">
        <f t="shared" ref="Q496" si="2218">SUM(O496:P496)</f>
        <v>538.20000000000005</v>
      </c>
      <c r="R496" s="26">
        <v>538.20000000000005</v>
      </c>
      <c r="S496" s="26"/>
      <c r="T496" s="26">
        <f>SUM(R496:S496)</f>
        <v>538.20000000000005</v>
      </c>
      <c r="U496" s="26"/>
      <c r="V496" s="26">
        <f t="shared" ref="V496" si="2219">SUM(T496:U496)</f>
        <v>538.20000000000005</v>
      </c>
      <c r="W496" s="26"/>
      <c r="X496" s="26">
        <f t="shared" ref="X496" si="2220">SUM(V496:W496)</f>
        <v>538.20000000000005</v>
      </c>
    </row>
    <row r="497" spans="1:24" ht="31.5" outlineLevel="2" collapsed="1" x14ac:dyDescent="0.2">
      <c r="A497" s="20" t="s">
        <v>57</v>
      </c>
      <c r="B497" s="20"/>
      <c r="C497" s="21" t="s">
        <v>58</v>
      </c>
      <c r="D497" s="22">
        <f t="shared" ref="D497:V497" si="2221">D498+D511+D517+D521</f>
        <v>11387.53881</v>
      </c>
      <c r="E497" s="22">
        <f t="shared" si="2221"/>
        <v>-0.01</v>
      </c>
      <c r="F497" s="22">
        <f t="shared" si="2221"/>
        <v>11387.52881</v>
      </c>
      <c r="G497" s="22">
        <f t="shared" si="2221"/>
        <v>1693.44886</v>
      </c>
      <c r="H497" s="22">
        <f t="shared" si="2221"/>
        <v>13080.977669999998</v>
      </c>
      <c r="I497" s="22">
        <f t="shared" ref="I497:J497" si="2222">I498+I511+I517+I521</f>
        <v>-112.05937</v>
      </c>
      <c r="J497" s="22">
        <f t="shared" si="2222"/>
        <v>12968.918299999999</v>
      </c>
      <c r="K497" s="22">
        <f t="shared" si="2221"/>
        <v>8882.1999999999989</v>
      </c>
      <c r="L497" s="22">
        <f t="shared" si="2221"/>
        <v>0</v>
      </c>
      <c r="M497" s="22">
        <f t="shared" si="2221"/>
        <v>8882.1999999999989</v>
      </c>
      <c r="N497" s="22">
        <f t="shared" si="2221"/>
        <v>0</v>
      </c>
      <c r="O497" s="22">
        <f t="shared" si="2221"/>
        <v>8882.1999999999989</v>
      </c>
      <c r="P497" s="22">
        <f t="shared" si="2221"/>
        <v>0</v>
      </c>
      <c r="Q497" s="22">
        <f t="shared" si="2221"/>
        <v>8882.1999999999989</v>
      </c>
      <c r="R497" s="22">
        <f t="shared" si="2221"/>
        <v>8882.1999999999989</v>
      </c>
      <c r="S497" s="22">
        <f t="shared" si="2221"/>
        <v>0</v>
      </c>
      <c r="T497" s="22">
        <f t="shared" si="2221"/>
        <v>8882.1999999999989</v>
      </c>
      <c r="U497" s="22">
        <f t="shared" si="2221"/>
        <v>0</v>
      </c>
      <c r="V497" s="22">
        <f t="shared" si="2221"/>
        <v>8882.1999999999989</v>
      </c>
      <c r="W497" s="22">
        <f t="shared" ref="W497:X497" si="2223">W498+W511+W517+W521</f>
        <v>0</v>
      </c>
      <c r="X497" s="22">
        <f t="shared" si="2223"/>
        <v>8882.1999999999989</v>
      </c>
    </row>
    <row r="498" spans="1:24" ht="31.5" outlineLevel="3" x14ac:dyDescent="0.2">
      <c r="A498" s="20" t="s">
        <v>59</v>
      </c>
      <c r="B498" s="20"/>
      <c r="C498" s="21" t="s">
        <v>60</v>
      </c>
      <c r="D498" s="22">
        <f>D499</f>
        <v>6515.7388100000007</v>
      </c>
      <c r="E498" s="22">
        <f t="shared" ref="E498:J498" si="2224">E499</f>
        <v>-0.01</v>
      </c>
      <c r="F498" s="22">
        <f t="shared" si="2224"/>
        <v>6515.7288100000005</v>
      </c>
      <c r="G498" s="22">
        <f t="shared" si="2224"/>
        <v>1216.9176600000001</v>
      </c>
      <c r="H498" s="22">
        <f t="shared" si="2224"/>
        <v>7732.6464699999997</v>
      </c>
      <c r="I498" s="22">
        <f t="shared" si="2224"/>
        <v>-112.05937</v>
      </c>
      <c r="J498" s="22">
        <f t="shared" si="2224"/>
        <v>7620.5871000000006</v>
      </c>
      <c r="K498" s="22">
        <f t="shared" ref="K498:R498" si="2225">K499</f>
        <v>4423.3999999999996</v>
      </c>
      <c r="L498" s="22">
        <f t="shared" ref="L498" si="2226">L499</f>
        <v>0</v>
      </c>
      <c r="M498" s="22">
        <f t="shared" ref="M498:Q498" si="2227">M499</f>
        <v>4423.3999999999996</v>
      </c>
      <c r="N498" s="22">
        <f t="shared" si="2227"/>
        <v>0</v>
      </c>
      <c r="O498" s="22">
        <f t="shared" si="2227"/>
        <v>4423.3999999999996</v>
      </c>
      <c r="P498" s="22">
        <f t="shared" si="2227"/>
        <v>0</v>
      </c>
      <c r="Q498" s="22">
        <f t="shared" si="2227"/>
        <v>4423.3999999999996</v>
      </c>
      <c r="R498" s="22">
        <f t="shared" si="2225"/>
        <v>4423.3999999999996</v>
      </c>
      <c r="S498" s="22">
        <f t="shared" ref="S498" si="2228">S499</f>
        <v>0</v>
      </c>
      <c r="T498" s="22">
        <f t="shared" ref="T498:X498" si="2229">T499</f>
        <v>4423.3999999999996</v>
      </c>
      <c r="U498" s="22">
        <f t="shared" si="2229"/>
        <v>0</v>
      </c>
      <c r="V498" s="22">
        <f t="shared" si="2229"/>
        <v>4423.3999999999996</v>
      </c>
      <c r="W498" s="22">
        <f t="shared" si="2229"/>
        <v>0</v>
      </c>
      <c r="X498" s="22">
        <f t="shared" si="2229"/>
        <v>4423.3999999999996</v>
      </c>
    </row>
    <row r="499" spans="1:24" ht="31.5" outlineLevel="4" x14ac:dyDescent="0.2">
      <c r="A499" s="20" t="s">
        <v>61</v>
      </c>
      <c r="B499" s="20"/>
      <c r="C499" s="21" t="s">
        <v>62</v>
      </c>
      <c r="D499" s="22">
        <f>D500+D507+D509+D505+D503</f>
        <v>6515.7388100000007</v>
      </c>
      <c r="E499" s="22">
        <f t="shared" ref="E499:F499" si="2230">E500+E507+E509+E505+E503</f>
        <v>-0.01</v>
      </c>
      <c r="F499" s="22">
        <f t="shared" si="2230"/>
        <v>6515.7288100000005</v>
      </c>
      <c r="G499" s="22">
        <f t="shared" ref="G499:H499" si="2231">G500+G507+G509+G505+G503</f>
        <v>1216.9176600000001</v>
      </c>
      <c r="H499" s="22">
        <f t="shared" si="2231"/>
        <v>7732.6464699999997</v>
      </c>
      <c r="I499" s="22">
        <f t="shared" ref="I499:J499" si="2232">I500+I507+I509+I505+I503</f>
        <v>-112.05937</v>
      </c>
      <c r="J499" s="22">
        <f t="shared" si="2232"/>
        <v>7620.5871000000006</v>
      </c>
      <c r="K499" s="22">
        <f>K500+K507+K509+K505+K503</f>
        <v>4423.3999999999996</v>
      </c>
      <c r="L499" s="22">
        <f t="shared" ref="L499" si="2233">L500+L507+L509+L505+L503</f>
        <v>0</v>
      </c>
      <c r="M499" s="22">
        <f t="shared" ref="M499:Q499" si="2234">M500+M507+M509+M505+M503</f>
        <v>4423.3999999999996</v>
      </c>
      <c r="N499" s="22">
        <f t="shared" si="2234"/>
        <v>0</v>
      </c>
      <c r="O499" s="22">
        <f t="shared" si="2234"/>
        <v>4423.3999999999996</v>
      </c>
      <c r="P499" s="22">
        <f t="shared" si="2234"/>
        <v>0</v>
      </c>
      <c r="Q499" s="22">
        <f t="shared" si="2234"/>
        <v>4423.3999999999996</v>
      </c>
      <c r="R499" s="22">
        <f>R500+R507+R509+R505+R503</f>
        <v>4423.3999999999996</v>
      </c>
      <c r="S499" s="22">
        <f t="shared" ref="S499" si="2235">S500+S507+S509+S505+S503</f>
        <v>0</v>
      </c>
      <c r="T499" s="22">
        <f t="shared" ref="T499:X499" si="2236">T500+T507+T509+T505+T503</f>
        <v>4423.3999999999996</v>
      </c>
      <c r="U499" s="22">
        <f t="shared" si="2236"/>
        <v>0</v>
      </c>
      <c r="V499" s="22">
        <f t="shared" si="2236"/>
        <v>4423.3999999999996</v>
      </c>
      <c r="W499" s="22">
        <f t="shared" si="2236"/>
        <v>0</v>
      </c>
      <c r="X499" s="22">
        <f t="shared" si="2236"/>
        <v>4423.3999999999996</v>
      </c>
    </row>
    <row r="500" spans="1:24" ht="31.5" hidden="1" outlineLevel="5" x14ac:dyDescent="0.2">
      <c r="A500" s="20" t="s">
        <v>63</v>
      </c>
      <c r="B500" s="20"/>
      <c r="C500" s="21" t="s">
        <v>64</v>
      </c>
      <c r="D500" s="22">
        <f>D501+D502</f>
        <v>3423.4</v>
      </c>
      <c r="E500" s="22">
        <f t="shared" ref="E500:F500" si="2237">E501+E502</f>
        <v>0</v>
      </c>
      <c r="F500" s="22">
        <f t="shared" si="2237"/>
        <v>3423.4</v>
      </c>
      <c r="G500" s="22">
        <f t="shared" ref="G500:H500" si="2238">G501+G502</f>
        <v>1216.9176600000001</v>
      </c>
      <c r="H500" s="22">
        <f t="shared" si="2238"/>
        <v>4640.3176600000006</v>
      </c>
      <c r="I500" s="22">
        <f t="shared" ref="I500:J500" si="2239">I501+I502</f>
        <v>0</v>
      </c>
      <c r="J500" s="22">
        <f t="shared" si="2239"/>
        <v>4640.3176600000006</v>
      </c>
      <c r="K500" s="22">
        <f>K501+K502</f>
        <v>3423.4</v>
      </c>
      <c r="L500" s="22">
        <f t="shared" ref="L500" si="2240">L501+L502</f>
        <v>0</v>
      </c>
      <c r="M500" s="22">
        <f t="shared" ref="M500:Q500" si="2241">M501+M502</f>
        <v>3423.4</v>
      </c>
      <c r="N500" s="22">
        <f t="shared" si="2241"/>
        <v>0</v>
      </c>
      <c r="O500" s="22">
        <f t="shared" si="2241"/>
        <v>3423.4</v>
      </c>
      <c r="P500" s="22">
        <f t="shared" si="2241"/>
        <v>0</v>
      </c>
      <c r="Q500" s="22">
        <f t="shared" si="2241"/>
        <v>3423.4</v>
      </c>
      <c r="R500" s="22">
        <f>R501+R502</f>
        <v>3423.4</v>
      </c>
      <c r="S500" s="22">
        <f t="shared" ref="S500" si="2242">S501+S502</f>
        <v>0</v>
      </c>
      <c r="T500" s="22">
        <f t="shared" ref="T500:X500" si="2243">T501+T502</f>
        <v>3423.4</v>
      </c>
      <c r="U500" s="22">
        <f t="shared" si="2243"/>
        <v>0</v>
      </c>
      <c r="V500" s="22">
        <f t="shared" si="2243"/>
        <v>3423.4</v>
      </c>
      <c r="W500" s="22">
        <f t="shared" si="2243"/>
        <v>0</v>
      </c>
      <c r="X500" s="22">
        <f t="shared" si="2243"/>
        <v>3423.4</v>
      </c>
    </row>
    <row r="501" spans="1:24" ht="31.5" hidden="1" outlineLevel="7" x14ac:dyDescent="0.2">
      <c r="A501" s="24" t="s">
        <v>63</v>
      </c>
      <c r="B501" s="24" t="s">
        <v>7</v>
      </c>
      <c r="C501" s="25" t="s">
        <v>8</v>
      </c>
      <c r="D501" s="29">
        <v>45</v>
      </c>
      <c r="E501" s="26"/>
      <c r="F501" s="26">
        <f>SUM(D501:E501)</f>
        <v>45</v>
      </c>
      <c r="G501" s="26"/>
      <c r="H501" s="26">
        <f t="shared" ref="H501" si="2244">SUM(F501:G501)</f>
        <v>45</v>
      </c>
      <c r="I501" s="26"/>
      <c r="J501" s="26">
        <f t="shared" ref="J501:J502" si="2245">SUM(H501:I501)</f>
        <v>45</v>
      </c>
      <c r="K501" s="29">
        <v>45</v>
      </c>
      <c r="L501" s="26"/>
      <c r="M501" s="26">
        <f>SUM(K501:L501)</f>
        <v>45</v>
      </c>
      <c r="N501" s="26"/>
      <c r="O501" s="26">
        <f t="shared" ref="O501" si="2246">SUM(M501:N501)</f>
        <v>45</v>
      </c>
      <c r="P501" s="26"/>
      <c r="Q501" s="26">
        <f t="shared" ref="Q501:Q502" si="2247">SUM(O501:P501)</f>
        <v>45</v>
      </c>
      <c r="R501" s="29">
        <v>45</v>
      </c>
      <c r="S501" s="26"/>
      <c r="T501" s="26">
        <f>SUM(R501:S501)</f>
        <v>45</v>
      </c>
      <c r="U501" s="26"/>
      <c r="V501" s="26">
        <f t="shared" ref="V501" si="2248">SUM(T501:U501)</f>
        <v>45</v>
      </c>
      <c r="W501" s="26"/>
      <c r="X501" s="26">
        <f t="shared" ref="X501:X502" si="2249">SUM(V501:W501)</f>
        <v>45</v>
      </c>
    </row>
    <row r="502" spans="1:24" ht="31.5" hidden="1" outlineLevel="7" x14ac:dyDescent="0.2">
      <c r="A502" s="24" t="s">
        <v>63</v>
      </c>
      <c r="B502" s="24" t="s">
        <v>65</v>
      </c>
      <c r="C502" s="25" t="s">
        <v>66</v>
      </c>
      <c r="D502" s="29">
        <f>3378.4</f>
        <v>3378.4</v>
      </c>
      <c r="E502" s="26"/>
      <c r="F502" s="26">
        <f>SUM(D502:E502)</f>
        <v>3378.4</v>
      </c>
      <c r="G502" s="26">
        <v>1216.9176600000001</v>
      </c>
      <c r="H502" s="26">
        <f t="shared" ref="H502" si="2250">SUM(F502:G502)</f>
        <v>4595.3176600000006</v>
      </c>
      <c r="I502" s="26"/>
      <c r="J502" s="26">
        <f t="shared" si="2245"/>
        <v>4595.3176600000006</v>
      </c>
      <c r="K502" s="29">
        <v>3378.4</v>
      </c>
      <c r="L502" s="26"/>
      <c r="M502" s="26">
        <f>SUM(K502:L502)</f>
        <v>3378.4</v>
      </c>
      <c r="N502" s="26"/>
      <c r="O502" s="26">
        <f t="shared" ref="O502" si="2251">SUM(M502:N502)</f>
        <v>3378.4</v>
      </c>
      <c r="P502" s="26"/>
      <c r="Q502" s="26">
        <f t="shared" si="2247"/>
        <v>3378.4</v>
      </c>
      <c r="R502" s="29">
        <v>3378.4</v>
      </c>
      <c r="S502" s="26"/>
      <c r="T502" s="26">
        <f>SUM(R502:S502)</f>
        <v>3378.4</v>
      </c>
      <c r="U502" s="26"/>
      <c r="V502" s="26">
        <f t="shared" ref="V502" si="2252">SUM(T502:U502)</f>
        <v>3378.4</v>
      </c>
      <c r="W502" s="26"/>
      <c r="X502" s="26">
        <f t="shared" si="2249"/>
        <v>3378.4</v>
      </c>
    </row>
    <row r="503" spans="1:24" ht="31.5" hidden="1" outlineLevel="7" x14ac:dyDescent="0.2">
      <c r="A503" s="30" t="s">
        <v>459</v>
      </c>
      <c r="B503" s="30"/>
      <c r="C503" s="52" t="s">
        <v>723</v>
      </c>
      <c r="D503" s="28">
        <f>D504</f>
        <v>160.5</v>
      </c>
      <c r="E503" s="28">
        <f t="shared" ref="E503:J503" si="2253">E504</f>
        <v>0</v>
      </c>
      <c r="F503" s="28">
        <f t="shared" si="2253"/>
        <v>160.5</v>
      </c>
      <c r="G503" s="28">
        <f t="shared" si="2253"/>
        <v>0</v>
      </c>
      <c r="H503" s="28">
        <f t="shared" si="2253"/>
        <v>160.5</v>
      </c>
      <c r="I503" s="28">
        <f t="shared" si="2253"/>
        <v>0</v>
      </c>
      <c r="J503" s="28">
        <f t="shared" si="2253"/>
        <v>160.5</v>
      </c>
      <c r="K503" s="28"/>
      <c r="L503" s="28">
        <f t="shared" ref="L503" si="2254">L504</f>
        <v>0</v>
      </c>
      <c r="M503" s="28">
        <f t="shared" ref="M503:Q503" si="2255">M504</f>
        <v>0</v>
      </c>
      <c r="N503" s="28">
        <f t="shared" si="2255"/>
        <v>0</v>
      </c>
      <c r="O503" s="28">
        <f t="shared" si="2255"/>
        <v>0</v>
      </c>
      <c r="P503" s="28">
        <f t="shared" si="2255"/>
        <v>0</v>
      </c>
      <c r="Q503" s="28">
        <f t="shared" si="2255"/>
        <v>0</v>
      </c>
      <c r="R503" s="28"/>
      <c r="S503" s="28">
        <f t="shared" ref="S503" si="2256">S504</f>
        <v>0</v>
      </c>
      <c r="T503" s="28">
        <f t="shared" ref="T503:X503" si="2257">T504</f>
        <v>0</v>
      </c>
      <c r="U503" s="28">
        <f t="shared" si="2257"/>
        <v>0</v>
      </c>
      <c r="V503" s="28">
        <f t="shared" si="2257"/>
        <v>0</v>
      </c>
      <c r="W503" s="28">
        <f t="shared" si="2257"/>
        <v>0</v>
      </c>
      <c r="X503" s="28">
        <f t="shared" si="2257"/>
        <v>0</v>
      </c>
    </row>
    <row r="504" spans="1:24" ht="31.5" hidden="1" outlineLevel="7" x14ac:dyDescent="0.2">
      <c r="A504" s="32" t="s">
        <v>459</v>
      </c>
      <c r="B504" s="32" t="s">
        <v>65</v>
      </c>
      <c r="C504" s="38" t="s">
        <v>421</v>
      </c>
      <c r="D504" s="29">
        <v>160.5</v>
      </c>
      <c r="E504" s="26"/>
      <c r="F504" s="26">
        <f>SUM(D504:E504)</f>
        <v>160.5</v>
      </c>
      <c r="G504" s="26"/>
      <c r="H504" s="26">
        <f t="shared" ref="H504" si="2258">SUM(F504:G504)</f>
        <v>160.5</v>
      </c>
      <c r="I504" s="26"/>
      <c r="J504" s="26">
        <f t="shared" ref="J504" si="2259">SUM(H504:I504)</f>
        <v>160.5</v>
      </c>
      <c r="K504" s="29"/>
      <c r="L504" s="26"/>
      <c r="M504" s="26">
        <f>SUM(K504:L504)</f>
        <v>0</v>
      </c>
      <c r="N504" s="26"/>
      <c r="O504" s="26">
        <f t="shared" ref="O504" si="2260">SUM(M504:N504)</f>
        <v>0</v>
      </c>
      <c r="P504" s="26"/>
      <c r="Q504" s="26">
        <f t="shared" ref="Q504" si="2261">SUM(O504:P504)</f>
        <v>0</v>
      </c>
      <c r="R504" s="29"/>
      <c r="S504" s="26"/>
      <c r="T504" s="26">
        <f>SUM(R504:S504)</f>
        <v>0</v>
      </c>
      <c r="U504" s="26"/>
      <c r="V504" s="26">
        <f t="shared" ref="V504" si="2262">SUM(T504:U504)</f>
        <v>0</v>
      </c>
      <c r="W504" s="26"/>
      <c r="X504" s="26">
        <f t="shared" ref="X504" si="2263">SUM(V504:W504)</f>
        <v>0</v>
      </c>
    </row>
    <row r="505" spans="1:24" ht="31.5" hidden="1" outlineLevel="7" x14ac:dyDescent="0.2">
      <c r="A505" s="30" t="s">
        <v>459</v>
      </c>
      <c r="B505" s="30"/>
      <c r="C505" s="52" t="s">
        <v>724</v>
      </c>
      <c r="D505" s="28">
        <f>D506</f>
        <v>802.4</v>
      </c>
      <c r="E505" s="28">
        <f t="shared" ref="E505:J505" si="2264">E506</f>
        <v>0</v>
      </c>
      <c r="F505" s="28">
        <f t="shared" si="2264"/>
        <v>802.4</v>
      </c>
      <c r="G505" s="28">
        <f t="shared" si="2264"/>
        <v>0</v>
      </c>
      <c r="H505" s="28">
        <f t="shared" si="2264"/>
        <v>802.4</v>
      </c>
      <c r="I505" s="28">
        <f t="shared" si="2264"/>
        <v>0</v>
      </c>
      <c r="J505" s="28">
        <f t="shared" si="2264"/>
        <v>802.4</v>
      </c>
      <c r="K505" s="28"/>
      <c r="L505" s="28">
        <f t="shared" ref="L505" si="2265">L506</f>
        <v>0</v>
      </c>
      <c r="M505" s="28">
        <f t="shared" ref="M505:Q505" si="2266">M506</f>
        <v>0</v>
      </c>
      <c r="N505" s="28">
        <f t="shared" si="2266"/>
        <v>0</v>
      </c>
      <c r="O505" s="28">
        <f t="shared" si="2266"/>
        <v>0</v>
      </c>
      <c r="P505" s="28">
        <f t="shared" si="2266"/>
        <v>0</v>
      </c>
      <c r="Q505" s="28">
        <f t="shared" si="2266"/>
        <v>0</v>
      </c>
      <c r="R505" s="28"/>
      <c r="S505" s="28">
        <f t="shared" ref="S505" si="2267">S506</f>
        <v>0</v>
      </c>
      <c r="T505" s="28">
        <f t="shared" ref="T505:X505" si="2268">T506</f>
        <v>0</v>
      </c>
      <c r="U505" s="28">
        <f t="shared" si="2268"/>
        <v>0</v>
      </c>
      <c r="V505" s="28">
        <f t="shared" si="2268"/>
        <v>0</v>
      </c>
      <c r="W505" s="28">
        <f t="shared" si="2268"/>
        <v>0</v>
      </c>
      <c r="X505" s="28">
        <f t="shared" si="2268"/>
        <v>0</v>
      </c>
    </row>
    <row r="506" spans="1:24" ht="31.5" hidden="1" outlineLevel="7" x14ac:dyDescent="0.2">
      <c r="A506" s="32" t="s">
        <v>459</v>
      </c>
      <c r="B506" s="32" t="s">
        <v>65</v>
      </c>
      <c r="C506" s="38" t="s">
        <v>66</v>
      </c>
      <c r="D506" s="29">
        <v>802.4</v>
      </c>
      <c r="E506" s="26"/>
      <c r="F506" s="26">
        <f>SUM(D506:E506)</f>
        <v>802.4</v>
      </c>
      <c r="G506" s="26"/>
      <c r="H506" s="26">
        <f t="shared" ref="H506" si="2269">SUM(F506:G506)</f>
        <v>802.4</v>
      </c>
      <c r="I506" s="26"/>
      <c r="J506" s="26">
        <f t="shared" ref="J506" si="2270">SUM(H506:I506)</f>
        <v>802.4</v>
      </c>
      <c r="K506" s="29"/>
      <c r="L506" s="26"/>
      <c r="M506" s="26">
        <f>SUM(K506:L506)</f>
        <v>0</v>
      </c>
      <c r="N506" s="26"/>
      <c r="O506" s="26">
        <f t="shared" ref="O506" si="2271">SUM(M506:N506)</f>
        <v>0</v>
      </c>
      <c r="P506" s="26"/>
      <c r="Q506" s="26">
        <f t="shared" ref="Q506" si="2272">SUM(O506:P506)</f>
        <v>0</v>
      </c>
      <c r="R506" s="29"/>
      <c r="S506" s="26"/>
      <c r="T506" s="26">
        <f>SUM(R506:S506)</f>
        <v>0</v>
      </c>
      <c r="U506" s="26"/>
      <c r="V506" s="26">
        <f t="shared" ref="V506" si="2273">SUM(T506:U506)</f>
        <v>0</v>
      </c>
      <c r="W506" s="26"/>
      <c r="X506" s="26">
        <f t="shared" ref="X506" si="2274">SUM(V506:W506)</f>
        <v>0</v>
      </c>
    </row>
    <row r="507" spans="1:24" ht="31.5" hidden="1" outlineLevel="7" x14ac:dyDescent="0.2">
      <c r="A507" s="20" t="s">
        <v>442</v>
      </c>
      <c r="B507" s="20"/>
      <c r="C507" s="37" t="s">
        <v>580</v>
      </c>
      <c r="D507" s="28">
        <f>D508</f>
        <v>1064.71245</v>
      </c>
      <c r="E507" s="28">
        <f t="shared" ref="E507:J507" si="2275">E508</f>
        <v>-0.01</v>
      </c>
      <c r="F507" s="28">
        <f t="shared" si="2275"/>
        <v>1064.70245</v>
      </c>
      <c r="G507" s="28">
        <f t="shared" si="2275"/>
        <v>0</v>
      </c>
      <c r="H507" s="28">
        <f t="shared" si="2275"/>
        <v>1064.70245</v>
      </c>
      <c r="I507" s="28">
        <f t="shared" si="2275"/>
        <v>0</v>
      </c>
      <c r="J507" s="28">
        <f t="shared" si="2275"/>
        <v>1064.70245</v>
      </c>
      <c r="K507" s="28">
        <f t="shared" ref="K507:R507" si="2276">K508</f>
        <v>1000</v>
      </c>
      <c r="L507" s="28">
        <f t="shared" ref="L507" si="2277">L508</f>
        <v>0</v>
      </c>
      <c r="M507" s="28">
        <f t="shared" ref="M507:Q507" si="2278">M508</f>
        <v>1000</v>
      </c>
      <c r="N507" s="28">
        <f t="shared" si="2278"/>
        <v>0</v>
      </c>
      <c r="O507" s="28">
        <f t="shared" si="2278"/>
        <v>1000</v>
      </c>
      <c r="P507" s="28">
        <f t="shared" si="2278"/>
        <v>0</v>
      </c>
      <c r="Q507" s="28">
        <f t="shared" si="2278"/>
        <v>1000</v>
      </c>
      <c r="R507" s="28">
        <f t="shared" si="2276"/>
        <v>1000</v>
      </c>
      <c r="S507" s="28">
        <f t="shared" ref="S507" si="2279">S508</f>
        <v>0</v>
      </c>
      <c r="T507" s="28">
        <f t="shared" ref="T507:X507" si="2280">T508</f>
        <v>1000</v>
      </c>
      <c r="U507" s="28">
        <f t="shared" si="2280"/>
        <v>0</v>
      </c>
      <c r="V507" s="28">
        <f t="shared" si="2280"/>
        <v>1000</v>
      </c>
      <c r="W507" s="28">
        <f t="shared" si="2280"/>
        <v>0</v>
      </c>
      <c r="X507" s="28">
        <f t="shared" si="2280"/>
        <v>1000</v>
      </c>
    </row>
    <row r="508" spans="1:24" ht="31.5" hidden="1" outlineLevel="7" x14ac:dyDescent="0.2">
      <c r="A508" s="24" t="s">
        <v>442</v>
      </c>
      <c r="B508" s="24" t="s">
        <v>65</v>
      </c>
      <c r="C508" s="6" t="s">
        <v>421</v>
      </c>
      <c r="D508" s="29">
        <v>1064.71245</v>
      </c>
      <c r="E508" s="53">
        <v>-0.01</v>
      </c>
      <c r="F508" s="49">
        <f>SUM(D508:E508)</f>
        <v>1064.70245</v>
      </c>
      <c r="G508" s="49"/>
      <c r="H508" s="49">
        <f t="shared" ref="H508" si="2281">SUM(F508:G508)</f>
        <v>1064.70245</v>
      </c>
      <c r="I508" s="49"/>
      <c r="J508" s="49">
        <f t="shared" ref="J508" si="2282">SUM(H508:I508)</f>
        <v>1064.70245</v>
      </c>
      <c r="K508" s="29">
        <v>1000</v>
      </c>
      <c r="L508" s="26"/>
      <c r="M508" s="26">
        <f>SUM(K508:L508)</f>
        <v>1000</v>
      </c>
      <c r="N508" s="49"/>
      <c r="O508" s="49">
        <f t="shared" ref="O508" si="2283">SUM(M508:N508)</f>
        <v>1000</v>
      </c>
      <c r="P508" s="49"/>
      <c r="Q508" s="49">
        <f t="shared" ref="Q508" si="2284">SUM(O508:P508)</f>
        <v>1000</v>
      </c>
      <c r="R508" s="29">
        <v>1000</v>
      </c>
      <c r="S508" s="26"/>
      <c r="T508" s="26">
        <f>SUM(R508:S508)</f>
        <v>1000</v>
      </c>
      <c r="U508" s="49"/>
      <c r="V508" s="49">
        <f t="shared" ref="V508" si="2285">SUM(T508:U508)</f>
        <v>1000</v>
      </c>
      <c r="W508" s="49"/>
      <c r="X508" s="49">
        <f t="shared" ref="X508" si="2286">SUM(V508:W508)</f>
        <v>1000</v>
      </c>
    </row>
    <row r="509" spans="1:24" ht="31.5" outlineLevel="7" x14ac:dyDescent="0.2">
      <c r="A509" s="20" t="s">
        <v>442</v>
      </c>
      <c r="B509" s="20"/>
      <c r="C509" s="37" t="s">
        <v>448</v>
      </c>
      <c r="D509" s="28">
        <f t="shared" ref="D509:J509" si="2287">D510</f>
        <v>1064.7263600000001</v>
      </c>
      <c r="E509" s="28">
        <f t="shared" si="2287"/>
        <v>0</v>
      </c>
      <c r="F509" s="28">
        <f t="shared" si="2287"/>
        <v>1064.7263600000001</v>
      </c>
      <c r="G509" s="28">
        <f t="shared" si="2287"/>
        <v>0</v>
      </c>
      <c r="H509" s="28">
        <f t="shared" si="2287"/>
        <v>1064.7263600000001</v>
      </c>
      <c r="I509" s="28">
        <f t="shared" si="2287"/>
        <v>-112.05937</v>
      </c>
      <c r="J509" s="28">
        <f t="shared" si="2287"/>
        <v>952.66699000000017</v>
      </c>
      <c r="K509" s="28"/>
      <c r="L509" s="28">
        <f t="shared" ref="L509:Q509" si="2288">L510</f>
        <v>0</v>
      </c>
      <c r="M509" s="28">
        <f t="shared" si="2288"/>
        <v>0</v>
      </c>
      <c r="N509" s="28">
        <f t="shared" si="2288"/>
        <v>0</v>
      </c>
      <c r="O509" s="28">
        <f t="shared" si="2288"/>
        <v>0</v>
      </c>
      <c r="P509" s="28">
        <f t="shared" si="2288"/>
        <v>0</v>
      </c>
      <c r="Q509" s="28">
        <f t="shared" si="2288"/>
        <v>0</v>
      </c>
      <c r="R509" s="28"/>
      <c r="S509" s="28">
        <f t="shared" ref="S509:X509" si="2289">S510</f>
        <v>0</v>
      </c>
      <c r="T509" s="28">
        <f t="shared" si="2289"/>
        <v>0</v>
      </c>
      <c r="U509" s="28">
        <f t="shared" si="2289"/>
        <v>0</v>
      </c>
      <c r="V509" s="28">
        <f t="shared" si="2289"/>
        <v>0</v>
      </c>
      <c r="W509" s="28">
        <f t="shared" si="2289"/>
        <v>0</v>
      </c>
      <c r="X509" s="28">
        <f t="shared" si="2289"/>
        <v>0</v>
      </c>
    </row>
    <row r="510" spans="1:24" ht="31.5" outlineLevel="7" x14ac:dyDescent="0.2">
      <c r="A510" s="24" t="s">
        <v>442</v>
      </c>
      <c r="B510" s="24" t="s">
        <v>65</v>
      </c>
      <c r="C510" s="6" t="s">
        <v>421</v>
      </c>
      <c r="D510" s="29">
        <v>1064.7263600000001</v>
      </c>
      <c r="E510" s="26"/>
      <c r="F510" s="51">
        <f>SUM(D510:E510)</f>
        <v>1064.7263600000001</v>
      </c>
      <c r="G510" s="49"/>
      <c r="H510" s="51">
        <f t="shared" ref="H510" si="2290">SUM(F510:G510)</f>
        <v>1064.7263600000001</v>
      </c>
      <c r="I510" s="29">
        <v>-112.05937</v>
      </c>
      <c r="J510" s="51">
        <f t="shared" ref="J510" si="2291">SUM(H510:I510)</f>
        <v>952.66699000000017</v>
      </c>
      <c r="K510" s="29"/>
      <c r="L510" s="26"/>
      <c r="M510" s="26">
        <f>SUM(K510:L510)</f>
        <v>0</v>
      </c>
      <c r="N510" s="26"/>
      <c r="O510" s="26">
        <f t="shared" ref="O510" si="2292">SUM(M510:N510)</f>
        <v>0</v>
      </c>
      <c r="P510" s="49"/>
      <c r="Q510" s="51">
        <f t="shared" ref="Q510" si="2293">SUM(O510:P510)</f>
        <v>0</v>
      </c>
      <c r="R510" s="29"/>
      <c r="S510" s="26"/>
      <c r="T510" s="26">
        <f>SUM(R510:S510)</f>
        <v>0</v>
      </c>
      <c r="U510" s="26"/>
      <c r="V510" s="26">
        <f t="shared" ref="V510" si="2294">SUM(T510:U510)</f>
        <v>0</v>
      </c>
      <c r="W510" s="49"/>
      <c r="X510" s="51">
        <f t="shared" ref="X510" si="2295">SUM(V510:W510)</f>
        <v>0</v>
      </c>
    </row>
    <row r="511" spans="1:24" ht="31.5" hidden="1" outlineLevel="3" x14ac:dyDescent="0.2">
      <c r="A511" s="20" t="s">
        <v>236</v>
      </c>
      <c r="B511" s="20"/>
      <c r="C511" s="21" t="s">
        <v>237</v>
      </c>
      <c r="D511" s="22">
        <f>D512</f>
        <v>2783.9</v>
      </c>
      <c r="E511" s="22">
        <f t="shared" ref="E511:J511" si="2296">E512</f>
        <v>0</v>
      </c>
      <c r="F511" s="22">
        <f t="shared" si="2296"/>
        <v>2783.9</v>
      </c>
      <c r="G511" s="22">
        <f t="shared" si="2296"/>
        <v>0</v>
      </c>
      <c r="H511" s="22">
        <f t="shared" si="2296"/>
        <v>2783.9</v>
      </c>
      <c r="I511" s="22">
        <f t="shared" si="2296"/>
        <v>0</v>
      </c>
      <c r="J511" s="22">
        <f t="shared" si="2296"/>
        <v>2783.9</v>
      </c>
      <c r="K511" s="22">
        <f>K512</f>
        <v>2520.9</v>
      </c>
      <c r="L511" s="22">
        <f t="shared" ref="L511" si="2297">L512</f>
        <v>0</v>
      </c>
      <c r="M511" s="22">
        <f t="shared" ref="M511:Q511" si="2298">M512</f>
        <v>2520.9</v>
      </c>
      <c r="N511" s="22">
        <f t="shared" si="2298"/>
        <v>0</v>
      </c>
      <c r="O511" s="22">
        <f t="shared" si="2298"/>
        <v>2520.9</v>
      </c>
      <c r="P511" s="22">
        <f t="shared" si="2298"/>
        <v>0</v>
      </c>
      <c r="Q511" s="22">
        <f t="shared" si="2298"/>
        <v>2520.9</v>
      </c>
      <c r="R511" s="22">
        <f>R512</f>
        <v>2520.9</v>
      </c>
      <c r="S511" s="22">
        <f t="shared" ref="S511" si="2299">S512</f>
        <v>0</v>
      </c>
      <c r="T511" s="22">
        <f t="shared" ref="T511:X511" si="2300">T512</f>
        <v>2520.9</v>
      </c>
      <c r="U511" s="22">
        <f t="shared" si="2300"/>
        <v>0</v>
      </c>
      <c r="V511" s="22">
        <f t="shared" si="2300"/>
        <v>2520.9</v>
      </c>
      <c r="W511" s="22">
        <f t="shared" si="2300"/>
        <v>0</v>
      </c>
      <c r="X511" s="22">
        <f t="shared" si="2300"/>
        <v>2520.9</v>
      </c>
    </row>
    <row r="512" spans="1:24" ht="21.75" hidden="1" customHeight="1" outlineLevel="4" x14ac:dyDescent="0.2">
      <c r="A512" s="20" t="s">
        <v>238</v>
      </c>
      <c r="B512" s="20"/>
      <c r="C512" s="21" t="s">
        <v>239</v>
      </c>
      <c r="D512" s="22">
        <f>D513+D515</f>
        <v>2783.9</v>
      </c>
      <c r="E512" s="22">
        <f t="shared" ref="E512:F512" si="2301">E513+E515</f>
        <v>0</v>
      </c>
      <c r="F512" s="22">
        <f t="shared" si="2301"/>
        <v>2783.9</v>
      </c>
      <c r="G512" s="22">
        <f t="shared" ref="G512:H512" si="2302">G513+G515</f>
        <v>0</v>
      </c>
      <c r="H512" s="22">
        <f t="shared" si="2302"/>
        <v>2783.9</v>
      </c>
      <c r="I512" s="22">
        <f t="shared" ref="I512:J512" si="2303">I513+I515</f>
        <v>0</v>
      </c>
      <c r="J512" s="22">
        <f t="shared" si="2303"/>
        <v>2783.9</v>
      </c>
      <c r="K512" s="22">
        <f>K513+K515</f>
        <v>2520.9</v>
      </c>
      <c r="L512" s="22">
        <f t="shared" ref="L512" si="2304">L513+L515</f>
        <v>0</v>
      </c>
      <c r="M512" s="22">
        <f t="shared" ref="M512:Q512" si="2305">M513+M515</f>
        <v>2520.9</v>
      </c>
      <c r="N512" s="22">
        <f t="shared" si="2305"/>
        <v>0</v>
      </c>
      <c r="O512" s="22">
        <f t="shared" si="2305"/>
        <v>2520.9</v>
      </c>
      <c r="P512" s="22">
        <f t="shared" si="2305"/>
        <v>0</v>
      </c>
      <c r="Q512" s="22">
        <f t="shared" si="2305"/>
        <v>2520.9</v>
      </c>
      <c r="R512" s="22">
        <f>R513+R515</f>
        <v>2520.9</v>
      </c>
      <c r="S512" s="22">
        <f t="shared" ref="S512" si="2306">S513+S515</f>
        <v>0</v>
      </c>
      <c r="T512" s="22">
        <f t="shared" ref="T512:X512" si="2307">T513+T515</f>
        <v>2520.9</v>
      </c>
      <c r="U512" s="22">
        <f t="shared" si="2307"/>
        <v>0</v>
      </c>
      <c r="V512" s="22">
        <f t="shared" si="2307"/>
        <v>2520.9</v>
      </c>
      <c r="W512" s="22">
        <f t="shared" si="2307"/>
        <v>0</v>
      </c>
      <c r="X512" s="22">
        <f t="shared" si="2307"/>
        <v>2520.9</v>
      </c>
    </row>
    <row r="513" spans="1:24" ht="31.5" hidden="1" outlineLevel="5" x14ac:dyDescent="0.2">
      <c r="A513" s="20" t="s">
        <v>240</v>
      </c>
      <c r="B513" s="20"/>
      <c r="C513" s="21" t="s">
        <v>64</v>
      </c>
      <c r="D513" s="22">
        <f>D514</f>
        <v>1670.9</v>
      </c>
      <c r="E513" s="22">
        <f t="shared" ref="E513:J513" si="2308">E514</f>
        <v>0</v>
      </c>
      <c r="F513" s="22">
        <f t="shared" si="2308"/>
        <v>1670.9</v>
      </c>
      <c r="G513" s="22">
        <f t="shared" si="2308"/>
        <v>0</v>
      </c>
      <c r="H513" s="22">
        <f t="shared" si="2308"/>
        <v>1670.9</v>
      </c>
      <c r="I513" s="22">
        <f t="shared" si="2308"/>
        <v>0</v>
      </c>
      <c r="J513" s="22">
        <f t="shared" si="2308"/>
        <v>1670.9</v>
      </c>
      <c r="K513" s="22">
        <f>K514</f>
        <v>1520.9</v>
      </c>
      <c r="L513" s="22">
        <f t="shared" ref="L513" si="2309">L514</f>
        <v>0</v>
      </c>
      <c r="M513" s="22">
        <f t="shared" ref="M513:Q513" si="2310">M514</f>
        <v>1520.9</v>
      </c>
      <c r="N513" s="22">
        <f t="shared" si="2310"/>
        <v>0</v>
      </c>
      <c r="O513" s="22">
        <f t="shared" si="2310"/>
        <v>1520.9</v>
      </c>
      <c r="P513" s="22">
        <f t="shared" si="2310"/>
        <v>0</v>
      </c>
      <c r="Q513" s="22">
        <f t="shared" si="2310"/>
        <v>1520.9</v>
      </c>
      <c r="R513" s="22">
        <f>R514</f>
        <v>1520.9</v>
      </c>
      <c r="S513" s="22">
        <f t="shared" ref="S513" si="2311">S514</f>
        <v>0</v>
      </c>
      <c r="T513" s="22">
        <f t="shared" ref="T513:X513" si="2312">T514</f>
        <v>1520.9</v>
      </c>
      <c r="U513" s="22">
        <f t="shared" si="2312"/>
        <v>0</v>
      </c>
      <c r="V513" s="22">
        <f t="shared" si="2312"/>
        <v>1520.9</v>
      </c>
      <c r="W513" s="22">
        <f t="shared" si="2312"/>
        <v>0</v>
      </c>
      <c r="X513" s="22">
        <f t="shared" si="2312"/>
        <v>1520.9</v>
      </c>
    </row>
    <row r="514" spans="1:24" ht="31.5" hidden="1" outlineLevel="7" x14ac:dyDescent="0.2">
      <c r="A514" s="24" t="s">
        <v>240</v>
      </c>
      <c r="B514" s="24" t="s">
        <v>65</v>
      </c>
      <c r="C514" s="25" t="s">
        <v>66</v>
      </c>
      <c r="D514" s="29">
        <f>1520.9+150</f>
        <v>1670.9</v>
      </c>
      <c r="E514" s="26"/>
      <c r="F514" s="26">
        <f>SUM(D514:E514)</f>
        <v>1670.9</v>
      </c>
      <c r="G514" s="26"/>
      <c r="H514" s="26">
        <f t="shared" ref="H514" si="2313">SUM(F514:G514)</f>
        <v>1670.9</v>
      </c>
      <c r="I514" s="26"/>
      <c r="J514" s="26">
        <f t="shared" ref="J514" si="2314">SUM(H514:I514)</f>
        <v>1670.9</v>
      </c>
      <c r="K514" s="29">
        <v>1520.9</v>
      </c>
      <c r="L514" s="26"/>
      <c r="M514" s="26">
        <f>SUM(K514:L514)</f>
        <v>1520.9</v>
      </c>
      <c r="N514" s="26"/>
      <c r="O514" s="26">
        <f t="shared" ref="O514" si="2315">SUM(M514:N514)</f>
        <v>1520.9</v>
      </c>
      <c r="P514" s="26"/>
      <c r="Q514" s="26">
        <f t="shared" ref="Q514" si="2316">SUM(O514:P514)</f>
        <v>1520.9</v>
      </c>
      <c r="R514" s="29">
        <v>1520.9</v>
      </c>
      <c r="S514" s="26"/>
      <c r="T514" s="26">
        <f>SUM(R514:S514)</f>
        <v>1520.9</v>
      </c>
      <c r="U514" s="26"/>
      <c r="V514" s="26">
        <f t="shared" ref="V514" si="2317">SUM(T514:U514)</f>
        <v>1520.9</v>
      </c>
      <c r="W514" s="26"/>
      <c r="X514" s="26">
        <f t="shared" ref="X514" si="2318">SUM(V514:W514)</f>
        <v>1520.9</v>
      </c>
    </row>
    <row r="515" spans="1:24" ht="15.75" hidden="1" outlineLevel="5" x14ac:dyDescent="0.2">
      <c r="A515" s="20" t="s">
        <v>241</v>
      </c>
      <c r="B515" s="20"/>
      <c r="C515" s="21" t="s">
        <v>242</v>
      </c>
      <c r="D515" s="22">
        <f>D516</f>
        <v>1113</v>
      </c>
      <c r="E515" s="22">
        <f t="shared" ref="E515:J515" si="2319">E516</f>
        <v>0</v>
      </c>
      <c r="F515" s="22">
        <f t="shared" si="2319"/>
        <v>1113</v>
      </c>
      <c r="G515" s="22">
        <f t="shared" si="2319"/>
        <v>0</v>
      </c>
      <c r="H515" s="22">
        <f t="shared" si="2319"/>
        <v>1113</v>
      </c>
      <c r="I515" s="22">
        <f t="shared" si="2319"/>
        <v>0</v>
      </c>
      <c r="J515" s="22">
        <f t="shared" si="2319"/>
        <v>1113</v>
      </c>
      <c r="K515" s="22">
        <f>K516</f>
        <v>1000</v>
      </c>
      <c r="L515" s="22">
        <f t="shared" ref="L515" si="2320">L516</f>
        <v>0</v>
      </c>
      <c r="M515" s="22">
        <f t="shared" ref="M515:Q515" si="2321">M516</f>
        <v>1000</v>
      </c>
      <c r="N515" s="22">
        <f t="shared" si="2321"/>
        <v>0</v>
      </c>
      <c r="O515" s="22">
        <f t="shared" si="2321"/>
        <v>1000</v>
      </c>
      <c r="P515" s="22">
        <f t="shared" si="2321"/>
        <v>0</v>
      </c>
      <c r="Q515" s="22">
        <f t="shared" si="2321"/>
        <v>1000</v>
      </c>
      <c r="R515" s="22">
        <f>R516</f>
        <v>1000</v>
      </c>
      <c r="S515" s="22">
        <f t="shared" ref="S515" si="2322">S516</f>
        <v>0</v>
      </c>
      <c r="T515" s="22">
        <f t="shared" ref="T515:X515" si="2323">T516</f>
        <v>1000</v>
      </c>
      <c r="U515" s="22">
        <f t="shared" si="2323"/>
        <v>0</v>
      </c>
      <c r="V515" s="22">
        <f t="shared" si="2323"/>
        <v>1000</v>
      </c>
      <c r="W515" s="22">
        <f t="shared" si="2323"/>
        <v>0</v>
      </c>
      <c r="X515" s="22">
        <f t="shared" si="2323"/>
        <v>1000</v>
      </c>
    </row>
    <row r="516" spans="1:24" ht="15.75" hidden="1" outlineLevel="7" x14ac:dyDescent="0.2">
      <c r="A516" s="24" t="s">
        <v>241</v>
      </c>
      <c r="B516" s="24" t="s">
        <v>19</v>
      </c>
      <c r="C516" s="25" t="s">
        <v>20</v>
      </c>
      <c r="D516" s="54">
        <v>1113</v>
      </c>
      <c r="E516" s="26"/>
      <c r="F516" s="26">
        <f>SUM(D516:E516)</f>
        <v>1113</v>
      </c>
      <c r="G516" s="26"/>
      <c r="H516" s="26">
        <f t="shared" ref="H516" si="2324">SUM(F516:G516)</f>
        <v>1113</v>
      </c>
      <c r="I516" s="26"/>
      <c r="J516" s="26">
        <f t="shared" ref="J516" si="2325">SUM(H516:I516)</f>
        <v>1113</v>
      </c>
      <c r="K516" s="54">
        <v>1000</v>
      </c>
      <c r="L516" s="26"/>
      <c r="M516" s="26">
        <f>SUM(K516:L516)</f>
        <v>1000</v>
      </c>
      <c r="N516" s="26"/>
      <c r="O516" s="26">
        <f t="shared" ref="O516" si="2326">SUM(M516:N516)</f>
        <v>1000</v>
      </c>
      <c r="P516" s="26"/>
      <c r="Q516" s="26">
        <f t="shared" ref="Q516" si="2327">SUM(O516:P516)</f>
        <v>1000</v>
      </c>
      <c r="R516" s="54">
        <v>1000</v>
      </c>
      <c r="S516" s="26"/>
      <c r="T516" s="26">
        <f>SUM(R516:S516)</f>
        <v>1000</v>
      </c>
      <c r="U516" s="26"/>
      <c r="V516" s="26">
        <f t="shared" ref="V516" si="2328">SUM(T516:U516)</f>
        <v>1000</v>
      </c>
      <c r="W516" s="26"/>
      <c r="X516" s="26">
        <f t="shared" ref="X516" si="2329">SUM(V516:W516)</f>
        <v>1000</v>
      </c>
    </row>
    <row r="517" spans="1:24" ht="31.5" hidden="1" outlineLevel="3" x14ac:dyDescent="0.2">
      <c r="A517" s="20" t="s">
        <v>243</v>
      </c>
      <c r="B517" s="20"/>
      <c r="C517" s="21" t="s">
        <v>244</v>
      </c>
      <c r="D517" s="22">
        <f>D518</f>
        <v>1813.1</v>
      </c>
      <c r="E517" s="22">
        <f t="shared" ref="E517:J517" si="2330">E518</f>
        <v>0</v>
      </c>
      <c r="F517" s="22">
        <f t="shared" si="2330"/>
        <v>1813.1</v>
      </c>
      <c r="G517" s="22">
        <f t="shared" si="2330"/>
        <v>476.53120000000001</v>
      </c>
      <c r="H517" s="22">
        <f t="shared" si="2330"/>
        <v>2289.6311999999998</v>
      </c>
      <c r="I517" s="22">
        <f t="shared" si="2330"/>
        <v>0</v>
      </c>
      <c r="J517" s="22">
        <f t="shared" si="2330"/>
        <v>2289.6311999999998</v>
      </c>
      <c r="K517" s="22">
        <f t="shared" ref="D517:W519" si="2331">K518</f>
        <v>1663.1</v>
      </c>
      <c r="L517" s="22">
        <f t="shared" ref="L517" si="2332">L518</f>
        <v>0</v>
      </c>
      <c r="M517" s="22">
        <f t="shared" ref="M517:Q517" si="2333">M518</f>
        <v>1663.1</v>
      </c>
      <c r="N517" s="22">
        <f t="shared" si="2333"/>
        <v>0</v>
      </c>
      <c r="O517" s="22">
        <f t="shared" si="2333"/>
        <v>1663.1</v>
      </c>
      <c r="P517" s="22">
        <f t="shared" si="2333"/>
        <v>0</v>
      </c>
      <c r="Q517" s="22">
        <f t="shared" si="2333"/>
        <v>1663.1</v>
      </c>
      <c r="R517" s="22">
        <f t="shared" si="2331"/>
        <v>1663.1</v>
      </c>
      <c r="S517" s="22">
        <f t="shared" ref="S517" si="2334">S518</f>
        <v>0</v>
      </c>
      <c r="T517" s="22">
        <f t="shared" ref="T517:X519" si="2335">T518</f>
        <v>1663.1</v>
      </c>
      <c r="U517" s="22">
        <f t="shared" si="2335"/>
        <v>0</v>
      </c>
      <c r="V517" s="22">
        <f t="shared" si="2335"/>
        <v>1663.1</v>
      </c>
      <c r="W517" s="22">
        <f t="shared" si="2335"/>
        <v>0</v>
      </c>
      <c r="X517" s="22">
        <f t="shared" si="2335"/>
        <v>1663.1</v>
      </c>
    </row>
    <row r="518" spans="1:24" ht="31.5" hidden="1" outlineLevel="4" x14ac:dyDescent="0.2">
      <c r="A518" s="20" t="s">
        <v>245</v>
      </c>
      <c r="B518" s="20"/>
      <c r="C518" s="21" t="s">
        <v>246</v>
      </c>
      <c r="D518" s="22">
        <f t="shared" si="2331"/>
        <v>1813.1</v>
      </c>
      <c r="E518" s="22">
        <f t="shared" si="2331"/>
        <v>0</v>
      </c>
      <c r="F518" s="22">
        <f t="shared" si="2331"/>
        <v>1813.1</v>
      </c>
      <c r="G518" s="22">
        <f t="shared" si="2331"/>
        <v>476.53120000000001</v>
      </c>
      <c r="H518" s="22">
        <f t="shared" si="2331"/>
        <v>2289.6311999999998</v>
      </c>
      <c r="I518" s="22">
        <f t="shared" si="2331"/>
        <v>0</v>
      </c>
      <c r="J518" s="22">
        <f t="shared" si="2331"/>
        <v>2289.6311999999998</v>
      </c>
      <c r="K518" s="22">
        <f t="shared" si="2331"/>
        <v>1663.1</v>
      </c>
      <c r="L518" s="22">
        <f t="shared" si="2331"/>
        <v>0</v>
      </c>
      <c r="M518" s="22">
        <f t="shared" si="2331"/>
        <v>1663.1</v>
      </c>
      <c r="N518" s="22">
        <f t="shared" si="2331"/>
        <v>0</v>
      </c>
      <c r="O518" s="22">
        <f t="shared" si="2331"/>
        <v>1663.1</v>
      </c>
      <c r="P518" s="22">
        <f t="shared" si="2331"/>
        <v>0</v>
      </c>
      <c r="Q518" s="22">
        <f t="shared" si="2331"/>
        <v>1663.1</v>
      </c>
      <c r="R518" s="22">
        <f t="shared" si="2331"/>
        <v>1663.1</v>
      </c>
      <c r="S518" s="22">
        <f t="shared" si="2331"/>
        <v>0</v>
      </c>
      <c r="T518" s="22">
        <f t="shared" si="2331"/>
        <v>1663.1</v>
      </c>
      <c r="U518" s="22">
        <f t="shared" si="2331"/>
        <v>0</v>
      </c>
      <c r="V518" s="22">
        <f t="shared" si="2331"/>
        <v>1663.1</v>
      </c>
      <c r="W518" s="22">
        <f t="shared" si="2331"/>
        <v>0</v>
      </c>
      <c r="X518" s="22">
        <f t="shared" si="2335"/>
        <v>1663.1</v>
      </c>
    </row>
    <row r="519" spans="1:24" ht="31.5" hidden="1" outlineLevel="5" x14ac:dyDescent="0.2">
      <c r="A519" s="20" t="s">
        <v>247</v>
      </c>
      <c r="B519" s="20"/>
      <c r="C519" s="21" t="s">
        <v>64</v>
      </c>
      <c r="D519" s="22">
        <f t="shared" si="2331"/>
        <v>1813.1</v>
      </c>
      <c r="E519" s="22">
        <f t="shared" si="2331"/>
        <v>0</v>
      </c>
      <c r="F519" s="22">
        <f t="shared" si="2331"/>
        <v>1813.1</v>
      </c>
      <c r="G519" s="22">
        <f t="shared" si="2331"/>
        <v>476.53120000000001</v>
      </c>
      <c r="H519" s="22">
        <f t="shared" si="2331"/>
        <v>2289.6311999999998</v>
      </c>
      <c r="I519" s="22">
        <f t="shared" si="2331"/>
        <v>0</v>
      </c>
      <c r="J519" s="22">
        <f t="shared" si="2331"/>
        <v>2289.6311999999998</v>
      </c>
      <c r="K519" s="22">
        <f t="shared" si="2331"/>
        <v>1663.1</v>
      </c>
      <c r="L519" s="22">
        <f t="shared" si="2331"/>
        <v>0</v>
      </c>
      <c r="M519" s="22">
        <f t="shared" si="2331"/>
        <v>1663.1</v>
      </c>
      <c r="N519" s="22">
        <f t="shared" si="2331"/>
        <v>0</v>
      </c>
      <c r="O519" s="22">
        <f t="shared" si="2331"/>
        <v>1663.1</v>
      </c>
      <c r="P519" s="22">
        <f t="shared" si="2331"/>
        <v>0</v>
      </c>
      <c r="Q519" s="22">
        <f t="shared" si="2331"/>
        <v>1663.1</v>
      </c>
      <c r="R519" s="22">
        <f t="shared" si="2331"/>
        <v>1663.1</v>
      </c>
      <c r="S519" s="22">
        <f t="shared" si="2331"/>
        <v>0</v>
      </c>
      <c r="T519" s="22">
        <f t="shared" si="2331"/>
        <v>1663.1</v>
      </c>
      <c r="U519" s="22">
        <f t="shared" si="2331"/>
        <v>0</v>
      </c>
      <c r="V519" s="22">
        <f t="shared" si="2331"/>
        <v>1663.1</v>
      </c>
      <c r="W519" s="22">
        <f t="shared" si="2335"/>
        <v>0</v>
      </c>
      <c r="X519" s="22">
        <f t="shared" si="2335"/>
        <v>1663.1</v>
      </c>
    </row>
    <row r="520" spans="1:24" ht="31.5" hidden="1" outlineLevel="7" x14ac:dyDescent="0.2">
      <c r="A520" s="24" t="s">
        <v>247</v>
      </c>
      <c r="B520" s="24" t="s">
        <v>65</v>
      </c>
      <c r="C520" s="25" t="s">
        <v>66</v>
      </c>
      <c r="D520" s="26">
        <f>1663.1+150</f>
        <v>1813.1</v>
      </c>
      <c r="E520" s="26"/>
      <c r="F520" s="26">
        <f>SUM(D520:E520)</f>
        <v>1813.1</v>
      </c>
      <c r="G520" s="26">
        <v>476.53120000000001</v>
      </c>
      <c r="H520" s="26">
        <f t="shared" ref="H520" si="2336">SUM(F520:G520)</f>
        <v>2289.6311999999998</v>
      </c>
      <c r="I520" s="26"/>
      <c r="J520" s="26">
        <f t="shared" ref="J520" si="2337">SUM(H520:I520)</f>
        <v>2289.6311999999998</v>
      </c>
      <c r="K520" s="26">
        <v>1663.1</v>
      </c>
      <c r="L520" s="26"/>
      <c r="M520" s="26">
        <f>SUM(K520:L520)</f>
        <v>1663.1</v>
      </c>
      <c r="N520" s="26"/>
      <c r="O520" s="26">
        <f t="shared" ref="O520" si="2338">SUM(M520:N520)</f>
        <v>1663.1</v>
      </c>
      <c r="P520" s="26"/>
      <c r="Q520" s="26">
        <f t="shared" ref="Q520" si="2339">SUM(O520:P520)</f>
        <v>1663.1</v>
      </c>
      <c r="R520" s="26">
        <v>1663.1</v>
      </c>
      <c r="S520" s="26"/>
      <c r="T520" s="26">
        <f>SUM(R520:S520)</f>
        <v>1663.1</v>
      </c>
      <c r="U520" s="26"/>
      <c r="V520" s="26">
        <f t="shared" ref="V520" si="2340">SUM(T520:U520)</f>
        <v>1663.1</v>
      </c>
      <c r="W520" s="26"/>
      <c r="X520" s="26">
        <f t="shared" ref="X520" si="2341">SUM(V520:W520)</f>
        <v>1663.1</v>
      </c>
    </row>
    <row r="521" spans="1:24" ht="31.5" hidden="1" outlineLevel="3" x14ac:dyDescent="0.2">
      <c r="A521" s="20" t="s">
        <v>67</v>
      </c>
      <c r="B521" s="20"/>
      <c r="C521" s="21" t="s">
        <v>68</v>
      </c>
      <c r="D521" s="22">
        <f t="shared" ref="D521:W523" si="2342">D522</f>
        <v>274.8</v>
      </c>
      <c r="E521" s="22">
        <f t="shared" si="2342"/>
        <v>0</v>
      </c>
      <c r="F521" s="22">
        <f t="shared" si="2342"/>
        <v>274.8</v>
      </c>
      <c r="G521" s="22">
        <f t="shared" si="2342"/>
        <v>0</v>
      </c>
      <c r="H521" s="22">
        <f t="shared" si="2342"/>
        <v>274.8</v>
      </c>
      <c r="I521" s="22">
        <f t="shared" si="2342"/>
        <v>0</v>
      </c>
      <c r="J521" s="22">
        <f t="shared" si="2342"/>
        <v>274.8</v>
      </c>
      <c r="K521" s="22">
        <f t="shared" si="2342"/>
        <v>274.8</v>
      </c>
      <c r="L521" s="22">
        <f t="shared" si="2342"/>
        <v>0</v>
      </c>
      <c r="M521" s="22">
        <f t="shared" si="2342"/>
        <v>274.8</v>
      </c>
      <c r="N521" s="22">
        <f t="shared" si="2342"/>
        <v>0</v>
      </c>
      <c r="O521" s="22">
        <f t="shared" si="2342"/>
        <v>274.8</v>
      </c>
      <c r="P521" s="22">
        <f t="shared" si="2342"/>
        <v>0</v>
      </c>
      <c r="Q521" s="22">
        <f t="shared" si="2342"/>
        <v>274.8</v>
      </c>
      <c r="R521" s="22">
        <f t="shared" si="2342"/>
        <v>274.8</v>
      </c>
      <c r="S521" s="22">
        <f t="shared" si="2342"/>
        <v>0</v>
      </c>
      <c r="T521" s="22">
        <f t="shared" si="2342"/>
        <v>274.8</v>
      </c>
      <c r="U521" s="22">
        <f t="shared" si="2342"/>
        <v>0</v>
      </c>
      <c r="V521" s="22">
        <f t="shared" si="2342"/>
        <v>274.8</v>
      </c>
      <c r="W521" s="22">
        <f t="shared" si="2342"/>
        <v>0</v>
      </c>
      <c r="X521" s="22">
        <f t="shared" ref="W521:X523" si="2343">X522</f>
        <v>274.8</v>
      </c>
    </row>
    <row r="522" spans="1:24" ht="47.25" hidden="1" outlineLevel="4" x14ac:dyDescent="0.2">
      <c r="A522" s="20" t="s">
        <v>69</v>
      </c>
      <c r="B522" s="20"/>
      <c r="C522" s="21" t="s">
        <v>70</v>
      </c>
      <c r="D522" s="22">
        <f t="shared" si="2342"/>
        <v>274.8</v>
      </c>
      <c r="E522" s="22">
        <f t="shared" si="2342"/>
        <v>0</v>
      </c>
      <c r="F522" s="22">
        <f t="shared" si="2342"/>
        <v>274.8</v>
      </c>
      <c r="G522" s="22">
        <f t="shared" si="2342"/>
        <v>0</v>
      </c>
      <c r="H522" s="22">
        <f t="shared" si="2342"/>
        <v>274.8</v>
      </c>
      <c r="I522" s="22">
        <f t="shared" si="2342"/>
        <v>0</v>
      </c>
      <c r="J522" s="22">
        <f t="shared" si="2342"/>
        <v>274.8</v>
      </c>
      <c r="K522" s="22">
        <f t="shared" si="2342"/>
        <v>274.8</v>
      </c>
      <c r="L522" s="22">
        <f t="shared" si="2342"/>
        <v>0</v>
      </c>
      <c r="M522" s="22">
        <f t="shared" si="2342"/>
        <v>274.8</v>
      </c>
      <c r="N522" s="22">
        <f t="shared" si="2342"/>
        <v>0</v>
      </c>
      <c r="O522" s="22">
        <f t="shared" si="2342"/>
        <v>274.8</v>
      </c>
      <c r="P522" s="22">
        <f t="shared" si="2342"/>
        <v>0</v>
      </c>
      <c r="Q522" s="22">
        <f t="shared" si="2342"/>
        <v>274.8</v>
      </c>
      <c r="R522" s="22">
        <f t="shared" si="2342"/>
        <v>274.8</v>
      </c>
      <c r="S522" s="22">
        <f t="shared" si="2342"/>
        <v>0</v>
      </c>
      <c r="T522" s="22">
        <f t="shared" si="2342"/>
        <v>274.8</v>
      </c>
      <c r="U522" s="22">
        <f t="shared" si="2342"/>
        <v>0</v>
      </c>
      <c r="V522" s="22">
        <f t="shared" si="2342"/>
        <v>274.8</v>
      </c>
      <c r="W522" s="22">
        <f t="shared" si="2343"/>
        <v>0</v>
      </c>
      <c r="X522" s="22">
        <f t="shared" si="2343"/>
        <v>274.8</v>
      </c>
    </row>
    <row r="523" spans="1:24" ht="31.5" hidden="1" outlineLevel="5" x14ac:dyDescent="0.2">
      <c r="A523" s="20" t="s">
        <v>433</v>
      </c>
      <c r="B523" s="20"/>
      <c r="C523" s="21" t="s">
        <v>434</v>
      </c>
      <c r="D523" s="22">
        <f t="shared" si="2342"/>
        <v>274.8</v>
      </c>
      <c r="E523" s="22">
        <f t="shared" si="2342"/>
        <v>0</v>
      </c>
      <c r="F523" s="22">
        <f t="shared" si="2342"/>
        <v>274.8</v>
      </c>
      <c r="G523" s="22">
        <f t="shared" si="2342"/>
        <v>0</v>
      </c>
      <c r="H523" s="22">
        <f t="shared" si="2342"/>
        <v>274.8</v>
      </c>
      <c r="I523" s="22">
        <f t="shared" si="2342"/>
        <v>0</v>
      </c>
      <c r="J523" s="22">
        <f t="shared" si="2342"/>
        <v>274.8</v>
      </c>
      <c r="K523" s="22">
        <f t="shared" si="2342"/>
        <v>274.8</v>
      </c>
      <c r="L523" s="22">
        <f t="shared" si="2342"/>
        <v>0</v>
      </c>
      <c r="M523" s="22">
        <f t="shared" si="2342"/>
        <v>274.8</v>
      </c>
      <c r="N523" s="22">
        <f t="shared" si="2342"/>
        <v>0</v>
      </c>
      <c r="O523" s="22">
        <f t="shared" si="2342"/>
        <v>274.8</v>
      </c>
      <c r="P523" s="22">
        <f t="shared" si="2342"/>
        <v>0</v>
      </c>
      <c r="Q523" s="22">
        <f t="shared" si="2342"/>
        <v>274.8</v>
      </c>
      <c r="R523" s="22">
        <f t="shared" si="2342"/>
        <v>274.8</v>
      </c>
      <c r="S523" s="22">
        <f t="shared" si="2342"/>
        <v>0</v>
      </c>
      <c r="T523" s="22">
        <f t="shared" si="2342"/>
        <v>274.8</v>
      </c>
      <c r="U523" s="22">
        <f t="shared" si="2342"/>
        <v>0</v>
      </c>
      <c r="V523" s="22">
        <f t="shared" si="2342"/>
        <v>274.8</v>
      </c>
      <c r="W523" s="22">
        <f t="shared" si="2343"/>
        <v>0</v>
      </c>
      <c r="X523" s="22">
        <f t="shared" si="2343"/>
        <v>274.8</v>
      </c>
    </row>
    <row r="524" spans="1:24" ht="31.5" hidden="1" outlineLevel="7" x14ac:dyDescent="0.2">
      <c r="A524" s="24" t="s">
        <v>433</v>
      </c>
      <c r="B524" s="24" t="s">
        <v>65</v>
      </c>
      <c r="C524" s="25" t="s">
        <v>66</v>
      </c>
      <c r="D524" s="26">
        <v>274.8</v>
      </c>
      <c r="E524" s="26"/>
      <c r="F524" s="26">
        <f>SUM(D524:E524)</f>
        <v>274.8</v>
      </c>
      <c r="G524" s="26"/>
      <c r="H524" s="26">
        <f t="shared" ref="H524" si="2344">SUM(F524:G524)</f>
        <v>274.8</v>
      </c>
      <c r="I524" s="26"/>
      <c r="J524" s="26">
        <f t="shared" ref="J524" si="2345">SUM(H524:I524)</f>
        <v>274.8</v>
      </c>
      <c r="K524" s="26">
        <v>274.8</v>
      </c>
      <c r="L524" s="26"/>
      <c r="M524" s="26">
        <f>SUM(K524:L524)</f>
        <v>274.8</v>
      </c>
      <c r="N524" s="26"/>
      <c r="O524" s="26">
        <f t="shared" ref="O524" si="2346">SUM(M524:N524)</f>
        <v>274.8</v>
      </c>
      <c r="P524" s="26"/>
      <c r="Q524" s="26">
        <f t="shared" ref="Q524" si="2347">SUM(O524:P524)</f>
        <v>274.8</v>
      </c>
      <c r="R524" s="26">
        <v>274.8</v>
      </c>
      <c r="S524" s="26"/>
      <c r="T524" s="26">
        <f>SUM(R524:S524)</f>
        <v>274.8</v>
      </c>
      <c r="U524" s="26"/>
      <c r="V524" s="26">
        <f t="shared" ref="V524" si="2348">SUM(T524:U524)</f>
        <v>274.8</v>
      </c>
      <c r="W524" s="26"/>
      <c r="X524" s="26">
        <f t="shared" ref="X524" si="2349">SUM(V524:W524)</f>
        <v>274.8</v>
      </c>
    </row>
    <row r="525" spans="1:24" ht="31.5" outlineLevel="2" collapsed="1" x14ac:dyDescent="0.2">
      <c r="A525" s="20" t="s">
        <v>22</v>
      </c>
      <c r="B525" s="20"/>
      <c r="C525" s="21" t="s">
        <v>23</v>
      </c>
      <c r="D525" s="22">
        <f>D526+D530+D545</f>
        <v>21499.5</v>
      </c>
      <c r="E525" s="22">
        <f t="shared" ref="E525:F525" si="2350">E526+E530+E545</f>
        <v>-3.8</v>
      </c>
      <c r="F525" s="22">
        <f t="shared" si="2350"/>
        <v>21495.699999999997</v>
      </c>
      <c r="G525" s="22">
        <f t="shared" ref="G525:H525" si="2351">G526+G530+G545</f>
        <v>11066.9715</v>
      </c>
      <c r="H525" s="22">
        <f t="shared" si="2351"/>
        <v>32562.671499999997</v>
      </c>
      <c r="I525" s="22">
        <f t="shared" ref="I525:J525" si="2352">I526+I530+I545</f>
        <v>7700</v>
      </c>
      <c r="J525" s="22">
        <f t="shared" si="2352"/>
        <v>40262.671500000004</v>
      </c>
      <c r="K525" s="22">
        <f>K526+K530+K545</f>
        <v>11973.9</v>
      </c>
      <c r="L525" s="22">
        <f t="shared" ref="L525" si="2353">L526+L530+L545</f>
        <v>-70.599999999999994</v>
      </c>
      <c r="M525" s="22">
        <f t="shared" ref="M525:Q525" si="2354">M526+M530+M545</f>
        <v>11903.3</v>
      </c>
      <c r="N525" s="22">
        <f t="shared" si="2354"/>
        <v>0</v>
      </c>
      <c r="O525" s="22">
        <f t="shared" si="2354"/>
        <v>11903.3</v>
      </c>
      <c r="P525" s="22">
        <f t="shared" si="2354"/>
        <v>0</v>
      </c>
      <c r="Q525" s="22">
        <f t="shared" si="2354"/>
        <v>11903.3</v>
      </c>
      <c r="R525" s="22">
        <f>R526+R530+R545</f>
        <v>11794.9</v>
      </c>
      <c r="S525" s="22">
        <f t="shared" ref="S525" si="2355">S526+S530+S545</f>
        <v>0</v>
      </c>
      <c r="T525" s="22">
        <f t="shared" ref="T525:X525" si="2356">T526+T530+T545</f>
        <v>11794.9</v>
      </c>
      <c r="U525" s="22">
        <f t="shared" si="2356"/>
        <v>0</v>
      </c>
      <c r="V525" s="22">
        <f t="shared" si="2356"/>
        <v>11794.9</v>
      </c>
      <c r="W525" s="22">
        <f t="shared" si="2356"/>
        <v>0</v>
      </c>
      <c r="X525" s="22">
        <f t="shared" si="2356"/>
        <v>11794.9</v>
      </c>
    </row>
    <row r="526" spans="1:24" ht="31.5" hidden="1" outlineLevel="3" x14ac:dyDescent="0.2">
      <c r="A526" s="20" t="s">
        <v>372</v>
      </c>
      <c r="B526" s="20"/>
      <c r="C526" s="21" t="s">
        <v>373</v>
      </c>
      <c r="D526" s="22">
        <f>D527</f>
        <v>3000</v>
      </c>
      <c r="E526" s="22">
        <f t="shared" ref="E526:J528" si="2357">E527</f>
        <v>0</v>
      </c>
      <c r="F526" s="22">
        <f t="shared" si="2357"/>
        <v>3000</v>
      </c>
      <c r="G526" s="22">
        <f t="shared" si="2357"/>
        <v>3000</v>
      </c>
      <c r="H526" s="22">
        <f t="shared" si="2357"/>
        <v>6000</v>
      </c>
      <c r="I526" s="22">
        <f t="shared" si="2357"/>
        <v>0</v>
      </c>
      <c r="J526" s="22">
        <f t="shared" si="2357"/>
        <v>6000</v>
      </c>
      <c r="K526" s="22">
        <f t="shared" ref="K526:R527" si="2358">K527</f>
        <v>3000</v>
      </c>
      <c r="L526" s="22">
        <f t="shared" ref="L526:L528" si="2359">L527</f>
        <v>0</v>
      </c>
      <c r="M526" s="22">
        <f t="shared" ref="M526:Q528" si="2360">M527</f>
        <v>3000</v>
      </c>
      <c r="N526" s="22">
        <f t="shared" si="2360"/>
        <v>0</v>
      </c>
      <c r="O526" s="22">
        <f t="shared" si="2360"/>
        <v>3000</v>
      </c>
      <c r="P526" s="22">
        <f t="shared" si="2360"/>
        <v>0</v>
      </c>
      <c r="Q526" s="22">
        <f t="shared" si="2360"/>
        <v>3000</v>
      </c>
      <c r="R526" s="22">
        <f t="shared" si="2358"/>
        <v>3000</v>
      </c>
      <c r="S526" s="22">
        <f t="shared" ref="S526:S528" si="2361">S527</f>
        <v>0</v>
      </c>
      <c r="T526" s="22">
        <f t="shared" ref="T526:X528" si="2362">T527</f>
        <v>3000</v>
      </c>
      <c r="U526" s="22">
        <f t="shared" si="2362"/>
        <v>0</v>
      </c>
      <c r="V526" s="22">
        <f t="shared" si="2362"/>
        <v>3000</v>
      </c>
      <c r="W526" s="22">
        <f t="shared" si="2362"/>
        <v>0</v>
      </c>
      <c r="X526" s="22">
        <f t="shared" si="2362"/>
        <v>3000</v>
      </c>
    </row>
    <row r="527" spans="1:24" ht="31.5" hidden="1" outlineLevel="4" x14ac:dyDescent="0.2">
      <c r="A527" s="20" t="s">
        <v>374</v>
      </c>
      <c r="B527" s="20"/>
      <c r="C527" s="21" t="s">
        <v>375</v>
      </c>
      <c r="D527" s="22">
        <f>D528</f>
        <v>3000</v>
      </c>
      <c r="E527" s="22">
        <f t="shared" si="2357"/>
        <v>0</v>
      </c>
      <c r="F527" s="22">
        <f t="shared" si="2357"/>
        <v>3000</v>
      </c>
      <c r="G527" s="22">
        <f t="shared" si="2357"/>
        <v>3000</v>
      </c>
      <c r="H527" s="22">
        <f t="shared" si="2357"/>
        <v>6000</v>
      </c>
      <c r="I527" s="22">
        <f t="shared" si="2357"/>
        <v>0</v>
      </c>
      <c r="J527" s="22">
        <f t="shared" si="2357"/>
        <v>6000</v>
      </c>
      <c r="K527" s="22">
        <f t="shared" si="2358"/>
        <v>3000</v>
      </c>
      <c r="L527" s="22">
        <f t="shared" si="2359"/>
        <v>0</v>
      </c>
      <c r="M527" s="22">
        <f t="shared" si="2360"/>
        <v>3000</v>
      </c>
      <c r="N527" s="22">
        <f t="shared" si="2360"/>
        <v>0</v>
      </c>
      <c r="O527" s="22">
        <f t="shared" si="2360"/>
        <v>3000</v>
      </c>
      <c r="P527" s="22">
        <f t="shared" si="2360"/>
        <v>0</v>
      </c>
      <c r="Q527" s="22">
        <f t="shared" si="2360"/>
        <v>3000</v>
      </c>
      <c r="R527" s="22">
        <f t="shared" si="2358"/>
        <v>3000</v>
      </c>
      <c r="S527" s="22">
        <f t="shared" si="2361"/>
        <v>0</v>
      </c>
      <c r="T527" s="22">
        <f t="shared" si="2362"/>
        <v>3000</v>
      </c>
      <c r="U527" s="22">
        <f t="shared" si="2362"/>
        <v>0</v>
      </c>
      <c r="V527" s="22">
        <f t="shared" si="2362"/>
        <v>3000</v>
      </c>
      <c r="W527" s="22">
        <f t="shared" si="2362"/>
        <v>0</v>
      </c>
      <c r="X527" s="22">
        <f t="shared" si="2362"/>
        <v>3000</v>
      </c>
    </row>
    <row r="528" spans="1:24" ht="31.5" hidden="1" outlineLevel="5" x14ac:dyDescent="0.2">
      <c r="A528" s="20" t="s">
        <v>376</v>
      </c>
      <c r="B528" s="20"/>
      <c r="C528" s="21" t="s">
        <v>581</v>
      </c>
      <c r="D528" s="22">
        <f>D529</f>
        <v>3000</v>
      </c>
      <c r="E528" s="22">
        <f t="shared" si="2357"/>
        <v>0</v>
      </c>
      <c r="F528" s="22">
        <f t="shared" si="2357"/>
        <v>3000</v>
      </c>
      <c r="G528" s="22">
        <f t="shared" si="2357"/>
        <v>3000</v>
      </c>
      <c r="H528" s="22">
        <f t="shared" si="2357"/>
        <v>6000</v>
      </c>
      <c r="I528" s="22">
        <f t="shared" si="2357"/>
        <v>0</v>
      </c>
      <c r="J528" s="22">
        <f t="shared" si="2357"/>
        <v>6000</v>
      </c>
      <c r="K528" s="22">
        <f>K529</f>
        <v>3000</v>
      </c>
      <c r="L528" s="22">
        <f t="shared" si="2359"/>
        <v>0</v>
      </c>
      <c r="M528" s="22">
        <f t="shared" si="2360"/>
        <v>3000</v>
      </c>
      <c r="N528" s="22">
        <f t="shared" si="2360"/>
        <v>0</v>
      </c>
      <c r="O528" s="22">
        <f t="shared" si="2360"/>
        <v>3000</v>
      </c>
      <c r="P528" s="22">
        <f t="shared" si="2360"/>
        <v>0</v>
      </c>
      <c r="Q528" s="22">
        <f t="shared" si="2360"/>
        <v>3000</v>
      </c>
      <c r="R528" s="22">
        <f>R529</f>
        <v>3000</v>
      </c>
      <c r="S528" s="22">
        <f t="shared" si="2361"/>
        <v>0</v>
      </c>
      <c r="T528" s="22">
        <f t="shared" si="2362"/>
        <v>3000</v>
      </c>
      <c r="U528" s="22">
        <f t="shared" si="2362"/>
        <v>0</v>
      </c>
      <c r="V528" s="22">
        <f t="shared" si="2362"/>
        <v>3000</v>
      </c>
      <c r="W528" s="22">
        <f t="shared" si="2362"/>
        <v>0</v>
      </c>
      <c r="X528" s="22">
        <f t="shared" si="2362"/>
        <v>3000</v>
      </c>
    </row>
    <row r="529" spans="1:24" ht="15.75" hidden="1" outlineLevel="7" x14ac:dyDescent="0.2">
      <c r="A529" s="24" t="s">
        <v>376</v>
      </c>
      <c r="B529" s="24" t="s">
        <v>19</v>
      </c>
      <c r="C529" s="25" t="s">
        <v>20</v>
      </c>
      <c r="D529" s="26">
        <v>3000</v>
      </c>
      <c r="E529" s="26"/>
      <c r="F529" s="26">
        <f>SUM(D529:E529)</f>
        <v>3000</v>
      </c>
      <c r="G529" s="26">
        <v>3000</v>
      </c>
      <c r="H529" s="26">
        <f t="shared" ref="H529" si="2363">SUM(F529:G529)</f>
        <v>6000</v>
      </c>
      <c r="I529" s="26"/>
      <c r="J529" s="26">
        <f t="shared" ref="J529" si="2364">SUM(H529:I529)</f>
        <v>6000</v>
      </c>
      <c r="K529" s="26">
        <v>3000</v>
      </c>
      <c r="L529" s="26"/>
      <c r="M529" s="26">
        <f>SUM(K529:L529)</f>
        <v>3000</v>
      </c>
      <c r="N529" s="26"/>
      <c r="O529" s="26">
        <f t="shared" ref="O529" si="2365">SUM(M529:N529)</f>
        <v>3000</v>
      </c>
      <c r="P529" s="26"/>
      <c r="Q529" s="26">
        <f t="shared" ref="Q529" si="2366">SUM(O529:P529)</f>
        <v>3000</v>
      </c>
      <c r="R529" s="26">
        <v>3000</v>
      </c>
      <c r="S529" s="26"/>
      <c r="T529" s="26">
        <f>SUM(R529:S529)</f>
        <v>3000</v>
      </c>
      <c r="U529" s="26"/>
      <c r="V529" s="26">
        <f t="shared" ref="V529" si="2367">SUM(T529:U529)</f>
        <v>3000</v>
      </c>
      <c r="W529" s="26"/>
      <c r="X529" s="26">
        <f t="shared" ref="X529" si="2368">SUM(V529:W529)</f>
        <v>3000</v>
      </c>
    </row>
    <row r="530" spans="1:24" ht="31.5" customHeight="1" outlineLevel="3" collapsed="1" x14ac:dyDescent="0.2">
      <c r="A530" s="20" t="s">
        <v>24</v>
      </c>
      <c r="B530" s="20"/>
      <c r="C530" s="21" t="s">
        <v>25</v>
      </c>
      <c r="D530" s="22">
        <f>D531+D540</f>
        <v>9399.5</v>
      </c>
      <c r="E530" s="22">
        <f t="shared" ref="E530:F530" si="2369">E531+E540</f>
        <v>-3.8</v>
      </c>
      <c r="F530" s="22">
        <f t="shared" si="2369"/>
        <v>9395.6999999999989</v>
      </c>
      <c r="G530" s="22">
        <f t="shared" ref="G530:H530" si="2370">G531+G540</f>
        <v>5066.9714999999997</v>
      </c>
      <c r="H530" s="22">
        <f t="shared" si="2370"/>
        <v>14462.671499999999</v>
      </c>
      <c r="I530" s="22">
        <f t="shared" ref="I530:J530" si="2371">I531+I540</f>
        <v>7700</v>
      </c>
      <c r="J530" s="22">
        <f t="shared" si="2371"/>
        <v>22162.671500000004</v>
      </c>
      <c r="K530" s="22">
        <f>K531+K540</f>
        <v>3473.9</v>
      </c>
      <c r="L530" s="22">
        <f t="shared" ref="L530" si="2372">L531+L540</f>
        <v>-70.599999999999994</v>
      </c>
      <c r="M530" s="22">
        <f t="shared" ref="M530:Q530" si="2373">M531+M540</f>
        <v>3403.3</v>
      </c>
      <c r="N530" s="22">
        <f t="shared" si="2373"/>
        <v>0</v>
      </c>
      <c r="O530" s="22">
        <f t="shared" si="2373"/>
        <v>3403.3</v>
      </c>
      <c r="P530" s="22">
        <f t="shared" si="2373"/>
        <v>0</v>
      </c>
      <c r="Q530" s="22">
        <f t="shared" si="2373"/>
        <v>3403.3</v>
      </c>
      <c r="R530" s="22">
        <f>R531+R540</f>
        <v>3294.9</v>
      </c>
      <c r="S530" s="22">
        <f t="shared" ref="S530" si="2374">S531+S540</f>
        <v>0</v>
      </c>
      <c r="T530" s="22">
        <f t="shared" ref="T530:X530" si="2375">T531+T540</f>
        <v>3294.9</v>
      </c>
      <c r="U530" s="22">
        <f t="shared" si="2375"/>
        <v>0</v>
      </c>
      <c r="V530" s="22">
        <f t="shared" si="2375"/>
        <v>3294.9</v>
      </c>
      <c r="W530" s="22">
        <f t="shared" si="2375"/>
        <v>0</v>
      </c>
      <c r="X530" s="22">
        <f t="shared" si="2375"/>
        <v>3294.9</v>
      </c>
    </row>
    <row r="531" spans="1:24" ht="31.5" outlineLevel="4" x14ac:dyDescent="0.2">
      <c r="A531" s="20" t="s">
        <v>248</v>
      </c>
      <c r="B531" s="20"/>
      <c r="C531" s="21" t="s">
        <v>249</v>
      </c>
      <c r="D531" s="22">
        <f>D532+D534+D536</f>
        <v>8564.7999999999993</v>
      </c>
      <c r="E531" s="22">
        <f t="shared" ref="E531" si="2376">E532+E534+E536</f>
        <v>0</v>
      </c>
      <c r="F531" s="22">
        <f>F532+F534+F536+F538</f>
        <v>8564.7999999999993</v>
      </c>
      <c r="G531" s="22">
        <f t="shared" ref="G531:V531" si="2377">G532+G534+G536+G538</f>
        <v>5066.9714999999997</v>
      </c>
      <c r="H531" s="22">
        <f t="shared" si="2377"/>
        <v>13631.771499999999</v>
      </c>
      <c r="I531" s="22">
        <f t="shared" ref="I531:J531" si="2378">I532+I534+I536+I538</f>
        <v>7700</v>
      </c>
      <c r="J531" s="22">
        <f t="shared" si="2378"/>
        <v>21331.771500000003</v>
      </c>
      <c r="K531" s="22">
        <f t="shared" si="2377"/>
        <v>2564.8000000000002</v>
      </c>
      <c r="L531" s="22">
        <f t="shared" si="2377"/>
        <v>0</v>
      </c>
      <c r="M531" s="22">
        <f t="shared" si="2377"/>
        <v>2564.8000000000002</v>
      </c>
      <c r="N531" s="22">
        <f t="shared" si="2377"/>
        <v>0</v>
      </c>
      <c r="O531" s="22">
        <f t="shared" si="2377"/>
        <v>2564.8000000000002</v>
      </c>
      <c r="P531" s="22">
        <f t="shared" si="2377"/>
        <v>0</v>
      </c>
      <c r="Q531" s="22">
        <f t="shared" si="2377"/>
        <v>2564.8000000000002</v>
      </c>
      <c r="R531" s="22">
        <f t="shared" si="2377"/>
        <v>2564.8000000000002</v>
      </c>
      <c r="S531" s="22">
        <f t="shared" si="2377"/>
        <v>0</v>
      </c>
      <c r="T531" s="22">
        <f t="shared" si="2377"/>
        <v>2564.8000000000002</v>
      </c>
      <c r="U531" s="22">
        <f t="shared" si="2377"/>
        <v>0</v>
      </c>
      <c r="V531" s="22">
        <f t="shared" si="2377"/>
        <v>2564.8000000000002</v>
      </c>
      <c r="W531" s="22">
        <f t="shared" ref="W531:X531" si="2379">W532+W534+W536+W538</f>
        <v>0</v>
      </c>
      <c r="X531" s="22">
        <f t="shared" si="2379"/>
        <v>2564.8000000000002</v>
      </c>
    </row>
    <row r="532" spans="1:24" ht="15.75" hidden="1" outlineLevel="5" x14ac:dyDescent="0.2">
      <c r="A532" s="20" t="s">
        <v>250</v>
      </c>
      <c r="B532" s="20"/>
      <c r="C532" s="21" t="s">
        <v>251</v>
      </c>
      <c r="D532" s="22">
        <f>D533</f>
        <v>11.4</v>
      </c>
      <c r="E532" s="22">
        <f t="shared" ref="E532:J532" si="2380">E533</f>
        <v>0</v>
      </c>
      <c r="F532" s="22">
        <f t="shared" si="2380"/>
        <v>11.4</v>
      </c>
      <c r="G532" s="22">
        <f t="shared" si="2380"/>
        <v>0</v>
      </c>
      <c r="H532" s="22">
        <f t="shared" si="2380"/>
        <v>11.4</v>
      </c>
      <c r="I532" s="22">
        <f t="shared" si="2380"/>
        <v>0</v>
      </c>
      <c r="J532" s="22">
        <f t="shared" si="2380"/>
        <v>11.4</v>
      </c>
      <c r="K532" s="22">
        <f>K533</f>
        <v>11.4</v>
      </c>
      <c r="L532" s="22">
        <f t="shared" ref="L532" si="2381">L533</f>
        <v>0</v>
      </c>
      <c r="M532" s="22">
        <f t="shared" ref="M532:Q532" si="2382">M533</f>
        <v>11.4</v>
      </c>
      <c r="N532" s="22">
        <f t="shared" si="2382"/>
        <v>0</v>
      </c>
      <c r="O532" s="22">
        <f t="shared" si="2382"/>
        <v>11.4</v>
      </c>
      <c r="P532" s="22">
        <f t="shared" si="2382"/>
        <v>0</v>
      </c>
      <c r="Q532" s="22">
        <f t="shared" si="2382"/>
        <v>11.4</v>
      </c>
      <c r="R532" s="22">
        <f>R533</f>
        <v>11.4</v>
      </c>
      <c r="S532" s="22">
        <f t="shared" ref="S532" si="2383">S533</f>
        <v>0</v>
      </c>
      <c r="T532" s="22">
        <f t="shared" ref="T532:X532" si="2384">T533</f>
        <v>11.4</v>
      </c>
      <c r="U532" s="22">
        <f t="shared" si="2384"/>
        <v>0</v>
      </c>
      <c r="V532" s="22">
        <f t="shared" si="2384"/>
        <v>11.4</v>
      </c>
      <c r="W532" s="22">
        <f t="shared" si="2384"/>
        <v>0</v>
      </c>
      <c r="X532" s="22">
        <f t="shared" si="2384"/>
        <v>11.4</v>
      </c>
    </row>
    <row r="533" spans="1:24" ht="31.5" hidden="1" outlineLevel="7" x14ac:dyDescent="0.2">
      <c r="A533" s="24" t="s">
        <v>250</v>
      </c>
      <c r="B533" s="24" t="s">
        <v>7</v>
      </c>
      <c r="C533" s="25" t="s">
        <v>8</v>
      </c>
      <c r="D533" s="26">
        <v>11.4</v>
      </c>
      <c r="E533" s="26"/>
      <c r="F533" s="26">
        <f>SUM(D533:E533)</f>
        <v>11.4</v>
      </c>
      <c r="G533" s="26"/>
      <c r="H533" s="26">
        <f t="shared" ref="H533" si="2385">SUM(F533:G533)</f>
        <v>11.4</v>
      </c>
      <c r="I533" s="26"/>
      <c r="J533" s="26">
        <f t="shared" ref="J533" si="2386">SUM(H533:I533)</f>
        <v>11.4</v>
      </c>
      <c r="K533" s="26">
        <v>11.4</v>
      </c>
      <c r="L533" s="26"/>
      <c r="M533" s="26">
        <f>SUM(K533:L533)</f>
        <v>11.4</v>
      </c>
      <c r="N533" s="26"/>
      <c r="O533" s="26">
        <f t="shared" ref="O533" si="2387">SUM(M533:N533)</f>
        <v>11.4</v>
      </c>
      <c r="P533" s="26"/>
      <c r="Q533" s="26">
        <f t="shared" ref="Q533" si="2388">SUM(O533:P533)</f>
        <v>11.4</v>
      </c>
      <c r="R533" s="26">
        <v>11.4</v>
      </c>
      <c r="S533" s="26"/>
      <c r="T533" s="26">
        <f>SUM(R533:S533)</f>
        <v>11.4</v>
      </c>
      <c r="U533" s="26"/>
      <c r="V533" s="26">
        <f t="shared" ref="V533" si="2389">SUM(T533:U533)</f>
        <v>11.4</v>
      </c>
      <c r="W533" s="26"/>
      <c r="X533" s="26">
        <f t="shared" ref="X533" si="2390">SUM(V533:W533)</f>
        <v>11.4</v>
      </c>
    </row>
    <row r="534" spans="1:24" ht="47.25" outlineLevel="5" collapsed="1" x14ac:dyDescent="0.2">
      <c r="A534" s="20" t="s">
        <v>252</v>
      </c>
      <c r="B534" s="20"/>
      <c r="C534" s="21" t="s">
        <v>253</v>
      </c>
      <c r="D534" s="22">
        <f>D535</f>
        <v>1553.4</v>
      </c>
      <c r="E534" s="22">
        <f t="shared" ref="E534:J534" si="2391">E535</f>
        <v>0</v>
      </c>
      <c r="F534" s="22">
        <f t="shared" si="2391"/>
        <v>1553.4</v>
      </c>
      <c r="G534" s="22">
        <f t="shared" si="2391"/>
        <v>3324.9715000000001</v>
      </c>
      <c r="H534" s="22">
        <f t="shared" si="2391"/>
        <v>4878.3715000000002</v>
      </c>
      <c r="I534" s="22">
        <f t="shared" si="2391"/>
        <v>7700</v>
      </c>
      <c r="J534" s="22">
        <f t="shared" si="2391"/>
        <v>12578.371500000001</v>
      </c>
      <c r="K534" s="22">
        <f>K535</f>
        <v>1553.4</v>
      </c>
      <c r="L534" s="22">
        <f t="shared" ref="L534" si="2392">L535</f>
        <v>0</v>
      </c>
      <c r="M534" s="22">
        <f t="shared" ref="M534:Q534" si="2393">M535</f>
        <v>1553.4</v>
      </c>
      <c r="N534" s="22">
        <f t="shared" si="2393"/>
        <v>0</v>
      </c>
      <c r="O534" s="22">
        <f t="shared" si="2393"/>
        <v>1553.4</v>
      </c>
      <c r="P534" s="22">
        <f t="shared" si="2393"/>
        <v>0</v>
      </c>
      <c r="Q534" s="22">
        <f t="shared" si="2393"/>
        <v>1553.4</v>
      </c>
      <c r="R534" s="22">
        <f>R535</f>
        <v>1553.4</v>
      </c>
      <c r="S534" s="22">
        <f t="shared" ref="S534" si="2394">S535</f>
        <v>0</v>
      </c>
      <c r="T534" s="22">
        <f t="shared" ref="T534:X534" si="2395">T535</f>
        <v>1553.4</v>
      </c>
      <c r="U534" s="22">
        <f t="shared" si="2395"/>
        <v>0</v>
      </c>
      <c r="V534" s="22">
        <f t="shared" si="2395"/>
        <v>1553.4</v>
      </c>
      <c r="W534" s="22">
        <f t="shared" si="2395"/>
        <v>0</v>
      </c>
      <c r="X534" s="22">
        <f t="shared" si="2395"/>
        <v>1553.4</v>
      </c>
    </row>
    <row r="535" spans="1:24" ht="15.75" outlineLevel="7" x14ac:dyDescent="0.2">
      <c r="A535" s="24" t="s">
        <v>252</v>
      </c>
      <c r="B535" s="24" t="s">
        <v>19</v>
      </c>
      <c r="C535" s="25" t="s">
        <v>20</v>
      </c>
      <c r="D535" s="26">
        <v>1553.4</v>
      </c>
      <c r="E535" s="26"/>
      <c r="F535" s="26">
        <f>SUM(D535:E535)</f>
        <v>1553.4</v>
      </c>
      <c r="G535" s="26">
        <v>3324.9715000000001</v>
      </c>
      <c r="H535" s="26">
        <f t="shared" ref="H535" si="2396">SUM(F535:G535)</f>
        <v>4878.3715000000002</v>
      </c>
      <c r="I535" s="29">
        <f>6300+1400</f>
        <v>7700</v>
      </c>
      <c r="J535" s="26">
        <f t="shared" ref="J535" si="2397">SUM(H535:I535)</f>
        <v>12578.371500000001</v>
      </c>
      <c r="K535" s="26">
        <v>1553.4</v>
      </c>
      <c r="L535" s="26"/>
      <c r="M535" s="26">
        <f>SUM(K535:L535)</f>
        <v>1553.4</v>
      </c>
      <c r="N535" s="26"/>
      <c r="O535" s="26">
        <f t="shared" ref="O535" si="2398">SUM(M535:N535)</f>
        <v>1553.4</v>
      </c>
      <c r="P535" s="26"/>
      <c r="Q535" s="26">
        <f t="shared" ref="Q535" si="2399">SUM(O535:P535)</f>
        <v>1553.4</v>
      </c>
      <c r="R535" s="26">
        <v>1553.4</v>
      </c>
      <c r="S535" s="26"/>
      <c r="T535" s="26">
        <f>SUM(R535:S535)</f>
        <v>1553.4</v>
      </c>
      <c r="U535" s="26"/>
      <c r="V535" s="26">
        <f t="shared" ref="V535" si="2400">SUM(T535:U535)</f>
        <v>1553.4</v>
      </c>
      <c r="W535" s="26"/>
      <c r="X535" s="26">
        <f t="shared" ref="X535" si="2401">SUM(V535:W535)</f>
        <v>1553.4</v>
      </c>
    </row>
    <row r="536" spans="1:24" ht="48" hidden="1" customHeight="1" outlineLevel="5" x14ac:dyDescent="0.2">
      <c r="A536" s="20" t="s">
        <v>439</v>
      </c>
      <c r="B536" s="20"/>
      <c r="C536" s="21" t="s">
        <v>440</v>
      </c>
      <c r="D536" s="22">
        <f>D537</f>
        <v>7000</v>
      </c>
      <c r="E536" s="22">
        <f t="shared" ref="E536:J538" si="2402">E537</f>
        <v>0</v>
      </c>
      <c r="F536" s="22">
        <f t="shared" si="2402"/>
        <v>7000</v>
      </c>
      <c r="G536" s="22">
        <f t="shared" si="2402"/>
        <v>1400</v>
      </c>
      <c r="H536" s="22">
        <f t="shared" si="2402"/>
        <v>8400</v>
      </c>
      <c r="I536" s="22">
        <f t="shared" si="2402"/>
        <v>0</v>
      </c>
      <c r="J536" s="22">
        <f t="shared" si="2402"/>
        <v>8400</v>
      </c>
      <c r="K536" s="22">
        <f>K537</f>
        <v>1000</v>
      </c>
      <c r="L536" s="22">
        <f t="shared" ref="L536" si="2403">L537</f>
        <v>0</v>
      </c>
      <c r="M536" s="22">
        <f t="shared" ref="M536:Q538" si="2404">M537</f>
        <v>1000</v>
      </c>
      <c r="N536" s="22">
        <f t="shared" si="2404"/>
        <v>0</v>
      </c>
      <c r="O536" s="22">
        <f t="shared" si="2404"/>
        <v>1000</v>
      </c>
      <c r="P536" s="22">
        <f t="shared" si="2404"/>
        <v>0</v>
      </c>
      <c r="Q536" s="22">
        <f t="shared" si="2404"/>
        <v>1000</v>
      </c>
      <c r="R536" s="22">
        <f>R537</f>
        <v>1000</v>
      </c>
      <c r="S536" s="22">
        <f t="shared" ref="S536" si="2405">S537</f>
        <v>0</v>
      </c>
      <c r="T536" s="22">
        <f t="shared" ref="T536:X538" si="2406">T537</f>
        <v>1000</v>
      </c>
      <c r="U536" s="22">
        <f t="shared" si="2406"/>
        <v>0</v>
      </c>
      <c r="V536" s="22">
        <f t="shared" si="2406"/>
        <v>1000</v>
      </c>
      <c r="W536" s="22">
        <f t="shared" si="2406"/>
        <v>0</v>
      </c>
      <c r="X536" s="22">
        <f t="shared" si="2406"/>
        <v>1000</v>
      </c>
    </row>
    <row r="537" spans="1:24" ht="15.75" hidden="1" outlineLevel="7" x14ac:dyDescent="0.2">
      <c r="A537" s="24" t="s">
        <v>439</v>
      </c>
      <c r="B537" s="24" t="s">
        <v>19</v>
      </c>
      <c r="C537" s="25" t="s">
        <v>20</v>
      </c>
      <c r="D537" s="26">
        <v>7000</v>
      </c>
      <c r="E537" s="26"/>
      <c r="F537" s="26">
        <f>SUM(D537:E537)</f>
        <v>7000</v>
      </c>
      <c r="G537" s="26">
        <v>1400</v>
      </c>
      <c r="H537" s="26">
        <f t="shared" ref="H537" si="2407">SUM(F537:G537)</f>
        <v>8400</v>
      </c>
      <c r="I537" s="26"/>
      <c r="J537" s="26">
        <f t="shared" ref="J537" si="2408">SUM(H537:I537)</f>
        <v>8400</v>
      </c>
      <c r="K537" s="26">
        <v>1000</v>
      </c>
      <c r="L537" s="26"/>
      <c r="M537" s="26">
        <f>SUM(K537:L537)</f>
        <v>1000</v>
      </c>
      <c r="N537" s="26"/>
      <c r="O537" s="26">
        <f t="shared" ref="O537" si="2409">SUM(M537:N537)</f>
        <v>1000</v>
      </c>
      <c r="P537" s="26"/>
      <c r="Q537" s="26">
        <f t="shared" ref="Q537" si="2410">SUM(O537:P537)</f>
        <v>1000</v>
      </c>
      <c r="R537" s="26">
        <v>1000</v>
      </c>
      <c r="S537" s="26"/>
      <c r="T537" s="26">
        <f>SUM(R537:S537)</f>
        <v>1000</v>
      </c>
      <c r="U537" s="26"/>
      <c r="V537" s="26">
        <f t="shared" ref="V537" si="2411">SUM(T537:U537)</f>
        <v>1000</v>
      </c>
      <c r="W537" s="26"/>
      <c r="X537" s="26">
        <f t="shared" ref="X537" si="2412">SUM(V537:W537)</f>
        <v>1000</v>
      </c>
    </row>
    <row r="538" spans="1:24" ht="47.25" hidden="1" outlineLevel="7" x14ac:dyDescent="0.25">
      <c r="A538" s="108" t="s">
        <v>814</v>
      </c>
      <c r="B538" s="108"/>
      <c r="C538" s="111" t="s">
        <v>815</v>
      </c>
      <c r="D538" s="26"/>
      <c r="E538" s="26"/>
      <c r="F538" s="26"/>
      <c r="G538" s="22">
        <f t="shared" si="2402"/>
        <v>342</v>
      </c>
      <c r="H538" s="22">
        <f t="shared" si="2402"/>
        <v>342</v>
      </c>
      <c r="I538" s="22">
        <f t="shared" si="2402"/>
        <v>0</v>
      </c>
      <c r="J538" s="22">
        <f t="shared" si="2402"/>
        <v>342</v>
      </c>
      <c r="K538" s="26"/>
      <c r="L538" s="26"/>
      <c r="M538" s="26"/>
      <c r="N538" s="26"/>
      <c r="O538" s="26"/>
      <c r="P538" s="22">
        <f t="shared" si="2404"/>
        <v>0</v>
      </c>
      <c r="Q538" s="22">
        <f t="shared" si="2404"/>
        <v>0</v>
      </c>
      <c r="R538" s="26"/>
      <c r="S538" s="26"/>
      <c r="T538" s="26"/>
      <c r="U538" s="26"/>
      <c r="V538" s="26"/>
      <c r="W538" s="22">
        <f t="shared" si="2406"/>
        <v>0</v>
      </c>
      <c r="X538" s="22">
        <f t="shared" si="2406"/>
        <v>0</v>
      </c>
    </row>
    <row r="539" spans="1:24" ht="31.5" hidden="1" outlineLevel="7" x14ac:dyDescent="0.25">
      <c r="A539" s="110" t="s">
        <v>814</v>
      </c>
      <c r="B539" s="110" t="s">
        <v>65</v>
      </c>
      <c r="C539" s="112" t="s">
        <v>66</v>
      </c>
      <c r="D539" s="26"/>
      <c r="E539" s="26"/>
      <c r="F539" s="26"/>
      <c r="G539" s="26">
        <v>342</v>
      </c>
      <c r="H539" s="26">
        <f t="shared" ref="H539" si="2413">SUM(F539:G539)</f>
        <v>342</v>
      </c>
      <c r="I539" s="26"/>
      <c r="J539" s="26">
        <f t="shared" ref="J539" si="2414">SUM(H539:I539)</f>
        <v>342</v>
      </c>
      <c r="K539" s="26"/>
      <c r="L539" s="26"/>
      <c r="M539" s="26"/>
      <c r="N539" s="26"/>
      <c r="O539" s="26"/>
      <c r="P539" s="26"/>
      <c r="Q539" s="26">
        <f t="shared" ref="Q539" si="2415">SUM(O539:P539)</f>
        <v>0</v>
      </c>
      <c r="R539" s="26"/>
      <c r="S539" s="26"/>
      <c r="T539" s="26"/>
      <c r="U539" s="26"/>
      <c r="V539" s="26"/>
      <c r="W539" s="26"/>
      <c r="X539" s="26">
        <f t="shared" ref="X539" si="2416">SUM(V539:W539)</f>
        <v>0</v>
      </c>
    </row>
    <row r="540" spans="1:24" ht="31.5" hidden="1" outlineLevel="4" x14ac:dyDescent="0.2">
      <c r="A540" s="20" t="s">
        <v>26</v>
      </c>
      <c r="B540" s="20"/>
      <c r="C540" s="21" t="s">
        <v>27</v>
      </c>
      <c r="D540" s="22">
        <f>D543+D541</f>
        <v>834.7</v>
      </c>
      <c r="E540" s="22">
        <f t="shared" ref="E540:F540" si="2417">E543+E541</f>
        <v>-3.8</v>
      </c>
      <c r="F540" s="22">
        <f t="shared" si="2417"/>
        <v>830.90000000000009</v>
      </c>
      <c r="G540" s="22">
        <f t="shared" ref="G540:H540" si="2418">G543+G541</f>
        <v>0</v>
      </c>
      <c r="H540" s="22">
        <f t="shared" si="2418"/>
        <v>830.90000000000009</v>
      </c>
      <c r="I540" s="22">
        <f t="shared" ref="I540:J540" si="2419">I543+I541</f>
        <v>0</v>
      </c>
      <c r="J540" s="22">
        <f t="shared" si="2419"/>
        <v>830.90000000000009</v>
      </c>
      <c r="K540" s="22">
        <f t="shared" ref="K540:R540" si="2420">K543+K541</f>
        <v>909.1</v>
      </c>
      <c r="L540" s="22">
        <f t="shared" ref="L540" si="2421">L543+L541</f>
        <v>-70.599999999999994</v>
      </c>
      <c r="M540" s="22">
        <f t="shared" ref="M540:Q540" si="2422">M543+M541</f>
        <v>838.5</v>
      </c>
      <c r="N540" s="22">
        <f t="shared" si="2422"/>
        <v>0</v>
      </c>
      <c r="O540" s="22">
        <f t="shared" si="2422"/>
        <v>838.5</v>
      </c>
      <c r="P540" s="22">
        <f t="shared" si="2422"/>
        <v>0</v>
      </c>
      <c r="Q540" s="22">
        <f t="shared" si="2422"/>
        <v>838.5</v>
      </c>
      <c r="R540" s="22">
        <f t="shared" si="2420"/>
        <v>730.1</v>
      </c>
      <c r="S540" s="22">
        <f t="shared" ref="S540" si="2423">S543+S541</f>
        <v>0</v>
      </c>
      <c r="T540" s="22">
        <f t="shared" ref="T540:X540" si="2424">T543+T541</f>
        <v>730.1</v>
      </c>
      <c r="U540" s="22">
        <f t="shared" si="2424"/>
        <v>0</v>
      </c>
      <c r="V540" s="22">
        <f t="shared" si="2424"/>
        <v>730.1</v>
      </c>
      <c r="W540" s="22">
        <f t="shared" si="2424"/>
        <v>0</v>
      </c>
      <c r="X540" s="22">
        <f t="shared" si="2424"/>
        <v>730.1</v>
      </c>
    </row>
    <row r="541" spans="1:24" ht="34.5" hidden="1" customHeight="1" outlineLevel="5" x14ac:dyDescent="0.2">
      <c r="A541" s="20" t="s">
        <v>183</v>
      </c>
      <c r="B541" s="20"/>
      <c r="C541" s="21" t="s">
        <v>184</v>
      </c>
      <c r="D541" s="22">
        <f>D542</f>
        <v>520.1</v>
      </c>
      <c r="E541" s="22">
        <f t="shared" ref="E541:J541" si="2425">E542</f>
        <v>-3.8</v>
      </c>
      <c r="F541" s="22">
        <f t="shared" si="2425"/>
        <v>516.30000000000007</v>
      </c>
      <c r="G541" s="22">
        <f t="shared" si="2425"/>
        <v>0</v>
      </c>
      <c r="H541" s="22">
        <f t="shared" si="2425"/>
        <v>516.30000000000007</v>
      </c>
      <c r="I541" s="22">
        <f t="shared" si="2425"/>
        <v>0</v>
      </c>
      <c r="J541" s="22">
        <f t="shared" si="2425"/>
        <v>516.30000000000007</v>
      </c>
      <c r="K541" s="22">
        <f>K542</f>
        <v>583.5</v>
      </c>
      <c r="L541" s="22">
        <f t="shared" ref="L541" si="2426">L542</f>
        <v>-70.599999999999994</v>
      </c>
      <c r="M541" s="22">
        <f t="shared" ref="M541:Q541" si="2427">M542</f>
        <v>512.9</v>
      </c>
      <c r="N541" s="22">
        <f t="shared" si="2427"/>
        <v>0</v>
      </c>
      <c r="O541" s="22">
        <f t="shared" si="2427"/>
        <v>512.9</v>
      </c>
      <c r="P541" s="22">
        <f t="shared" si="2427"/>
        <v>0</v>
      </c>
      <c r="Q541" s="22">
        <f t="shared" si="2427"/>
        <v>512.9</v>
      </c>
      <c r="R541" s="22">
        <f>R542</f>
        <v>513</v>
      </c>
      <c r="S541" s="22">
        <f t="shared" ref="S541" si="2428">S542</f>
        <v>0</v>
      </c>
      <c r="T541" s="22">
        <f t="shared" ref="T541:X541" si="2429">T542</f>
        <v>513</v>
      </c>
      <c r="U541" s="22">
        <f t="shared" si="2429"/>
        <v>0</v>
      </c>
      <c r="V541" s="22">
        <f t="shared" si="2429"/>
        <v>513</v>
      </c>
      <c r="W541" s="22">
        <f t="shared" si="2429"/>
        <v>0</v>
      </c>
      <c r="X541" s="22">
        <f t="shared" si="2429"/>
        <v>513</v>
      </c>
    </row>
    <row r="542" spans="1:24" ht="31.5" hidden="1" outlineLevel="7" x14ac:dyDescent="0.2">
      <c r="A542" s="24" t="s">
        <v>183</v>
      </c>
      <c r="B542" s="24" t="s">
        <v>7</v>
      </c>
      <c r="C542" s="25" t="s">
        <v>8</v>
      </c>
      <c r="D542" s="26">
        <v>520.1</v>
      </c>
      <c r="E542" s="26">
        <v>-3.8</v>
      </c>
      <c r="F542" s="26">
        <f>SUM(D542:E542)</f>
        <v>516.30000000000007</v>
      </c>
      <c r="G542" s="26"/>
      <c r="H542" s="26">
        <f t="shared" ref="H542" si="2430">SUM(F542:G542)</f>
        <v>516.30000000000007</v>
      </c>
      <c r="I542" s="26"/>
      <c r="J542" s="26">
        <f t="shared" ref="J542" si="2431">SUM(H542:I542)</f>
        <v>516.30000000000007</v>
      </c>
      <c r="K542" s="26">
        <v>583.5</v>
      </c>
      <c r="L542" s="26">
        <v>-70.599999999999994</v>
      </c>
      <c r="M542" s="26">
        <f>SUM(K542:L542)</f>
        <v>512.9</v>
      </c>
      <c r="N542" s="26"/>
      <c r="O542" s="26">
        <f t="shared" ref="O542" si="2432">SUM(M542:N542)</f>
        <v>512.9</v>
      </c>
      <c r="P542" s="26"/>
      <c r="Q542" s="26">
        <f t="shared" ref="Q542" si="2433">SUM(O542:P542)</f>
        <v>512.9</v>
      </c>
      <c r="R542" s="26">
        <v>513</v>
      </c>
      <c r="S542" s="26"/>
      <c r="T542" s="26">
        <f>SUM(R542:S542)</f>
        <v>513</v>
      </c>
      <c r="U542" s="26"/>
      <c r="V542" s="26">
        <f t="shared" ref="V542" si="2434">SUM(T542:U542)</f>
        <v>513</v>
      </c>
      <c r="W542" s="26"/>
      <c r="X542" s="26">
        <f t="shared" ref="X542" si="2435">SUM(V542:W542)</f>
        <v>513</v>
      </c>
    </row>
    <row r="543" spans="1:24" ht="63" hidden="1" outlineLevel="5" x14ac:dyDescent="0.2">
      <c r="A543" s="20" t="s">
        <v>28</v>
      </c>
      <c r="B543" s="20"/>
      <c r="C543" s="21" t="s">
        <v>29</v>
      </c>
      <c r="D543" s="22">
        <f>D544</f>
        <v>314.60000000000002</v>
      </c>
      <c r="E543" s="22">
        <f t="shared" ref="E543:J543" si="2436">E544</f>
        <v>0</v>
      </c>
      <c r="F543" s="22">
        <f t="shared" si="2436"/>
        <v>314.60000000000002</v>
      </c>
      <c r="G543" s="22">
        <f t="shared" si="2436"/>
        <v>0</v>
      </c>
      <c r="H543" s="22">
        <f t="shared" si="2436"/>
        <v>314.60000000000002</v>
      </c>
      <c r="I543" s="22">
        <f t="shared" si="2436"/>
        <v>0</v>
      </c>
      <c r="J543" s="22">
        <f t="shared" si="2436"/>
        <v>314.60000000000002</v>
      </c>
      <c r="K543" s="22">
        <f>K544</f>
        <v>325.60000000000002</v>
      </c>
      <c r="L543" s="22">
        <f t="shared" ref="L543" si="2437">L544</f>
        <v>0</v>
      </c>
      <c r="M543" s="22">
        <f t="shared" ref="M543:Q543" si="2438">M544</f>
        <v>325.60000000000002</v>
      </c>
      <c r="N543" s="22">
        <f t="shared" si="2438"/>
        <v>0</v>
      </c>
      <c r="O543" s="22">
        <f t="shared" si="2438"/>
        <v>325.60000000000002</v>
      </c>
      <c r="P543" s="22">
        <f t="shared" si="2438"/>
        <v>0</v>
      </c>
      <c r="Q543" s="22">
        <f t="shared" si="2438"/>
        <v>325.60000000000002</v>
      </c>
      <c r="R543" s="22">
        <f>R544</f>
        <v>217.1</v>
      </c>
      <c r="S543" s="22">
        <f t="shared" ref="S543" si="2439">S544</f>
        <v>0</v>
      </c>
      <c r="T543" s="22">
        <f t="shared" ref="T543:X543" si="2440">T544</f>
        <v>217.1</v>
      </c>
      <c r="U543" s="22">
        <f t="shared" si="2440"/>
        <v>0</v>
      </c>
      <c r="V543" s="22">
        <f t="shared" si="2440"/>
        <v>217.1</v>
      </c>
      <c r="W543" s="22">
        <f t="shared" si="2440"/>
        <v>0</v>
      </c>
      <c r="X543" s="22">
        <f t="shared" si="2440"/>
        <v>217.1</v>
      </c>
    </row>
    <row r="544" spans="1:24" ht="47.25" hidden="1" outlineLevel="7" x14ac:dyDescent="0.2">
      <c r="A544" s="24" t="s">
        <v>28</v>
      </c>
      <c r="B544" s="24" t="s">
        <v>4</v>
      </c>
      <c r="C544" s="25" t="s">
        <v>5</v>
      </c>
      <c r="D544" s="29">
        <v>314.60000000000002</v>
      </c>
      <c r="E544" s="26"/>
      <c r="F544" s="26">
        <f>SUM(D544:E544)</f>
        <v>314.60000000000002</v>
      </c>
      <c r="G544" s="26"/>
      <c r="H544" s="26">
        <f t="shared" ref="H544" si="2441">SUM(F544:G544)</f>
        <v>314.60000000000002</v>
      </c>
      <c r="I544" s="26"/>
      <c r="J544" s="26">
        <f t="shared" ref="J544" si="2442">SUM(H544:I544)</f>
        <v>314.60000000000002</v>
      </c>
      <c r="K544" s="29">
        <v>325.60000000000002</v>
      </c>
      <c r="L544" s="26"/>
      <c r="M544" s="26">
        <f>SUM(K544:L544)</f>
        <v>325.60000000000002</v>
      </c>
      <c r="N544" s="26"/>
      <c r="O544" s="26">
        <f t="shared" ref="O544" si="2443">SUM(M544:N544)</f>
        <v>325.60000000000002</v>
      </c>
      <c r="P544" s="26"/>
      <c r="Q544" s="26">
        <f t="shared" ref="Q544" si="2444">SUM(O544:P544)</f>
        <v>325.60000000000002</v>
      </c>
      <c r="R544" s="29">
        <v>217.1</v>
      </c>
      <c r="S544" s="26"/>
      <c r="T544" s="26">
        <f>SUM(R544:S544)</f>
        <v>217.1</v>
      </c>
      <c r="U544" s="26"/>
      <c r="V544" s="26">
        <f t="shared" ref="V544" si="2445">SUM(T544:U544)</f>
        <v>217.1</v>
      </c>
      <c r="W544" s="26"/>
      <c r="X544" s="26">
        <f t="shared" ref="X544" si="2446">SUM(V544:W544)</f>
        <v>217.1</v>
      </c>
    </row>
    <row r="545" spans="1:24" ht="15.75" hidden="1" outlineLevel="3" x14ac:dyDescent="0.2">
      <c r="A545" s="20" t="s">
        <v>254</v>
      </c>
      <c r="B545" s="20"/>
      <c r="C545" s="21" t="s">
        <v>255</v>
      </c>
      <c r="D545" s="22">
        <f t="shared" ref="D545:W547" si="2447">D546</f>
        <v>9100</v>
      </c>
      <c r="E545" s="22">
        <f t="shared" si="2447"/>
        <v>0</v>
      </c>
      <c r="F545" s="22">
        <f t="shared" si="2447"/>
        <v>9100</v>
      </c>
      <c r="G545" s="22">
        <f t="shared" si="2447"/>
        <v>3000</v>
      </c>
      <c r="H545" s="22">
        <f t="shared" si="2447"/>
        <v>12100</v>
      </c>
      <c r="I545" s="22">
        <f t="shared" si="2447"/>
        <v>0</v>
      </c>
      <c r="J545" s="22">
        <f t="shared" si="2447"/>
        <v>12100</v>
      </c>
      <c r="K545" s="22">
        <f t="shared" si="2447"/>
        <v>5500</v>
      </c>
      <c r="L545" s="22">
        <f t="shared" si="2447"/>
        <v>0</v>
      </c>
      <c r="M545" s="22">
        <f t="shared" si="2447"/>
        <v>5500</v>
      </c>
      <c r="N545" s="22">
        <f t="shared" si="2447"/>
        <v>0</v>
      </c>
      <c r="O545" s="22">
        <f t="shared" si="2447"/>
        <v>5500</v>
      </c>
      <c r="P545" s="22">
        <f t="shared" si="2447"/>
        <v>0</v>
      </c>
      <c r="Q545" s="22">
        <f t="shared" si="2447"/>
        <v>5500</v>
      </c>
      <c r="R545" s="22">
        <f t="shared" si="2447"/>
        <v>5500</v>
      </c>
      <c r="S545" s="22">
        <f t="shared" si="2447"/>
        <v>0</v>
      </c>
      <c r="T545" s="22">
        <f t="shared" si="2447"/>
        <v>5500</v>
      </c>
      <c r="U545" s="22">
        <f t="shared" si="2447"/>
        <v>0</v>
      </c>
      <c r="V545" s="22">
        <f t="shared" si="2447"/>
        <v>5500</v>
      </c>
      <c r="W545" s="22">
        <f t="shared" si="2447"/>
        <v>0</v>
      </c>
      <c r="X545" s="22">
        <f t="shared" ref="W545:X547" si="2448">X546</f>
        <v>5500</v>
      </c>
    </row>
    <row r="546" spans="1:24" ht="31.5" hidden="1" outlineLevel="4" x14ac:dyDescent="0.2">
      <c r="A546" s="20" t="s">
        <v>256</v>
      </c>
      <c r="B546" s="20"/>
      <c r="C546" s="21" t="s">
        <v>257</v>
      </c>
      <c r="D546" s="22">
        <f t="shared" si="2447"/>
        <v>9100</v>
      </c>
      <c r="E546" s="22">
        <f t="shared" si="2447"/>
        <v>0</v>
      </c>
      <c r="F546" s="22">
        <f t="shared" si="2447"/>
        <v>9100</v>
      </c>
      <c r="G546" s="22">
        <f t="shared" si="2447"/>
        <v>3000</v>
      </c>
      <c r="H546" s="22">
        <f t="shared" si="2447"/>
        <v>12100</v>
      </c>
      <c r="I546" s="22">
        <f t="shared" si="2447"/>
        <v>0</v>
      </c>
      <c r="J546" s="22">
        <f t="shared" si="2447"/>
        <v>12100</v>
      </c>
      <c r="K546" s="22">
        <f t="shared" si="2447"/>
        <v>5500</v>
      </c>
      <c r="L546" s="22">
        <f t="shared" si="2447"/>
        <v>0</v>
      </c>
      <c r="M546" s="22">
        <f t="shared" si="2447"/>
        <v>5500</v>
      </c>
      <c r="N546" s="22">
        <f t="shared" si="2447"/>
        <v>0</v>
      </c>
      <c r="O546" s="22">
        <f t="shared" si="2447"/>
        <v>5500</v>
      </c>
      <c r="P546" s="22">
        <f t="shared" si="2447"/>
        <v>0</v>
      </c>
      <c r="Q546" s="22">
        <f t="shared" si="2447"/>
        <v>5500</v>
      </c>
      <c r="R546" s="22">
        <f t="shared" si="2447"/>
        <v>5500</v>
      </c>
      <c r="S546" s="22">
        <f t="shared" si="2447"/>
        <v>0</v>
      </c>
      <c r="T546" s="22">
        <f t="shared" si="2447"/>
        <v>5500</v>
      </c>
      <c r="U546" s="22">
        <f t="shared" si="2447"/>
        <v>0</v>
      </c>
      <c r="V546" s="22">
        <f t="shared" si="2447"/>
        <v>5500</v>
      </c>
      <c r="W546" s="22">
        <f t="shared" si="2448"/>
        <v>0</v>
      </c>
      <c r="X546" s="22">
        <f t="shared" si="2448"/>
        <v>5500</v>
      </c>
    </row>
    <row r="547" spans="1:24" ht="31.5" hidden="1" outlineLevel="5" x14ac:dyDescent="0.2">
      <c r="A547" s="20" t="s">
        <v>258</v>
      </c>
      <c r="B547" s="20"/>
      <c r="C547" s="21" t="s">
        <v>259</v>
      </c>
      <c r="D547" s="22">
        <f t="shared" si="2447"/>
        <v>9100</v>
      </c>
      <c r="E547" s="22">
        <f t="shared" si="2447"/>
        <v>0</v>
      </c>
      <c r="F547" s="22">
        <f t="shared" si="2447"/>
        <v>9100</v>
      </c>
      <c r="G547" s="22">
        <f t="shared" si="2447"/>
        <v>3000</v>
      </c>
      <c r="H547" s="22">
        <f t="shared" si="2447"/>
        <v>12100</v>
      </c>
      <c r="I547" s="22">
        <f t="shared" si="2447"/>
        <v>0</v>
      </c>
      <c r="J547" s="22">
        <f t="shared" si="2447"/>
        <v>12100</v>
      </c>
      <c r="K547" s="22">
        <f t="shared" si="2447"/>
        <v>5500</v>
      </c>
      <c r="L547" s="22">
        <f t="shared" si="2447"/>
        <v>0</v>
      </c>
      <c r="M547" s="22">
        <f t="shared" si="2447"/>
        <v>5500</v>
      </c>
      <c r="N547" s="22">
        <f t="shared" si="2447"/>
        <v>0</v>
      </c>
      <c r="O547" s="22">
        <f t="shared" si="2447"/>
        <v>5500</v>
      </c>
      <c r="P547" s="22">
        <f t="shared" si="2447"/>
        <v>0</v>
      </c>
      <c r="Q547" s="22">
        <f t="shared" si="2447"/>
        <v>5500</v>
      </c>
      <c r="R547" s="22">
        <f t="shared" si="2447"/>
        <v>5500</v>
      </c>
      <c r="S547" s="22">
        <f t="shared" si="2447"/>
        <v>0</v>
      </c>
      <c r="T547" s="22">
        <f t="shared" si="2447"/>
        <v>5500</v>
      </c>
      <c r="U547" s="22">
        <f t="shared" si="2447"/>
        <v>0</v>
      </c>
      <c r="V547" s="22">
        <f t="shared" si="2447"/>
        <v>5500</v>
      </c>
      <c r="W547" s="22">
        <f t="shared" si="2448"/>
        <v>0</v>
      </c>
      <c r="X547" s="22">
        <f t="shared" si="2448"/>
        <v>5500</v>
      </c>
    </row>
    <row r="548" spans="1:24" ht="15.75" hidden="1" outlineLevel="7" x14ac:dyDescent="0.2">
      <c r="A548" s="24" t="s">
        <v>258</v>
      </c>
      <c r="B548" s="24" t="s">
        <v>19</v>
      </c>
      <c r="C548" s="25" t="s">
        <v>20</v>
      </c>
      <c r="D548" s="26">
        <v>9100</v>
      </c>
      <c r="E548" s="26"/>
      <c r="F548" s="26">
        <f>SUM(D548:E548)</f>
        <v>9100</v>
      </c>
      <c r="G548" s="26">
        <v>3000</v>
      </c>
      <c r="H548" s="26">
        <f t="shared" ref="H548" si="2449">SUM(F548:G548)</f>
        <v>12100</v>
      </c>
      <c r="I548" s="26"/>
      <c r="J548" s="26">
        <f t="shared" ref="J548" si="2450">SUM(H548:I548)</f>
        <v>12100</v>
      </c>
      <c r="K548" s="26">
        <v>5500</v>
      </c>
      <c r="L548" s="26"/>
      <c r="M548" s="26">
        <f>SUM(K548:L548)</f>
        <v>5500</v>
      </c>
      <c r="N548" s="26"/>
      <c r="O548" s="26">
        <f t="shared" ref="O548" si="2451">SUM(M548:N548)</f>
        <v>5500</v>
      </c>
      <c r="P548" s="26"/>
      <c r="Q548" s="26">
        <f t="shared" ref="Q548" si="2452">SUM(O548:P548)</f>
        <v>5500</v>
      </c>
      <c r="R548" s="26">
        <v>5500</v>
      </c>
      <c r="S548" s="26"/>
      <c r="T548" s="26">
        <f>SUM(R548:S548)</f>
        <v>5500</v>
      </c>
      <c r="U548" s="26"/>
      <c r="V548" s="26">
        <f t="shared" ref="V548" si="2453">SUM(T548:U548)</f>
        <v>5500</v>
      </c>
      <c r="W548" s="26"/>
      <c r="X548" s="26">
        <f t="shared" ref="X548" si="2454">SUM(V548:W548)</f>
        <v>5500</v>
      </c>
    </row>
    <row r="549" spans="1:24" ht="31.5" hidden="1" outlineLevel="2" x14ac:dyDescent="0.2">
      <c r="A549" s="20" t="s">
        <v>30</v>
      </c>
      <c r="B549" s="20"/>
      <c r="C549" s="21" t="s">
        <v>31</v>
      </c>
      <c r="D549" s="22">
        <f>D550+D555</f>
        <v>328981.94</v>
      </c>
      <c r="E549" s="22">
        <f t="shared" ref="E549:F549" si="2455">E550+E555</f>
        <v>11.3</v>
      </c>
      <c r="F549" s="22">
        <f t="shared" si="2455"/>
        <v>328993.24000000005</v>
      </c>
      <c r="G549" s="22">
        <f t="shared" ref="G549:H549" si="2456">G550+G555</f>
        <v>8835.8321199999991</v>
      </c>
      <c r="H549" s="22">
        <f t="shared" si="2456"/>
        <v>337829.07212000003</v>
      </c>
      <c r="I549" s="22">
        <f t="shared" ref="I549:J549" si="2457">I550+I555</f>
        <v>0</v>
      </c>
      <c r="J549" s="22">
        <f t="shared" si="2457"/>
        <v>337829.07212000003</v>
      </c>
      <c r="K549" s="22">
        <f t="shared" ref="K549:R549" si="2458">K550+K555</f>
        <v>337311.5</v>
      </c>
      <c r="L549" s="22">
        <f t="shared" ref="L549" si="2459">L550+L555</f>
        <v>12.4</v>
      </c>
      <c r="M549" s="22">
        <f t="shared" ref="M549:Q549" si="2460">M550+M555</f>
        <v>337323.89999999997</v>
      </c>
      <c r="N549" s="22">
        <f t="shared" si="2460"/>
        <v>0</v>
      </c>
      <c r="O549" s="22">
        <f t="shared" si="2460"/>
        <v>337323.89999999997</v>
      </c>
      <c r="P549" s="22">
        <f t="shared" si="2460"/>
        <v>0</v>
      </c>
      <c r="Q549" s="22">
        <f t="shared" si="2460"/>
        <v>337323.89999999997</v>
      </c>
      <c r="R549" s="22">
        <f t="shared" si="2458"/>
        <v>373038.63999999996</v>
      </c>
      <c r="S549" s="22">
        <f t="shared" ref="S549" si="2461">S550+S555</f>
        <v>316.2</v>
      </c>
      <c r="T549" s="22">
        <f t="shared" ref="T549:X549" si="2462">T550+T555</f>
        <v>373354.83999999997</v>
      </c>
      <c r="U549" s="22">
        <f t="shared" si="2462"/>
        <v>0</v>
      </c>
      <c r="V549" s="22">
        <f t="shared" si="2462"/>
        <v>373354.83999999997</v>
      </c>
      <c r="W549" s="22">
        <f t="shared" si="2462"/>
        <v>0</v>
      </c>
      <c r="X549" s="22">
        <f t="shared" si="2462"/>
        <v>373354.83999999997</v>
      </c>
    </row>
    <row r="550" spans="1:24" ht="31.5" hidden="1" outlineLevel="2" x14ac:dyDescent="0.2">
      <c r="A550" s="20" t="s">
        <v>71</v>
      </c>
      <c r="B550" s="20"/>
      <c r="C550" s="21" t="s">
        <v>72</v>
      </c>
      <c r="D550" s="22">
        <f>D551</f>
        <v>1528.8</v>
      </c>
      <c r="E550" s="22">
        <f t="shared" ref="E550:J551" si="2463">E551</f>
        <v>0</v>
      </c>
      <c r="F550" s="22">
        <f t="shared" si="2463"/>
        <v>1528.8</v>
      </c>
      <c r="G550" s="22">
        <f t="shared" si="2463"/>
        <v>230.00000000000003</v>
      </c>
      <c r="H550" s="22">
        <f t="shared" si="2463"/>
        <v>1758.8</v>
      </c>
      <c r="I550" s="22">
        <f t="shared" si="2463"/>
        <v>0</v>
      </c>
      <c r="J550" s="22">
        <f t="shared" si="2463"/>
        <v>1758.8</v>
      </c>
      <c r="K550" s="22">
        <f t="shared" ref="K550:R550" si="2464">K551</f>
        <v>1528.8</v>
      </c>
      <c r="L550" s="22">
        <f t="shared" ref="L550:L551" si="2465">L551</f>
        <v>0</v>
      </c>
      <c r="M550" s="22">
        <f t="shared" ref="M550:Q551" si="2466">M551</f>
        <v>1528.8</v>
      </c>
      <c r="N550" s="22">
        <f t="shared" si="2466"/>
        <v>0</v>
      </c>
      <c r="O550" s="22">
        <f t="shared" si="2466"/>
        <v>1528.8</v>
      </c>
      <c r="P550" s="22">
        <f t="shared" si="2466"/>
        <v>0</v>
      </c>
      <c r="Q550" s="22">
        <f t="shared" si="2466"/>
        <v>1528.8</v>
      </c>
      <c r="R550" s="22">
        <f t="shared" si="2464"/>
        <v>1528.8</v>
      </c>
      <c r="S550" s="22">
        <f t="shared" ref="S550:S551" si="2467">S551</f>
        <v>0</v>
      </c>
      <c r="T550" s="22">
        <f t="shared" ref="T550:X551" si="2468">T551</f>
        <v>1528.8</v>
      </c>
      <c r="U550" s="22">
        <f t="shared" si="2468"/>
        <v>0</v>
      </c>
      <c r="V550" s="22">
        <f t="shared" si="2468"/>
        <v>1528.8</v>
      </c>
      <c r="W550" s="22">
        <f t="shared" si="2468"/>
        <v>0</v>
      </c>
      <c r="X550" s="22">
        <f t="shared" si="2468"/>
        <v>1528.8</v>
      </c>
    </row>
    <row r="551" spans="1:24" ht="47.25" hidden="1" outlineLevel="4" x14ac:dyDescent="0.2">
      <c r="A551" s="20" t="s">
        <v>73</v>
      </c>
      <c r="B551" s="20"/>
      <c r="C551" s="21" t="s">
        <v>74</v>
      </c>
      <c r="D551" s="22">
        <f>D552</f>
        <v>1528.8</v>
      </c>
      <c r="E551" s="22">
        <f t="shared" si="2463"/>
        <v>0</v>
      </c>
      <c r="F551" s="22">
        <f t="shared" si="2463"/>
        <v>1528.8</v>
      </c>
      <c r="G551" s="22">
        <f t="shared" si="2463"/>
        <v>230.00000000000003</v>
      </c>
      <c r="H551" s="22">
        <f t="shared" si="2463"/>
        <v>1758.8</v>
      </c>
      <c r="I551" s="22">
        <f t="shared" si="2463"/>
        <v>0</v>
      </c>
      <c r="J551" s="22">
        <f t="shared" si="2463"/>
        <v>1758.8</v>
      </c>
      <c r="K551" s="22">
        <f>K552</f>
        <v>1528.8</v>
      </c>
      <c r="L551" s="22">
        <f t="shared" si="2465"/>
        <v>0</v>
      </c>
      <c r="M551" s="22">
        <f t="shared" si="2466"/>
        <v>1528.8</v>
      </c>
      <c r="N551" s="22">
        <f t="shared" si="2466"/>
        <v>0</v>
      </c>
      <c r="O551" s="22">
        <f t="shared" si="2466"/>
        <v>1528.8</v>
      </c>
      <c r="P551" s="22">
        <f t="shared" si="2466"/>
        <v>0</v>
      </c>
      <c r="Q551" s="22">
        <f t="shared" si="2466"/>
        <v>1528.8</v>
      </c>
      <c r="R551" s="22">
        <f>R552</f>
        <v>1528.8</v>
      </c>
      <c r="S551" s="22">
        <f t="shared" si="2467"/>
        <v>0</v>
      </c>
      <c r="T551" s="22">
        <f t="shared" si="2468"/>
        <v>1528.8</v>
      </c>
      <c r="U551" s="22">
        <f t="shared" si="2468"/>
        <v>0</v>
      </c>
      <c r="V551" s="22">
        <f t="shared" si="2468"/>
        <v>1528.8</v>
      </c>
      <c r="W551" s="22">
        <f t="shared" si="2468"/>
        <v>0</v>
      </c>
      <c r="X551" s="22">
        <f t="shared" si="2468"/>
        <v>1528.8</v>
      </c>
    </row>
    <row r="552" spans="1:24" ht="15.75" hidden="1" outlineLevel="5" x14ac:dyDescent="0.2">
      <c r="A552" s="20" t="s">
        <v>75</v>
      </c>
      <c r="B552" s="20"/>
      <c r="C552" s="21" t="s">
        <v>76</v>
      </c>
      <c r="D552" s="22">
        <f>D553+D554</f>
        <v>1528.8</v>
      </c>
      <c r="E552" s="22">
        <f t="shared" ref="E552:F552" si="2469">E553+E554</f>
        <v>0</v>
      </c>
      <c r="F552" s="22">
        <f t="shared" si="2469"/>
        <v>1528.8</v>
      </c>
      <c r="G552" s="22">
        <f t="shared" ref="G552:H552" si="2470">G553+G554</f>
        <v>230.00000000000003</v>
      </c>
      <c r="H552" s="22">
        <f t="shared" si="2470"/>
        <v>1758.8</v>
      </c>
      <c r="I552" s="22">
        <f t="shared" ref="I552:J552" si="2471">I553+I554</f>
        <v>0</v>
      </c>
      <c r="J552" s="22">
        <f t="shared" si="2471"/>
        <v>1758.8</v>
      </c>
      <c r="K552" s="22">
        <f>K553+K554</f>
        <v>1528.8</v>
      </c>
      <c r="L552" s="22">
        <f t="shared" ref="L552" si="2472">L553+L554</f>
        <v>0</v>
      </c>
      <c r="M552" s="22">
        <f t="shared" ref="M552:Q552" si="2473">M553+M554</f>
        <v>1528.8</v>
      </c>
      <c r="N552" s="22">
        <f t="shared" si="2473"/>
        <v>0</v>
      </c>
      <c r="O552" s="22">
        <f t="shared" si="2473"/>
        <v>1528.8</v>
      </c>
      <c r="P552" s="22">
        <f t="shared" si="2473"/>
        <v>0</v>
      </c>
      <c r="Q552" s="22">
        <f t="shared" si="2473"/>
        <v>1528.8</v>
      </c>
      <c r="R552" s="22">
        <f>R553+R554</f>
        <v>1528.8</v>
      </c>
      <c r="S552" s="22">
        <f t="shared" ref="S552" si="2474">S553+S554</f>
        <v>0</v>
      </c>
      <c r="T552" s="22">
        <f t="shared" ref="T552:X552" si="2475">T553+T554</f>
        <v>1528.8</v>
      </c>
      <c r="U552" s="22">
        <f t="shared" si="2475"/>
        <v>0</v>
      </c>
      <c r="V552" s="22">
        <f t="shared" si="2475"/>
        <v>1528.8</v>
      </c>
      <c r="W552" s="22">
        <f t="shared" si="2475"/>
        <v>0</v>
      </c>
      <c r="X552" s="22">
        <f t="shared" si="2475"/>
        <v>1528.8</v>
      </c>
    </row>
    <row r="553" spans="1:24" ht="47.25" hidden="1" outlineLevel="7" x14ac:dyDescent="0.2">
      <c r="A553" s="24" t="s">
        <v>75</v>
      </c>
      <c r="B553" s="24" t="s">
        <v>4</v>
      </c>
      <c r="C553" s="25" t="s">
        <v>5</v>
      </c>
      <c r="D553" s="26">
        <f>338.2+19.5+11.3+5.2+88.6</f>
        <v>462.79999999999995</v>
      </c>
      <c r="E553" s="26"/>
      <c r="F553" s="26">
        <f>SUM(D553:E553)</f>
        <v>462.79999999999995</v>
      </c>
      <c r="G553" s="26">
        <v>278.74668000000003</v>
      </c>
      <c r="H553" s="26">
        <f t="shared" ref="H553" si="2476">SUM(F553:G553)</f>
        <v>741.54667999999992</v>
      </c>
      <c r="I553" s="26"/>
      <c r="J553" s="26">
        <f t="shared" ref="J553" si="2477">SUM(H553:I553)</f>
        <v>741.54667999999992</v>
      </c>
      <c r="K553" s="26">
        <f t="shared" ref="K553:R553" si="2478">338.2+19.5+11.3+5.2+88.6</f>
        <v>462.79999999999995</v>
      </c>
      <c r="L553" s="26"/>
      <c r="M553" s="26">
        <f>SUM(K553:L553)</f>
        <v>462.79999999999995</v>
      </c>
      <c r="N553" s="26"/>
      <c r="O553" s="26">
        <f t="shared" ref="O553" si="2479">SUM(M553:N553)</f>
        <v>462.79999999999995</v>
      </c>
      <c r="P553" s="26"/>
      <c r="Q553" s="26">
        <f t="shared" ref="Q553" si="2480">SUM(O553:P553)</f>
        <v>462.79999999999995</v>
      </c>
      <c r="R553" s="26">
        <f t="shared" si="2478"/>
        <v>462.79999999999995</v>
      </c>
      <c r="S553" s="26"/>
      <c r="T553" s="26">
        <f>SUM(R553:S553)</f>
        <v>462.79999999999995</v>
      </c>
      <c r="U553" s="26"/>
      <c r="V553" s="26">
        <f t="shared" ref="V553" si="2481">SUM(T553:U553)</f>
        <v>462.79999999999995</v>
      </c>
      <c r="W553" s="26"/>
      <c r="X553" s="26">
        <f t="shared" ref="X553" si="2482">SUM(V553:W553)</f>
        <v>462.79999999999995</v>
      </c>
    </row>
    <row r="554" spans="1:24" ht="31.5" hidden="1" outlineLevel="7" x14ac:dyDescent="0.2">
      <c r="A554" s="24" t="s">
        <v>75</v>
      </c>
      <c r="B554" s="24" t="s">
        <v>7</v>
      </c>
      <c r="C554" s="25" t="s">
        <v>8</v>
      </c>
      <c r="D554" s="26">
        <f>355+228.8+57.6+21+118.2+10.2+35.4+10.2+39+18.7+18+108.8+45.1</f>
        <v>1066</v>
      </c>
      <c r="E554" s="26"/>
      <c r="F554" s="26">
        <f>SUM(D554:E554)</f>
        <v>1066</v>
      </c>
      <c r="G554" s="26">
        <v>-48.746679999999998</v>
      </c>
      <c r="H554" s="26">
        <f t="shared" ref="H554" si="2483">SUM(F554:G554)</f>
        <v>1017.25332</v>
      </c>
      <c r="I554" s="26"/>
      <c r="J554" s="26">
        <f t="shared" ref="J554" si="2484">SUM(H554:I554)</f>
        <v>1017.25332</v>
      </c>
      <c r="K554" s="26">
        <f t="shared" ref="K554:R554" si="2485">355+228.8+57.6+21+118.2+10.2+35.4+10.2+39+18.7+18+108.8+45.1</f>
        <v>1066</v>
      </c>
      <c r="L554" s="26"/>
      <c r="M554" s="26">
        <f>SUM(K554:L554)</f>
        <v>1066</v>
      </c>
      <c r="N554" s="26"/>
      <c r="O554" s="26">
        <f t="shared" ref="O554" si="2486">SUM(M554:N554)</f>
        <v>1066</v>
      </c>
      <c r="P554" s="26"/>
      <c r="Q554" s="26">
        <f t="shared" ref="Q554" si="2487">SUM(O554:P554)</f>
        <v>1066</v>
      </c>
      <c r="R554" s="26">
        <f t="shared" si="2485"/>
        <v>1066</v>
      </c>
      <c r="S554" s="26"/>
      <c r="T554" s="26">
        <f>SUM(R554:S554)</f>
        <v>1066</v>
      </c>
      <c r="U554" s="26"/>
      <c r="V554" s="26">
        <f t="shared" ref="V554" si="2488">SUM(T554:U554)</f>
        <v>1066</v>
      </c>
      <c r="W554" s="26"/>
      <c r="X554" s="26">
        <f t="shared" ref="X554" si="2489">SUM(V554:W554)</f>
        <v>1066</v>
      </c>
    </row>
    <row r="555" spans="1:24" ht="47.25" hidden="1" outlineLevel="3" x14ac:dyDescent="0.2">
      <c r="A555" s="20" t="s">
        <v>32</v>
      </c>
      <c r="B555" s="20"/>
      <c r="C555" s="21" t="s">
        <v>33</v>
      </c>
      <c r="D555" s="22">
        <f>D556+D592+D599</f>
        <v>327453.14</v>
      </c>
      <c r="E555" s="22">
        <f t="shared" ref="E555:F555" si="2490">E556+E592+E599</f>
        <v>11.3</v>
      </c>
      <c r="F555" s="22">
        <f t="shared" si="2490"/>
        <v>327464.44000000006</v>
      </c>
      <c r="G555" s="22">
        <f t="shared" ref="G555:H555" si="2491">G556+G592+G599</f>
        <v>8605.8321199999991</v>
      </c>
      <c r="H555" s="22">
        <f t="shared" si="2491"/>
        <v>336070.27212000004</v>
      </c>
      <c r="I555" s="22">
        <f t="shared" ref="I555:J555" si="2492">I556+I592+I599</f>
        <v>0</v>
      </c>
      <c r="J555" s="22">
        <f t="shared" si="2492"/>
        <v>336070.27212000004</v>
      </c>
      <c r="K555" s="22">
        <f>K556+K592+K599</f>
        <v>335782.7</v>
      </c>
      <c r="L555" s="22">
        <f t="shared" ref="L555" si="2493">L556+L592+L599</f>
        <v>12.4</v>
      </c>
      <c r="M555" s="22">
        <f t="shared" ref="M555:Q555" si="2494">M556+M592+M599</f>
        <v>335795.1</v>
      </c>
      <c r="N555" s="22">
        <f t="shared" si="2494"/>
        <v>0</v>
      </c>
      <c r="O555" s="22">
        <f t="shared" si="2494"/>
        <v>335795.1</v>
      </c>
      <c r="P555" s="22">
        <f t="shared" si="2494"/>
        <v>0</v>
      </c>
      <c r="Q555" s="22">
        <f t="shared" si="2494"/>
        <v>335795.1</v>
      </c>
      <c r="R555" s="22">
        <f>R556+R592+R599</f>
        <v>371509.83999999997</v>
      </c>
      <c r="S555" s="22">
        <f t="shared" ref="S555" si="2495">S556+S592+S599</f>
        <v>316.2</v>
      </c>
      <c r="T555" s="22">
        <f t="shared" ref="T555:X555" si="2496">T556+T592+T599</f>
        <v>371826.04</v>
      </c>
      <c r="U555" s="22">
        <f t="shared" si="2496"/>
        <v>0</v>
      </c>
      <c r="V555" s="22">
        <f t="shared" si="2496"/>
        <v>371826.04</v>
      </c>
      <c r="W555" s="22">
        <f t="shared" si="2496"/>
        <v>0</v>
      </c>
      <c r="X555" s="22">
        <f t="shared" si="2496"/>
        <v>371826.04</v>
      </c>
    </row>
    <row r="556" spans="1:24" ht="31.5" hidden="1" outlineLevel="4" x14ac:dyDescent="0.2">
      <c r="A556" s="20" t="s">
        <v>34</v>
      </c>
      <c r="B556" s="20"/>
      <c r="C556" s="21" t="s">
        <v>35</v>
      </c>
      <c r="D556" s="22">
        <f>D557+D564+D572+D576+D578+D581+D584+D562+D566+D568+D570+D574+D588+D590+D586</f>
        <v>161567.40000000005</v>
      </c>
      <c r="E556" s="22">
        <f t="shared" ref="E556:F556" si="2497">E557+E564+E572+E576+E578+E581+E584+E562+E566+E568+E570+E574+E588+E590+E586</f>
        <v>11.3</v>
      </c>
      <c r="F556" s="22">
        <f t="shared" si="2497"/>
        <v>161578.70000000004</v>
      </c>
      <c r="G556" s="22">
        <f t="shared" ref="G556:H556" si="2498">G557+G564+G572+G576+G578+G581+G584+G562+G566+G568+G570+G574+G588+G590+G586</f>
        <v>1754.8411000000001</v>
      </c>
      <c r="H556" s="22">
        <f t="shared" si="2498"/>
        <v>163333.54110000003</v>
      </c>
      <c r="I556" s="22">
        <f t="shared" ref="I556:J556" si="2499">I557+I564+I572+I576+I578+I581+I584+I562+I566+I568+I570+I574+I588+I590+I586</f>
        <v>0</v>
      </c>
      <c r="J556" s="22">
        <f t="shared" si="2499"/>
        <v>163333.54110000003</v>
      </c>
      <c r="K556" s="22">
        <f t="shared" ref="K556:R556" si="2500">K557+K564+K572+K576+K578+K581+K584+K562+K566+K568+K570+K574+K588+K590+K586</f>
        <v>166313.40000000002</v>
      </c>
      <c r="L556" s="22">
        <f t="shared" ref="L556" si="2501">L557+L564+L572+L576+L578+L581+L584+L562+L566+L568+L570+L574+L588+L590+L586</f>
        <v>12.4</v>
      </c>
      <c r="M556" s="22">
        <f t="shared" ref="M556:Q556" si="2502">M557+M564+M572+M576+M578+M581+M584+M562+M566+M568+M570+M574+M588+M590+M586</f>
        <v>166325.80000000002</v>
      </c>
      <c r="N556" s="22">
        <f t="shared" si="2502"/>
        <v>0</v>
      </c>
      <c r="O556" s="22">
        <f t="shared" si="2502"/>
        <v>166325.80000000002</v>
      </c>
      <c r="P556" s="22">
        <f t="shared" si="2502"/>
        <v>0</v>
      </c>
      <c r="Q556" s="22">
        <f t="shared" si="2502"/>
        <v>166325.80000000002</v>
      </c>
      <c r="R556" s="22">
        <f t="shared" si="2500"/>
        <v>185356</v>
      </c>
      <c r="S556" s="22">
        <f t="shared" ref="S556" si="2503">S557+S564+S572+S576+S578+S581+S584+S562+S566+S568+S570+S574+S588+S590+S586</f>
        <v>316.2</v>
      </c>
      <c r="T556" s="22">
        <f t="shared" ref="T556:X556" si="2504">T557+T564+T572+T576+T578+T581+T584+T562+T566+T568+T570+T574+T588+T590+T586</f>
        <v>185672.19999999998</v>
      </c>
      <c r="U556" s="22">
        <f t="shared" si="2504"/>
        <v>0</v>
      </c>
      <c r="V556" s="22">
        <f t="shared" si="2504"/>
        <v>185672.19999999998</v>
      </c>
      <c r="W556" s="22">
        <f t="shared" si="2504"/>
        <v>0</v>
      </c>
      <c r="X556" s="22">
        <f t="shared" si="2504"/>
        <v>185672.19999999998</v>
      </c>
    </row>
    <row r="557" spans="1:24" ht="15.75" hidden="1" outlineLevel="5" x14ac:dyDescent="0.2">
      <c r="A557" s="20" t="s">
        <v>36</v>
      </c>
      <c r="B557" s="20"/>
      <c r="C557" s="21" t="s">
        <v>37</v>
      </c>
      <c r="D557" s="22">
        <f>D558+D559+D561+D560</f>
        <v>119048.00000000001</v>
      </c>
      <c r="E557" s="22">
        <f t="shared" ref="E557:F557" si="2505">E558+E559+E561+E560</f>
        <v>0</v>
      </c>
      <c r="F557" s="22">
        <f t="shared" si="2505"/>
        <v>119048.00000000001</v>
      </c>
      <c r="G557" s="22">
        <f t="shared" ref="G557:H557" si="2506">G558+G559+G561+G560</f>
        <v>1754.8411000000001</v>
      </c>
      <c r="H557" s="22">
        <f t="shared" si="2506"/>
        <v>120802.84110000002</v>
      </c>
      <c r="I557" s="22">
        <f t="shared" ref="I557:J557" si="2507">I558+I559+I561+I560</f>
        <v>0</v>
      </c>
      <c r="J557" s="22">
        <f t="shared" si="2507"/>
        <v>120802.84110000002</v>
      </c>
      <c r="K557" s="22">
        <f t="shared" ref="K557:R557" si="2508">K558+K559+K561+K560</f>
        <v>123362.3</v>
      </c>
      <c r="L557" s="22">
        <f t="shared" ref="L557" si="2509">L558+L559+L561+L560</f>
        <v>0</v>
      </c>
      <c r="M557" s="22">
        <f t="shared" ref="M557:Q557" si="2510">M558+M559+M561+M560</f>
        <v>123362.3</v>
      </c>
      <c r="N557" s="22">
        <f t="shared" si="2510"/>
        <v>0</v>
      </c>
      <c r="O557" s="22">
        <f t="shared" si="2510"/>
        <v>123362.3</v>
      </c>
      <c r="P557" s="22">
        <f t="shared" si="2510"/>
        <v>0</v>
      </c>
      <c r="Q557" s="22">
        <f t="shared" si="2510"/>
        <v>123362.3</v>
      </c>
      <c r="R557" s="22">
        <f t="shared" si="2508"/>
        <v>142404.9</v>
      </c>
      <c r="S557" s="22">
        <f t="shared" ref="S557" si="2511">S558+S559+S561+S560</f>
        <v>0</v>
      </c>
      <c r="T557" s="22">
        <f t="shared" ref="T557:X557" si="2512">T558+T559+T561+T560</f>
        <v>142404.9</v>
      </c>
      <c r="U557" s="22">
        <f t="shared" si="2512"/>
        <v>0</v>
      </c>
      <c r="V557" s="22">
        <f t="shared" si="2512"/>
        <v>142404.9</v>
      </c>
      <c r="W557" s="22">
        <f t="shared" si="2512"/>
        <v>0</v>
      </c>
      <c r="X557" s="22">
        <f t="shared" si="2512"/>
        <v>142404.9</v>
      </c>
    </row>
    <row r="558" spans="1:24" ht="47.25" hidden="1" outlineLevel="7" x14ac:dyDescent="0.2">
      <c r="A558" s="24" t="s">
        <v>36</v>
      </c>
      <c r="B558" s="24" t="s">
        <v>4</v>
      </c>
      <c r="C558" s="25" t="s">
        <v>5</v>
      </c>
      <c r="D558" s="29">
        <f>107767.1</f>
        <v>107767.1</v>
      </c>
      <c r="E558" s="26"/>
      <c r="F558" s="26">
        <f>SUM(D558:E558)</f>
        <v>107767.1</v>
      </c>
      <c r="G558" s="26">
        <v>1754.8411000000001</v>
      </c>
      <c r="H558" s="26">
        <f t="shared" ref="H558" si="2513">SUM(F558:G558)</f>
        <v>109521.94110000001</v>
      </c>
      <c r="I558" s="26"/>
      <c r="J558" s="26">
        <f t="shared" ref="J558:J561" si="2514">SUM(H558:I558)</f>
        <v>109521.94110000001</v>
      </c>
      <c r="K558" s="29">
        <f>112081.4</f>
        <v>112081.4</v>
      </c>
      <c r="L558" s="26"/>
      <c r="M558" s="26">
        <f>SUM(K558:L558)</f>
        <v>112081.4</v>
      </c>
      <c r="N558" s="26"/>
      <c r="O558" s="26">
        <f t="shared" ref="O558" si="2515">SUM(M558:N558)</f>
        <v>112081.4</v>
      </c>
      <c r="P558" s="26"/>
      <c r="Q558" s="26">
        <f t="shared" ref="Q558:Q561" si="2516">SUM(O558:P558)</f>
        <v>112081.4</v>
      </c>
      <c r="R558" s="29">
        <v>131124</v>
      </c>
      <c r="S558" s="26"/>
      <c r="T558" s="26">
        <f>SUM(R558:S558)</f>
        <v>131124</v>
      </c>
      <c r="U558" s="26"/>
      <c r="V558" s="26">
        <f t="shared" ref="V558" si="2517">SUM(T558:U558)</f>
        <v>131124</v>
      </c>
      <c r="W558" s="26"/>
      <c r="X558" s="26">
        <f t="shared" ref="X558:X561" si="2518">SUM(V558:W558)</f>
        <v>131124</v>
      </c>
    </row>
    <row r="559" spans="1:24" ht="31.5" hidden="1" outlineLevel="7" x14ac:dyDescent="0.2">
      <c r="A559" s="24" t="s">
        <v>36</v>
      </c>
      <c r="B559" s="24" t="s">
        <v>7</v>
      </c>
      <c r="C559" s="25" t="s">
        <v>8</v>
      </c>
      <c r="D559" s="29">
        <v>10741.6</v>
      </c>
      <c r="E559" s="26"/>
      <c r="F559" s="26">
        <f>SUM(D559:E559)</f>
        <v>10741.6</v>
      </c>
      <c r="G559" s="26"/>
      <c r="H559" s="26">
        <f t="shared" ref="H559" si="2519">SUM(F559:G559)</f>
        <v>10741.6</v>
      </c>
      <c r="I559" s="26"/>
      <c r="J559" s="26">
        <f t="shared" si="2514"/>
        <v>10741.6</v>
      </c>
      <c r="K559" s="29">
        <v>10741.6</v>
      </c>
      <c r="L559" s="26"/>
      <c r="M559" s="26">
        <f>SUM(K559:L559)</f>
        <v>10741.6</v>
      </c>
      <c r="N559" s="26"/>
      <c r="O559" s="26">
        <f t="shared" ref="O559:O561" si="2520">SUM(M559:N559)</f>
        <v>10741.6</v>
      </c>
      <c r="P559" s="26"/>
      <c r="Q559" s="26">
        <f t="shared" si="2516"/>
        <v>10741.6</v>
      </c>
      <c r="R559" s="29">
        <v>10741.6</v>
      </c>
      <c r="S559" s="26"/>
      <c r="T559" s="26">
        <f>SUM(R559:S559)</f>
        <v>10741.6</v>
      </c>
      <c r="U559" s="26"/>
      <c r="V559" s="26">
        <f t="shared" ref="V559:V561" si="2521">SUM(T559:U559)</f>
        <v>10741.6</v>
      </c>
      <c r="W559" s="26"/>
      <c r="X559" s="26">
        <f t="shared" si="2518"/>
        <v>10741.6</v>
      </c>
    </row>
    <row r="560" spans="1:24" ht="31.5" hidden="1" outlineLevel="7" x14ac:dyDescent="0.2">
      <c r="A560" s="24" t="s">
        <v>36</v>
      </c>
      <c r="B560" s="24" t="s">
        <v>65</v>
      </c>
      <c r="C560" s="25" t="s">
        <v>66</v>
      </c>
      <c r="D560" s="29">
        <v>260</v>
      </c>
      <c r="E560" s="26"/>
      <c r="F560" s="26">
        <f>SUM(D560:E560)</f>
        <v>260</v>
      </c>
      <c r="G560" s="26"/>
      <c r="H560" s="26">
        <f t="shared" ref="H560" si="2522">SUM(F560:G560)</f>
        <v>260</v>
      </c>
      <c r="I560" s="26"/>
      <c r="J560" s="26">
        <f t="shared" si="2514"/>
        <v>260</v>
      </c>
      <c r="K560" s="29">
        <v>260</v>
      </c>
      <c r="L560" s="26"/>
      <c r="M560" s="26">
        <f>SUM(K560:L560)</f>
        <v>260</v>
      </c>
      <c r="N560" s="26"/>
      <c r="O560" s="26">
        <f t="shared" si="2520"/>
        <v>260</v>
      </c>
      <c r="P560" s="26"/>
      <c r="Q560" s="26">
        <f t="shared" si="2516"/>
        <v>260</v>
      </c>
      <c r="R560" s="29">
        <v>260</v>
      </c>
      <c r="S560" s="26"/>
      <c r="T560" s="26">
        <f>SUM(R560:S560)</f>
        <v>260</v>
      </c>
      <c r="U560" s="26"/>
      <c r="V560" s="26">
        <f t="shared" si="2521"/>
        <v>260</v>
      </c>
      <c r="W560" s="26"/>
      <c r="X560" s="26">
        <f t="shared" si="2518"/>
        <v>260</v>
      </c>
    </row>
    <row r="561" spans="1:24" ht="15.75" hidden="1" outlineLevel="7" x14ac:dyDescent="0.2">
      <c r="A561" s="24" t="s">
        <v>36</v>
      </c>
      <c r="B561" s="24" t="s">
        <v>15</v>
      </c>
      <c r="C561" s="25" t="s">
        <v>16</v>
      </c>
      <c r="D561" s="29">
        <v>279.3</v>
      </c>
      <c r="E561" s="26"/>
      <c r="F561" s="26">
        <f>SUM(D561:E561)</f>
        <v>279.3</v>
      </c>
      <c r="G561" s="26"/>
      <c r="H561" s="26">
        <f t="shared" ref="H561" si="2523">SUM(F561:G561)</f>
        <v>279.3</v>
      </c>
      <c r="I561" s="26"/>
      <c r="J561" s="26">
        <f t="shared" si="2514"/>
        <v>279.3</v>
      </c>
      <c r="K561" s="29">
        <v>279.3</v>
      </c>
      <c r="L561" s="26"/>
      <c r="M561" s="26">
        <f>SUM(K561:L561)</f>
        <v>279.3</v>
      </c>
      <c r="N561" s="26"/>
      <c r="O561" s="26">
        <f t="shared" si="2520"/>
        <v>279.3</v>
      </c>
      <c r="P561" s="26"/>
      <c r="Q561" s="26">
        <f t="shared" si="2516"/>
        <v>279.3</v>
      </c>
      <c r="R561" s="29">
        <v>279.3</v>
      </c>
      <c r="S561" s="26"/>
      <c r="T561" s="26">
        <f>SUM(R561:S561)</f>
        <v>279.3</v>
      </c>
      <c r="U561" s="26"/>
      <c r="V561" s="26">
        <f t="shared" si="2521"/>
        <v>279.3</v>
      </c>
      <c r="W561" s="26"/>
      <c r="X561" s="26">
        <f t="shared" si="2518"/>
        <v>279.3</v>
      </c>
    </row>
    <row r="562" spans="1:24" ht="30" hidden="1" customHeight="1" outlineLevel="5" x14ac:dyDescent="0.2">
      <c r="A562" s="20" t="s">
        <v>77</v>
      </c>
      <c r="B562" s="20"/>
      <c r="C562" s="21" t="s">
        <v>14</v>
      </c>
      <c r="D562" s="22">
        <f>D563</f>
        <v>7100</v>
      </c>
      <c r="E562" s="22">
        <f t="shared" ref="E562:J562" si="2524">E563</f>
        <v>0</v>
      </c>
      <c r="F562" s="22">
        <f t="shared" si="2524"/>
        <v>7100</v>
      </c>
      <c r="G562" s="22">
        <f t="shared" si="2524"/>
        <v>0</v>
      </c>
      <c r="H562" s="22">
        <f t="shared" si="2524"/>
        <v>7100</v>
      </c>
      <c r="I562" s="22">
        <f t="shared" si="2524"/>
        <v>0</v>
      </c>
      <c r="J562" s="22">
        <f t="shared" si="2524"/>
        <v>7100</v>
      </c>
      <c r="K562" s="22">
        <f>K563</f>
        <v>7100</v>
      </c>
      <c r="L562" s="22">
        <f t="shared" ref="L562" si="2525">L563</f>
        <v>0</v>
      </c>
      <c r="M562" s="22">
        <f t="shared" ref="M562:Q562" si="2526">M563</f>
        <v>7100</v>
      </c>
      <c r="N562" s="22">
        <f t="shared" si="2526"/>
        <v>0</v>
      </c>
      <c r="O562" s="22">
        <f t="shared" si="2526"/>
        <v>7100</v>
      </c>
      <c r="P562" s="22">
        <f t="shared" si="2526"/>
        <v>0</v>
      </c>
      <c r="Q562" s="22">
        <f t="shared" si="2526"/>
        <v>7100</v>
      </c>
      <c r="R562" s="22">
        <f>R563</f>
        <v>7100</v>
      </c>
      <c r="S562" s="22">
        <f t="shared" ref="S562" si="2527">S563</f>
        <v>0</v>
      </c>
      <c r="T562" s="22">
        <f t="shared" ref="T562:X562" si="2528">T563</f>
        <v>7100</v>
      </c>
      <c r="U562" s="22">
        <f t="shared" si="2528"/>
        <v>0</v>
      </c>
      <c r="V562" s="22">
        <f t="shared" si="2528"/>
        <v>7100</v>
      </c>
      <c r="W562" s="22">
        <f t="shared" si="2528"/>
        <v>0</v>
      </c>
      <c r="X562" s="22">
        <f t="shared" si="2528"/>
        <v>7100</v>
      </c>
    </row>
    <row r="563" spans="1:24" ht="31.5" hidden="1" outlineLevel="7" x14ac:dyDescent="0.2">
      <c r="A563" s="24" t="s">
        <v>77</v>
      </c>
      <c r="B563" s="24" t="s">
        <v>7</v>
      </c>
      <c r="C563" s="25" t="s">
        <v>8</v>
      </c>
      <c r="D563" s="29">
        <v>7100</v>
      </c>
      <c r="E563" s="26"/>
      <c r="F563" s="26">
        <f>SUM(D563:E563)</f>
        <v>7100</v>
      </c>
      <c r="G563" s="26"/>
      <c r="H563" s="26">
        <f t="shared" ref="H563" si="2529">SUM(F563:G563)</f>
        <v>7100</v>
      </c>
      <c r="I563" s="26"/>
      <c r="J563" s="26">
        <f t="shared" ref="J563" si="2530">SUM(H563:I563)</f>
        <v>7100</v>
      </c>
      <c r="K563" s="29">
        <v>7100</v>
      </c>
      <c r="L563" s="26"/>
      <c r="M563" s="26">
        <f>SUM(K563:L563)</f>
        <v>7100</v>
      </c>
      <c r="N563" s="26"/>
      <c r="O563" s="26">
        <f t="shared" ref="O563" si="2531">SUM(M563:N563)</f>
        <v>7100</v>
      </c>
      <c r="P563" s="26"/>
      <c r="Q563" s="26">
        <f t="shared" ref="Q563" si="2532">SUM(O563:P563)</f>
        <v>7100</v>
      </c>
      <c r="R563" s="29">
        <v>7100</v>
      </c>
      <c r="S563" s="26"/>
      <c r="T563" s="26">
        <f>SUM(R563:S563)</f>
        <v>7100</v>
      </c>
      <c r="U563" s="26"/>
      <c r="V563" s="26">
        <f t="shared" ref="V563" si="2533">SUM(T563:U563)</f>
        <v>7100</v>
      </c>
      <c r="W563" s="26"/>
      <c r="X563" s="26">
        <f t="shared" ref="X563" si="2534">SUM(V563:W563)</f>
        <v>7100</v>
      </c>
    </row>
    <row r="564" spans="1:24" ht="31.5" hidden="1" outlineLevel="5" x14ac:dyDescent="0.2">
      <c r="A564" s="20" t="s">
        <v>38</v>
      </c>
      <c r="B564" s="20"/>
      <c r="C564" s="21" t="s">
        <v>10</v>
      </c>
      <c r="D564" s="22">
        <f>D565</f>
        <v>720</v>
      </c>
      <c r="E564" s="22">
        <f t="shared" ref="E564:J564" si="2535">E565</f>
        <v>0</v>
      </c>
      <c r="F564" s="22">
        <f t="shared" si="2535"/>
        <v>720</v>
      </c>
      <c r="G564" s="22">
        <f t="shared" si="2535"/>
        <v>0</v>
      </c>
      <c r="H564" s="22">
        <f t="shared" si="2535"/>
        <v>720</v>
      </c>
      <c r="I564" s="22">
        <f t="shared" si="2535"/>
        <v>0</v>
      </c>
      <c r="J564" s="22">
        <f t="shared" si="2535"/>
        <v>720</v>
      </c>
      <c r="K564" s="22">
        <f>K565</f>
        <v>720</v>
      </c>
      <c r="L564" s="22">
        <f t="shared" ref="L564" si="2536">L565</f>
        <v>0</v>
      </c>
      <c r="M564" s="22">
        <f t="shared" ref="M564:Q564" si="2537">M565</f>
        <v>720</v>
      </c>
      <c r="N564" s="22">
        <f t="shared" si="2537"/>
        <v>0</v>
      </c>
      <c r="O564" s="22">
        <f t="shared" si="2537"/>
        <v>720</v>
      </c>
      <c r="P564" s="22">
        <f t="shared" si="2537"/>
        <v>0</v>
      </c>
      <c r="Q564" s="22">
        <f t="shared" si="2537"/>
        <v>720</v>
      </c>
      <c r="R564" s="22">
        <f>R565</f>
        <v>720</v>
      </c>
      <c r="S564" s="22">
        <f t="shared" ref="S564" si="2538">S565</f>
        <v>0</v>
      </c>
      <c r="T564" s="22">
        <f t="shared" ref="T564:X564" si="2539">T565</f>
        <v>720</v>
      </c>
      <c r="U564" s="22">
        <f t="shared" si="2539"/>
        <v>0</v>
      </c>
      <c r="V564" s="22">
        <f t="shared" si="2539"/>
        <v>720</v>
      </c>
      <c r="W564" s="22">
        <f t="shared" si="2539"/>
        <v>0</v>
      </c>
      <c r="X564" s="22">
        <f t="shared" si="2539"/>
        <v>720</v>
      </c>
    </row>
    <row r="565" spans="1:24" ht="31.5" hidden="1" outlineLevel="7" x14ac:dyDescent="0.2">
      <c r="A565" s="24" t="s">
        <v>38</v>
      </c>
      <c r="B565" s="24" t="s">
        <v>7</v>
      </c>
      <c r="C565" s="25" t="s">
        <v>8</v>
      </c>
      <c r="D565" s="26">
        <v>720</v>
      </c>
      <c r="E565" s="26"/>
      <c r="F565" s="26">
        <f>SUM(D565:E565)</f>
        <v>720</v>
      </c>
      <c r="G565" s="26"/>
      <c r="H565" s="26">
        <f t="shared" ref="H565" si="2540">SUM(F565:G565)</f>
        <v>720</v>
      </c>
      <c r="I565" s="26"/>
      <c r="J565" s="26">
        <f t="shared" ref="J565" si="2541">SUM(H565:I565)</f>
        <v>720</v>
      </c>
      <c r="K565" s="26">
        <v>720</v>
      </c>
      <c r="L565" s="26"/>
      <c r="M565" s="26">
        <f>SUM(K565:L565)</f>
        <v>720</v>
      </c>
      <c r="N565" s="26"/>
      <c r="O565" s="26">
        <f t="shared" ref="O565" si="2542">SUM(M565:N565)</f>
        <v>720</v>
      </c>
      <c r="P565" s="26"/>
      <c r="Q565" s="26">
        <f t="shared" ref="Q565" si="2543">SUM(O565:P565)</f>
        <v>720</v>
      </c>
      <c r="R565" s="26">
        <v>720</v>
      </c>
      <c r="S565" s="26"/>
      <c r="T565" s="26">
        <f>SUM(R565:S565)</f>
        <v>720</v>
      </c>
      <c r="U565" s="26"/>
      <c r="V565" s="26">
        <f t="shared" ref="V565" si="2544">SUM(T565:U565)</f>
        <v>720</v>
      </c>
      <c r="W565" s="26"/>
      <c r="X565" s="26">
        <f t="shared" ref="X565" si="2545">SUM(V565:W565)</f>
        <v>720</v>
      </c>
    </row>
    <row r="566" spans="1:24" ht="31.5" hidden="1" outlineLevel="5" x14ac:dyDescent="0.2">
      <c r="A566" s="20" t="s">
        <v>78</v>
      </c>
      <c r="B566" s="20"/>
      <c r="C566" s="21" t="s">
        <v>79</v>
      </c>
      <c r="D566" s="22">
        <f>D567</f>
        <v>6498.7</v>
      </c>
      <c r="E566" s="22">
        <f t="shared" ref="E566:J566" si="2546">E567</f>
        <v>0</v>
      </c>
      <c r="F566" s="22">
        <f t="shared" si="2546"/>
        <v>6498.7</v>
      </c>
      <c r="G566" s="22">
        <f t="shared" si="2546"/>
        <v>0</v>
      </c>
      <c r="H566" s="22">
        <f t="shared" si="2546"/>
        <v>6498.7</v>
      </c>
      <c r="I566" s="22">
        <f t="shared" si="2546"/>
        <v>0</v>
      </c>
      <c r="J566" s="22">
        <f t="shared" si="2546"/>
        <v>6498.7</v>
      </c>
      <c r="K566" s="22">
        <f>K567</f>
        <v>6498.7</v>
      </c>
      <c r="L566" s="22">
        <f t="shared" ref="L566" si="2547">L567</f>
        <v>0</v>
      </c>
      <c r="M566" s="22">
        <f t="shared" ref="M566:Q566" si="2548">M567</f>
        <v>6498.7</v>
      </c>
      <c r="N566" s="22">
        <f t="shared" si="2548"/>
        <v>0</v>
      </c>
      <c r="O566" s="22">
        <f t="shared" si="2548"/>
        <v>6498.7</v>
      </c>
      <c r="P566" s="22">
        <f t="shared" si="2548"/>
        <v>0</v>
      </c>
      <c r="Q566" s="22">
        <f t="shared" si="2548"/>
        <v>6498.7</v>
      </c>
      <c r="R566" s="22">
        <f>R567</f>
        <v>6498.7</v>
      </c>
      <c r="S566" s="22">
        <f t="shared" ref="S566" si="2549">S567</f>
        <v>0</v>
      </c>
      <c r="T566" s="22">
        <f t="shared" ref="T566:X566" si="2550">T567</f>
        <v>6498.7</v>
      </c>
      <c r="U566" s="22">
        <f t="shared" si="2550"/>
        <v>0</v>
      </c>
      <c r="V566" s="22">
        <f t="shared" si="2550"/>
        <v>6498.7</v>
      </c>
      <c r="W566" s="22">
        <f t="shared" si="2550"/>
        <v>0</v>
      </c>
      <c r="X566" s="22">
        <f t="shared" si="2550"/>
        <v>6498.7</v>
      </c>
    </row>
    <row r="567" spans="1:24" ht="31.5" hidden="1" outlineLevel="7" x14ac:dyDescent="0.2">
      <c r="A567" s="24" t="s">
        <v>78</v>
      </c>
      <c r="B567" s="24" t="s">
        <v>65</v>
      </c>
      <c r="C567" s="25" t="s">
        <v>66</v>
      </c>
      <c r="D567" s="26">
        <v>6498.7</v>
      </c>
      <c r="E567" s="26"/>
      <c r="F567" s="26">
        <f>SUM(D567:E567)</f>
        <v>6498.7</v>
      </c>
      <c r="G567" s="26"/>
      <c r="H567" s="26">
        <f t="shared" ref="H567" si="2551">SUM(F567:G567)</f>
        <v>6498.7</v>
      </c>
      <c r="I567" s="26"/>
      <c r="J567" s="26">
        <f t="shared" ref="J567" si="2552">SUM(H567:I567)</f>
        <v>6498.7</v>
      </c>
      <c r="K567" s="26">
        <v>6498.7</v>
      </c>
      <c r="L567" s="26"/>
      <c r="M567" s="26">
        <f>SUM(K567:L567)</f>
        <v>6498.7</v>
      </c>
      <c r="N567" s="26"/>
      <c r="O567" s="26">
        <f t="shared" ref="O567" si="2553">SUM(M567:N567)</f>
        <v>6498.7</v>
      </c>
      <c r="P567" s="26"/>
      <c r="Q567" s="26">
        <f t="shared" ref="Q567" si="2554">SUM(O567:P567)</f>
        <v>6498.7</v>
      </c>
      <c r="R567" s="26">
        <v>6498.7</v>
      </c>
      <c r="S567" s="26"/>
      <c r="T567" s="26">
        <f>SUM(R567:S567)</f>
        <v>6498.7</v>
      </c>
      <c r="U567" s="26"/>
      <c r="V567" s="26">
        <f t="shared" ref="V567" si="2555">SUM(T567:U567)</f>
        <v>6498.7</v>
      </c>
      <c r="W567" s="26"/>
      <c r="X567" s="26">
        <f t="shared" ref="X567" si="2556">SUM(V567:W567)</f>
        <v>6498.7</v>
      </c>
    </row>
    <row r="568" spans="1:24" ht="31.5" hidden="1" outlineLevel="5" x14ac:dyDescent="0.2">
      <c r="A568" s="20" t="s">
        <v>235</v>
      </c>
      <c r="B568" s="20"/>
      <c r="C568" s="21" t="s">
        <v>457</v>
      </c>
      <c r="D568" s="22">
        <f>D569</f>
        <v>14289.1</v>
      </c>
      <c r="E568" s="22">
        <f t="shared" ref="E568:J568" si="2557">E569</f>
        <v>0</v>
      </c>
      <c r="F568" s="22">
        <f t="shared" si="2557"/>
        <v>14289.1</v>
      </c>
      <c r="G568" s="22">
        <f t="shared" si="2557"/>
        <v>0</v>
      </c>
      <c r="H568" s="22">
        <f t="shared" si="2557"/>
        <v>14289.1</v>
      </c>
      <c r="I568" s="22">
        <f t="shared" si="2557"/>
        <v>0</v>
      </c>
      <c r="J568" s="22">
        <f t="shared" si="2557"/>
        <v>14289.1</v>
      </c>
      <c r="K568" s="22">
        <f>K569</f>
        <v>14289.1</v>
      </c>
      <c r="L568" s="22">
        <f t="shared" ref="L568" si="2558">L569</f>
        <v>0</v>
      </c>
      <c r="M568" s="22">
        <f t="shared" ref="M568:Q568" si="2559">M569</f>
        <v>14289.1</v>
      </c>
      <c r="N568" s="22">
        <f t="shared" si="2559"/>
        <v>0</v>
      </c>
      <c r="O568" s="22">
        <f t="shared" si="2559"/>
        <v>14289.1</v>
      </c>
      <c r="P568" s="22">
        <f t="shared" si="2559"/>
        <v>0</v>
      </c>
      <c r="Q568" s="22">
        <f t="shared" si="2559"/>
        <v>14289.1</v>
      </c>
      <c r="R568" s="22">
        <f>R569</f>
        <v>14289.1</v>
      </c>
      <c r="S568" s="22">
        <f t="shared" ref="S568" si="2560">S569</f>
        <v>0</v>
      </c>
      <c r="T568" s="22">
        <f t="shared" ref="T568:X568" si="2561">T569</f>
        <v>14289.1</v>
      </c>
      <c r="U568" s="22">
        <f t="shared" si="2561"/>
        <v>0</v>
      </c>
      <c r="V568" s="22">
        <f t="shared" si="2561"/>
        <v>14289.1</v>
      </c>
      <c r="W568" s="22">
        <f t="shared" si="2561"/>
        <v>0</v>
      </c>
      <c r="X568" s="22">
        <f t="shared" si="2561"/>
        <v>14289.1</v>
      </c>
    </row>
    <row r="569" spans="1:24" ht="15.75" hidden="1" outlineLevel="7" x14ac:dyDescent="0.2">
      <c r="A569" s="24" t="s">
        <v>235</v>
      </c>
      <c r="B569" s="24" t="s">
        <v>19</v>
      </c>
      <c r="C569" s="25" t="s">
        <v>20</v>
      </c>
      <c r="D569" s="26">
        <v>14289.1</v>
      </c>
      <c r="E569" s="26"/>
      <c r="F569" s="26">
        <f>SUM(D569:E569)</f>
        <v>14289.1</v>
      </c>
      <c r="G569" s="26"/>
      <c r="H569" s="26">
        <f t="shared" ref="H569" si="2562">SUM(F569:G569)</f>
        <v>14289.1</v>
      </c>
      <c r="I569" s="26"/>
      <c r="J569" s="26">
        <f t="shared" ref="J569" si="2563">SUM(H569:I569)</f>
        <v>14289.1</v>
      </c>
      <c r="K569" s="26">
        <v>14289.1</v>
      </c>
      <c r="L569" s="26"/>
      <c r="M569" s="26">
        <f>SUM(K569:L569)</f>
        <v>14289.1</v>
      </c>
      <c r="N569" s="26"/>
      <c r="O569" s="26">
        <f t="shared" ref="O569" si="2564">SUM(M569:N569)</f>
        <v>14289.1</v>
      </c>
      <c r="P569" s="26"/>
      <c r="Q569" s="26">
        <f t="shared" ref="Q569" si="2565">SUM(O569:P569)</f>
        <v>14289.1</v>
      </c>
      <c r="R569" s="26">
        <v>14289.1</v>
      </c>
      <c r="S569" s="26"/>
      <c r="T569" s="26">
        <f>SUM(R569:S569)</f>
        <v>14289.1</v>
      </c>
      <c r="U569" s="26"/>
      <c r="V569" s="26">
        <f t="shared" ref="V569" si="2566">SUM(T569:U569)</f>
        <v>14289.1</v>
      </c>
      <c r="W569" s="26"/>
      <c r="X569" s="26">
        <f t="shared" ref="X569" si="2567">SUM(V569:W569)</f>
        <v>14289.1</v>
      </c>
    </row>
    <row r="570" spans="1:24" ht="15.75" hidden="1" outlineLevel="5" x14ac:dyDescent="0.2">
      <c r="A570" s="20" t="s">
        <v>80</v>
      </c>
      <c r="B570" s="20"/>
      <c r="C570" s="21" t="s">
        <v>81</v>
      </c>
      <c r="D570" s="22">
        <f>D571</f>
        <v>1383.5</v>
      </c>
      <c r="E570" s="22">
        <f t="shared" ref="E570:J570" si="2568">E571</f>
        <v>0</v>
      </c>
      <c r="F570" s="22">
        <f t="shared" si="2568"/>
        <v>1383.5</v>
      </c>
      <c r="G570" s="22">
        <f t="shared" si="2568"/>
        <v>0</v>
      </c>
      <c r="H570" s="22">
        <f t="shared" si="2568"/>
        <v>1383.5</v>
      </c>
      <c r="I570" s="22">
        <f t="shared" si="2568"/>
        <v>0</v>
      </c>
      <c r="J570" s="22">
        <f t="shared" si="2568"/>
        <v>1383.5</v>
      </c>
      <c r="K570" s="22">
        <f>K571</f>
        <v>1383.5</v>
      </c>
      <c r="L570" s="22">
        <f t="shared" ref="L570" si="2569">L571</f>
        <v>0</v>
      </c>
      <c r="M570" s="22">
        <f t="shared" ref="M570:Q570" si="2570">M571</f>
        <v>1383.5</v>
      </c>
      <c r="N570" s="22">
        <f t="shared" si="2570"/>
        <v>0</v>
      </c>
      <c r="O570" s="22">
        <f t="shared" si="2570"/>
        <v>1383.5</v>
      </c>
      <c r="P570" s="22">
        <f t="shared" si="2570"/>
        <v>0</v>
      </c>
      <c r="Q570" s="22">
        <f t="shared" si="2570"/>
        <v>1383.5</v>
      </c>
      <c r="R570" s="22">
        <f>R571</f>
        <v>1383.5</v>
      </c>
      <c r="S570" s="22">
        <f t="shared" ref="S570" si="2571">S571</f>
        <v>0</v>
      </c>
      <c r="T570" s="22">
        <f t="shared" ref="T570:X570" si="2572">T571</f>
        <v>1383.5</v>
      </c>
      <c r="U570" s="22">
        <f t="shared" si="2572"/>
        <v>0</v>
      </c>
      <c r="V570" s="22">
        <f t="shared" si="2572"/>
        <v>1383.5</v>
      </c>
      <c r="W570" s="22">
        <f t="shared" si="2572"/>
        <v>0</v>
      </c>
      <c r="X570" s="22">
        <f t="shared" si="2572"/>
        <v>1383.5</v>
      </c>
    </row>
    <row r="571" spans="1:24" ht="15.75" hidden="1" outlineLevel="7" x14ac:dyDescent="0.2">
      <c r="A571" s="24" t="s">
        <v>80</v>
      </c>
      <c r="B571" s="24" t="s">
        <v>19</v>
      </c>
      <c r="C571" s="25" t="s">
        <v>20</v>
      </c>
      <c r="D571" s="26">
        <v>1383.5</v>
      </c>
      <c r="E571" s="26"/>
      <c r="F571" s="26">
        <f>SUM(D571:E571)</f>
        <v>1383.5</v>
      </c>
      <c r="G571" s="26"/>
      <c r="H571" s="26">
        <f t="shared" ref="H571" si="2573">SUM(F571:G571)</f>
        <v>1383.5</v>
      </c>
      <c r="I571" s="26"/>
      <c r="J571" s="26">
        <f t="shared" ref="J571" si="2574">SUM(H571:I571)</f>
        <v>1383.5</v>
      </c>
      <c r="K571" s="26">
        <v>1383.5</v>
      </c>
      <c r="L571" s="26"/>
      <c r="M571" s="26">
        <f>SUM(K571:L571)</f>
        <v>1383.5</v>
      </c>
      <c r="N571" s="26"/>
      <c r="O571" s="26">
        <f t="shared" ref="O571" si="2575">SUM(M571:N571)</f>
        <v>1383.5</v>
      </c>
      <c r="P571" s="26"/>
      <c r="Q571" s="26">
        <f t="shared" ref="Q571" si="2576">SUM(O571:P571)</f>
        <v>1383.5</v>
      </c>
      <c r="R571" s="26">
        <v>1383.5</v>
      </c>
      <c r="S571" s="26"/>
      <c r="T571" s="26">
        <f>SUM(R571:S571)</f>
        <v>1383.5</v>
      </c>
      <c r="U571" s="26"/>
      <c r="V571" s="26">
        <f t="shared" ref="V571" si="2577">SUM(T571:U571)</f>
        <v>1383.5</v>
      </c>
      <c r="W571" s="26"/>
      <c r="X571" s="26">
        <f t="shared" ref="X571" si="2578">SUM(V571:W571)</f>
        <v>1383.5</v>
      </c>
    </row>
    <row r="572" spans="1:24" ht="47.25" hidden="1" outlineLevel="5" x14ac:dyDescent="0.2">
      <c r="A572" s="20" t="s">
        <v>39</v>
      </c>
      <c r="B572" s="20"/>
      <c r="C572" s="21" t="s">
        <v>582</v>
      </c>
      <c r="D572" s="22">
        <f>D573</f>
        <v>19.7</v>
      </c>
      <c r="E572" s="22">
        <f t="shared" ref="E572:J572" si="2579">E573</f>
        <v>0</v>
      </c>
      <c r="F572" s="22">
        <f t="shared" si="2579"/>
        <v>19.7</v>
      </c>
      <c r="G572" s="22">
        <f t="shared" si="2579"/>
        <v>0</v>
      </c>
      <c r="H572" s="22">
        <f t="shared" si="2579"/>
        <v>19.7</v>
      </c>
      <c r="I572" s="22">
        <f t="shared" si="2579"/>
        <v>0</v>
      </c>
      <c r="J572" s="22">
        <f t="shared" si="2579"/>
        <v>19.7</v>
      </c>
      <c r="K572" s="22">
        <f>K573</f>
        <v>20.5</v>
      </c>
      <c r="L572" s="22">
        <f t="shared" ref="L572" si="2580">L573</f>
        <v>0</v>
      </c>
      <c r="M572" s="22">
        <f t="shared" ref="M572:Q572" si="2581">M573</f>
        <v>20.5</v>
      </c>
      <c r="N572" s="22">
        <f t="shared" si="2581"/>
        <v>0</v>
      </c>
      <c r="O572" s="22">
        <f t="shared" si="2581"/>
        <v>20.5</v>
      </c>
      <c r="P572" s="22">
        <f t="shared" si="2581"/>
        <v>0</v>
      </c>
      <c r="Q572" s="22">
        <f t="shared" si="2581"/>
        <v>20.5</v>
      </c>
      <c r="R572" s="22">
        <f>R573</f>
        <v>20.5</v>
      </c>
      <c r="S572" s="22">
        <f t="shared" ref="S572" si="2582">S573</f>
        <v>0</v>
      </c>
      <c r="T572" s="22">
        <f t="shared" ref="T572:X572" si="2583">T573</f>
        <v>20.5</v>
      </c>
      <c r="U572" s="22">
        <f t="shared" si="2583"/>
        <v>0</v>
      </c>
      <c r="V572" s="22">
        <f t="shared" si="2583"/>
        <v>20.5</v>
      </c>
      <c r="W572" s="22">
        <f t="shared" si="2583"/>
        <v>0</v>
      </c>
      <c r="X572" s="22">
        <f t="shared" si="2583"/>
        <v>20.5</v>
      </c>
    </row>
    <row r="573" spans="1:24" ht="47.25" hidden="1" outlineLevel="7" x14ac:dyDescent="0.2">
      <c r="A573" s="24" t="s">
        <v>39</v>
      </c>
      <c r="B573" s="24" t="s">
        <v>4</v>
      </c>
      <c r="C573" s="25" t="s">
        <v>5</v>
      </c>
      <c r="D573" s="26">
        <v>19.7</v>
      </c>
      <c r="E573" s="26"/>
      <c r="F573" s="26">
        <f>SUM(D573:E573)</f>
        <v>19.7</v>
      </c>
      <c r="G573" s="26"/>
      <c r="H573" s="26">
        <f t="shared" ref="H573" si="2584">SUM(F573:G573)</f>
        <v>19.7</v>
      </c>
      <c r="I573" s="26"/>
      <c r="J573" s="26">
        <f t="shared" ref="J573" si="2585">SUM(H573:I573)</f>
        <v>19.7</v>
      </c>
      <c r="K573" s="26">
        <v>20.5</v>
      </c>
      <c r="L573" s="26"/>
      <c r="M573" s="26">
        <f>SUM(K573:L573)</f>
        <v>20.5</v>
      </c>
      <c r="N573" s="26"/>
      <c r="O573" s="26">
        <f t="shared" ref="O573" si="2586">SUM(M573:N573)</f>
        <v>20.5</v>
      </c>
      <c r="P573" s="26"/>
      <c r="Q573" s="26">
        <f t="shared" ref="Q573" si="2587">SUM(O573:P573)</f>
        <v>20.5</v>
      </c>
      <c r="R573" s="26">
        <v>20.5</v>
      </c>
      <c r="S573" s="26"/>
      <c r="T573" s="26">
        <f>SUM(R573:S573)</f>
        <v>20.5</v>
      </c>
      <c r="U573" s="26"/>
      <c r="V573" s="26">
        <f t="shared" ref="V573" si="2588">SUM(T573:U573)</f>
        <v>20.5</v>
      </c>
      <c r="W573" s="26"/>
      <c r="X573" s="26">
        <f t="shared" ref="X573" si="2589">SUM(V573:W573)</f>
        <v>20.5</v>
      </c>
    </row>
    <row r="574" spans="1:24" ht="47.25" hidden="1" outlineLevel="5" x14ac:dyDescent="0.2">
      <c r="A574" s="20" t="s">
        <v>689</v>
      </c>
      <c r="B574" s="20"/>
      <c r="C574" s="21" t="s">
        <v>82</v>
      </c>
      <c r="D574" s="22">
        <f>D575</f>
        <v>1130.3</v>
      </c>
      <c r="E574" s="22">
        <f t="shared" ref="E574:J574" si="2590">E575</f>
        <v>0</v>
      </c>
      <c r="F574" s="22">
        <f t="shared" si="2590"/>
        <v>1130.3</v>
      </c>
      <c r="G574" s="22">
        <f t="shared" si="2590"/>
        <v>0</v>
      </c>
      <c r="H574" s="22">
        <f t="shared" si="2590"/>
        <v>1130.3</v>
      </c>
      <c r="I574" s="22">
        <f t="shared" si="2590"/>
        <v>0</v>
      </c>
      <c r="J574" s="22">
        <f t="shared" si="2590"/>
        <v>1130.3</v>
      </c>
      <c r="K574" s="22">
        <f>K575</f>
        <v>1167.2</v>
      </c>
      <c r="L574" s="22">
        <f t="shared" ref="L574" si="2591">L575</f>
        <v>0</v>
      </c>
      <c r="M574" s="22">
        <f t="shared" ref="M574:Q574" si="2592">M575</f>
        <v>1167.2</v>
      </c>
      <c r="N574" s="22">
        <f t="shared" si="2592"/>
        <v>0</v>
      </c>
      <c r="O574" s="22">
        <f t="shared" si="2592"/>
        <v>1167.2</v>
      </c>
      <c r="P574" s="22">
        <f t="shared" si="2592"/>
        <v>0</v>
      </c>
      <c r="Q574" s="22">
        <f t="shared" si="2592"/>
        <v>1167.2</v>
      </c>
      <c r="R574" s="22">
        <f>R575</f>
        <v>1167.2</v>
      </c>
      <c r="S574" s="22">
        <f t="shared" ref="S574" si="2593">S575</f>
        <v>0</v>
      </c>
      <c r="T574" s="22">
        <f t="shared" ref="T574:X574" si="2594">T575</f>
        <v>1167.2</v>
      </c>
      <c r="U574" s="22">
        <f t="shared" si="2594"/>
        <v>0</v>
      </c>
      <c r="V574" s="22">
        <f t="shared" si="2594"/>
        <v>1167.2</v>
      </c>
      <c r="W574" s="22">
        <f t="shared" si="2594"/>
        <v>0</v>
      </c>
      <c r="X574" s="22">
        <f t="shared" si="2594"/>
        <v>1167.2</v>
      </c>
    </row>
    <row r="575" spans="1:24" ht="31.5" hidden="1" outlineLevel="7" x14ac:dyDescent="0.2">
      <c r="A575" s="24" t="s">
        <v>689</v>
      </c>
      <c r="B575" s="24" t="s">
        <v>65</v>
      </c>
      <c r="C575" s="25" t="s">
        <v>66</v>
      </c>
      <c r="D575" s="26">
        <v>1130.3</v>
      </c>
      <c r="E575" s="26"/>
      <c r="F575" s="26">
        <f>SUM(D575:E575)</f>
        <v>1130.3</v>
      </c>
      <c r="G575" s="26"/>
      <c r="H575" s="26">
        <f t="shared" ref="H575" si="2595">SUM(F575:G575)</f>
        <v>1130.3</v>
      </c>
      <c r="I575" s="26"/>
      <c r="J575" s="26">
        <f t="shared" ref="J575" si="2596">SUM(H575:I575)</f>
        <v>1130.3</v>
      </c>
      <c r="K575" s="26">
        <v>1167.2</v>
      </c>
      <c r="L575" s="26"/>
      <c r="M575" s="26">
        <f>SUM(K575:L575)</f>
        <v>1167.2</v>
      </c>
      <c r="N575" s="26"/>
      <c r="O575" s="26">
        <f t="shared" ref="O575" si="2597">SUM(M575:N575)</f>
        <v>1167.2</v>
      </c>
      <c r="P575" s="26"/>
      <c r="Q575" s="26">
        <f t="shared" ref="Q575" si="2598">SUM(O575:P575)</f>
        <v>1167.2</v>
      </c>
      <c r="R575" s="26">
        <v>1167.2</v>
      </c>
      <c r="S575" s="26"/>
      <c r="T575" s="26">
        <f>SUM(R575:S575)</f>
        <v>1167.2</v>
      </c>
      <c r="U575" s="26"/>
      <c r="V575" s="26">
        <f t="shared" ref="V575" si="2599">SUM(T575:U575)</f>
        <v>1167.2</v>
      </c>
      <c r="W575" s="26"/>
      <c r="X575" s="26">
        <f t="shared" ref="X575" si="2600">SUM(V575:W575)</f>
        <v>1167.2</v>
      </c>
    </row>
    <row r="576" spans="1:24" ht="15.75" hidden="1" outlineLevel="5" x14ac:dyDescent="0.2">
      <c r="A576" s="20" t="s">
        <v>40</v>
      </c>
      <c r="B576" s="20"/>
      <c r="C576" s="21" t="s">
        <v>41</v>
      </c>
      <c r="D576" s="22">
        <f>D577</f>
        <v>154.5</v>
      </c>
      <c r="E576" s="22">
        <f t="shared" ref="E576:J576" si="2601">E577</f>
        <v>0</v>
      </c>
      <c r="F576" s="22">
        <f t="shared" si="2601"/>
        <v>154.5</v>
      </c>
      <c r="G576" s="22">
        <f t="shared" si="2601"/>
        <v>0</v>
      </c>
      <c r="H576" s="22">
        <f t="shared" si="2601"/>
        <v>154.5</v>
      </c>
      <c r="I576" s="22">
        <f t="shared" si="2601"/>
        <v>0</v>
      </c>
      <c r="J576" s="22">
        <f t="shared" si="2601"/>
        <v>154.5</v>
      </c>
      <c r="K576" s="22">
        <f>K577</f>
        <v>154.5</v>
      </c>
      <c r="L576" s="22">
        <f t="shared" ref="L576" si="2602">L577</f>
        <v>0</v>
      </c>
      <c r="M576" s="22">
        <f t="shared" ref="M576:Q576" si="2603">M577</f>
        <v>154.5</v>
      </c>
      <c r="N576" s="22">
        <f t="shared" si="2603"/>
        <v>0</v>
      </c>
      <c r="O576" s="22">
        <f t="shared" si="2603"/>
        <v>154.5</v>
      </c>
      <c r="P576" s="22">
        <f t="shared" si="2603"/>
        <v>0</v>
      </c>
      <c r="Q576" s="22">
        <f t="shared" si="2603"/>
        <v>154.5</v>
      </c>
      <c r="R576" s="22">
        <f>R577</f>
        <v>154.5</v>
      </c>
      <c r="S576" s="22">
        <f t="shared" ref="S576" si="2604">S577</f>
        <v>0</v>
      </c>
      <c r="T576" s="22">
        <f t="shared" ref="T576:X576" si="2605">T577</f>
        <v>154.5</v>
      </c>
      <c r="U576" s="22">
        <f t="shared" si="2605"/>
        <v>0</v>
      </c>
      <c r="V576" s="22">
        <f t="shared" si="2605"/>
        <v>154.5</v>
      </c>
      <c r="W576" s="22">
        <f t="shared" si="2605"/>
        <v>0</v>
      </c>
      <c r="X576" s="22">
        <f t="shared" si="2605"/>
        <v>154.5</v>
      </c>
    </row>
    <row r="577" spans="1:24" ht="31.5" hidden="1" outlineLevel="7" x14ac:dyDescent="0.2">
      <c r="A577" s="24" t="s">
        <v>40</v>
      </c>
      <c r="B577" s="24" t="s">
        <v>7</v>
      </c>
      <c r="C577" s="25" t="s">
        <v>8</v>
      </c>
      <c r="D577" s="26">
        <v>154.5</v>
      </c>
      <c r="E577" s="26"/>
      <c r="F577" s="26">
        <f>SUM(D577:E577)</f>
        <v>154.5</v>
      </c>
      <c r="G577" s="26"/>
      <c r="H577" s="26">
        <f t="shared" ref="H577" si="2606">SUM(F577:G577)</f>
        <v>154.5</v>
      </c>
      <c r="I577" s="26"/>
      <c r="J577" s="26">
        <f t="shared" ref="J577" si="2607">SUM(H577:I577)</f>
        <v>154.5</v>
      </c>
      <c r="K577" s="26">
        <v>154.5</v>
      </c>
      <c r="L577" s="26"/>
      <c r="M577" s="26">
        <f>SUM(K577:L577)</f>
        <v>154.5</v>
      </c>
      <c r="N577" s="26"/>
      <c r="O577" s="26">
        <f t="shared" ref="O577" si="2608">SUM(M577:N577)</f>
        <v>154.5</v>
      </c>
      <c r="P577" s="26"/>
      <c r="Q577" s="26">
        <f t="shared" ref="Q577" si="2609">SUM(O577:P577)</f>
        <v>154.5</v>
      </c>
      <c r="R577" s="26">
        <v>154.5</v>
      </c>
      <c r="S577" s="26"/>
      <c r="T577" s="26">
        <f>SUM(R577:S577)</f>
        <v>154.5</v>
      </c>
      <c r="U577" s="26"/>
      <c r="V577" s="26">
        <f t="shared" ref="V577" si="2610">SUM(T577:U577)</f>
        <v>154.5</v>
      </c>
      <c r="W577" s="26"/>
      <c r="X577" s="26">
        <f t="shared" ref="X577" si="2611">SUM(V577:W577)</f>
        <v>154.5</v>
      </c>
    </row>
    <row r="578" spans="1:24" ht="31.5" hidden="1" outlineLevel="5" x14ac:dyDescent="0.2">
      <c r="A578" s="20" t="s">
        <v>42</v>
      </c>
      <c r="B578" s="20"/>
      <c r="C578" s="21" t="s">
        <v>43</v>
      </c>
      <c r="D578" s="22">
        <f>D579+D580</f>
        <v>418.8</v>
      </c>
      <c r="E578" s="22">
        <f t="shared" ref="E578:F578" si="2612">E579+E580</f>
        <v>0</v>
      </c>
      <c r="F578" s="22">
        <f t="shared" si="2612"/>
        <v>418.8</v>
      </c>
      <c r="G578" s="22">
        <f t="shared" ref="G578:H578" si="2613">G579+G580</f>
        <v>0</v>
      </c>
      <c r="H578" s="22">
        <f t="shared" si="2613"/>
        <v>418.8</v>
      </c>
      <c r="I578" s="22">
        <f t="shared" ref="I578:J578" si="2614">I579+I580</f>
        <v>0</v>
      </c>
      <c r="J578" s="22">
        <f t="shared" si="2614"/>
        <v>418.8</v>
      </c>
      <c r="K578" s="22">
        <f>K579+K580</f>
        <v>433.4</v>
      </c>
      <c r="L578" s="22">
        <f t="shared" ref="L578" si="2615">L579+L580</f>
        <v>0</v>
      </c>
      <c r="M578" s="22">
        <f t="shared" ref="M578:Q578" si="2616">M579+M580</f>
        <v>433.4</v>
      </c>
      <c r="N578" s="22">
        <f t="shared" si="2616"/>
        <v>0</v>
      </c>
      <c r="O578" s="22">
        <f t="shared" si="2616"/>
        <v>433.4</v>
      </c>
      <c r="P578" s="22">
        <f t="shared" si="2616"/>
        <v>0</v>
      </c>
      <c r="Q578" s="22">
        <f t="shared" si="2616"/>
        <v>433.4</v>
      </c>
      <c r="R578" s="22">
        <f>R579+R580</f>
        <v>433.4</v>
      </c>
      <c r="S578" s="22">
        <f t="shared" ref="S578" si="2617">S579+S580</f>
        <v>0</v>
      </c>
      <c r="T578" s="22">
        <f t="shared" ref="T578:X578" si="2618">T579+T580</f>
        <v>433.4</v>
      </c>
      <c r="U578" s="22">
        <f t="shared" si="2618"/>
        <v>0</v>
      </c>
      <c r="V578" s="22">
        <f t="shared" si="2618"/>
        <v>433.4</v>
      </c>
      <c r="W578" s="22">
        <f t="shared" si="2618"/>
        <v>0</v>
      </c>
      <c r="X578" s="22">
        <f t="shared" si="2618"/>
        <v>433.4</v>
      </c>
    </row>
    <row r="579" spans="1:24" ht="47.25" hidden="1" outlineLevel="7" x14ac:dyDescent="0.2">
      <c r="A579" s="24" t="s">
        <v>42</v>
      </c>
      <c r="B579" s="24" t="s">
        <v>4</v>
      </c>
      <c r="C579" s="25" t="s">
        <v>5</v>
      </c>
      <c r="D579" s="29">
        <v>298.8</v>
      </c>
      <c r="E579" s="26"/>
      <c r="F579" s="26">
        <f>SUM(D579:E579)</f>
        <v>298.8</v>
      </c>
      <c r="G579" s="26"/>
      <c r="H579" s="26">
        <f t="shared" ref="H579" si="2619">SUM(F579:G579)</f>
        <v>298.8</v>
      </c>
      <c r="I579" s="26"/>
      <c r="J579" s="26">
        <f t="shared" ref="J579:J580" si="2620">SUM(H579:I579)</f>
        <v>298.8</v>
      </c>
      <c r="K579" s="29">
        <v>313.39999999999998</v>
      </c>
      <c r="L579" s="26"/>
      <c r="M579" s="26">
        <f>SUM(K579:L579)</f>
        <v>313.39999999999998</v>
      </c>
      <c r="N579" s="26"/>
      <c r="O579" s="26">
        <f t="shared" ref="O579:O580" si="2621">SUM(M579:N579)</f>
        <v>313.39999999999998</v>
      </c>
      <c r="P579" s="26"/>
      <c r="Q579" s="26">
        <f t="shared" ref="Q579:Q580" si="2622">SUM(O579:P579)</f>
        <v>313.39999999999998</v>
      </c>
      <c r="R579" s="29">
        <v>313.39999999999998</v>
      </c>
      <c r="S579" s="26"/>
      <c r="T579" s="26">
        <f>SUM(R579:S579)</f>
        <v>313.39999999999998</v>
      </c>
      <c r="U579" s="26"/>
      <c r="V579" s="26">
        <f t="shared" ref="V579:V580" si="2623">SUM(T579:U579)</f>
        <v>313.39999999999998</v>
      </c>
      <c r="W579" s="26"/>
      <c r="X579" s="26">
        <f t="shared" ref="X579:X580" si="2624">SUM(V579:W579)</f>
        <v>313.39999999999998</v>
      </c>
    </row>
    <row r="580" spans="1:24" ht="31.5" hidden="1" outlineLevel="7" x14ac:dyDescent="0.2">
      <c r="A580" s="24" t="s">
        <v>42</v>
      </c>
      <c r="B580" s="24" t="s">
        <v>7</v>
      </c>
      <c r="C580" s="25" t="s">
        <v>8</v>
      </c>
      <c r="D580" s="29">
        <v>120</v>
      </c>
      <c r="E580" s="26"/>
      <c r="F580" s="26">
        <f>SUM(D580:E580)</f>
        <v>120</v>
      </c>
      <c r="G580" s="26"/>
      <c r="H580" s="26">
        <f t="shared" ref="H580" si="2625">SUM(F580:G580)</f>
        <v>120</v>
      </c>
      <c r="I580" s="26"/>
      <c r="J580" s="26">
        <f t="shared" si="2620"/>
        <v>120</v>
      </c>
      <c r="K580" s="29">
        <v>120</v>
      </c>
      <c r="L580" s="26"/>
      <c r="M580" s="26">
        <f>SUM(K580:L580)</f>
        <v>120</v>
      </c>
      <c r="N580" s="26"/>
      <c r="O580" s="26">
        <f t="shared" si="2621"/>
        <v>120</v>
      </c>
      <c r="P580" s="26"/>
      <c r="Q580" s="26">
        <f t="shared" si="2622"/>
        <v>120</v>
      </c>
      <c r="R580" s="29">
        <v>120</v>
      </c>
      <c r="S580" s="26"/>
      <c r="T580" s="26">
        <f>SUM(R580:S580)</f>
        <v>120</v>
      </c>
      <c r="U580" s="26"/>
      <c r="V580" s="26">
        <f t="shared" si="2623"/>
        <v>120</v>
      </c>
      <c r="W580" s="26"/>
      <c r="X580" s="26">
        <f t="shared" si="2624"/>
        <v>120</v>
      </c>
    </row>
    <row r="581" spans="1:24" ht="31.5" hidden="1" outlineLevel="5" x14ac:dyDescent="0.2">
      <c r="A581" s="20" t="s">
        <v>690</v>
      </c>
      <c r="B581" s="20"/>
      <c r="C581" s="21" t="s">
        <v>432</v>
      </c>
      <c r="D581" s="22">
        <f>D582+D583</f>
        <v>5584.5</v>
      </c>
      <c r="E581" s="22">
        <f t="shared" ref="E581:F581" si="2626">E582+E583</f>
        <v>0</v>
      </c>
      <c r="F581" s="22">
        <f t="shared" si="2626"/>
        <v>5584.5</v>
      </c>
      <c r="G581" s="22">
        <f t="shared" ref="G581:H581" si="2627">G582+G583</f>
        <v>0</v>
      </c>
      <c r="H581" s="22">
        <f t="shared" si="2627"/>
        <v>5584.5</v>
      </c>
      <c r="I581" s="22">
        <f t="shared" ref="I581:J581" si="2628">I582+I583</f>
        <v>0</v>
      </c>
      <c r="J581" s="22">
        <f t="shared" si="2628"/>
        <v>5584.5</v>
      </c>
      <c r="K581" s="22">
        <f>K582+K583</f>
        <v>5775.4</v>
      </c>
      <c r="L581" s="22">
        <f t="shared" ref="L581" si="2629">L582+L583</f>
        <v>0</v>
      </c>
      <c r="M581" s="22">
        <f t="shared" ref="M581:Q581" si="2630">M582+M583</f>
        <v>5775.4</v>
      </c>
      <c r="N581" s="22">
        <f t="shared" si="2630"/>
        <v>0</v>
      </c>
      <c r="O581" s="22">
        <f t="shared" si="2630"/>
        <v>5775.4</v>
      </c>
      <c r="P581" s="22">
        <f t="shared" si="2630"/>
        <v>0</v>
      </c>
      <c r="Q581" s="22">
        <f t="shared" si="2630"/>
        <v>5775.4</v>
      </c>
      <c r="R581" s="22">
        <f>R582+R583</f>
        <v>5775.4</v>
      </c>
      <c r="S581" s="22">
        <f t="shared" ref="S581" si="2631">S582+S583</f>
        <v>0</v>
      </c>
      <c r="T581" s="22">
        <f t="shared" ref="T581:X581" si="2632">T582+T583</f>
        <v>5775.4</v>
      </c>
      <c r="U581" s="22">
        <f t="shared" si="2632"/>
        <v>0</v>
      </c>
      <c r="V581" s="22">
        <f t="shared" si="2632"/>
        <v>5775.4</v>
      </c>
      <c r="W581" s="22">
        <f t="shared" si="2632"/>
        <v>0</v>
      </c>
      <c r="X581" s="22">
        <f t="shared" si="2632"/>
        <v>5775.4</v>
      </c>
    </row>
    <row r="582" spans="1:24" ht="47.25" hidden="1" outlineLevel="7" x14ac:dyDescent="0.2">
      <c r="A582" s="24" t="s">
        <v>690</v>
      </c>
      <c r="B582" s="24" t="s">
        <v>4</v>
      </c>
      <c r="C582" s="25" t="s">
        <v>5</v>
      </c>
      <c r="D582" s="29">
        <v>5489.5</v>
      </c>
      <c r="E582" s="26"/>
      <c r="F582" s="26">
        <f>SUM(D582:E582)</f>
        <v>5489.5</v>
      </c>
      <c r="G582" s="26"/>
      <c r="H582" s="26">
        <f t="shared" ref="H582" si="2633">SUM(F582:G582)</f>
        <v>5489.5</v>
      </c>
      <c r="I582" s="26"/>
      <c r="J582" s="26">
        <f t="shared" ref="J582:J583" si="2634">SUM(H582:I582)</f>
        <v>5489.5</v>
      </c>
      <c r="K582" s="29">
        <v>5680.4</v>
      </c>
      <c r="L582" s="26"/>
      <c r="M582" s="26">
        <f>SUM(K582:L582)</f>
        <v>5680.4</v>
      </c>
      <c r="N582" s="26"/>
      <c r="O582" s="26">
        <f t="shared" ref="O582:O583" si="2635">SUM(M582:N582)</f>
        <v>5680.4</v>
      </c>
      <c r="P582" s="26"/>
      <c r="Q582" s="26">
        <f t="shared" ref="Q582:Q583" si="2636">SUM(O582:P582)</f>
        <v>5680.4</v>
      </c>
      <c r="R582" s="29">
        <v>5680.4</v>
      </c>
      <c r="S582" s="26"/>
      <c r="T582" s="26">
        <f>SUM(R582:S582)</f>
        <v>5680.4</v>
      </c>
      <c r="U582" s="26"/>
      <c r="V582" s="26">
        <f t="shared" ref="V582:V583" si="2637">SUM(T582:U582)</f>
        <v>5680.4</v>
      </c>
      <c r="W582" s="26"/>
      <c r="X582" s="26">
        <f t="shared" ref="X582:X583" si="2638">SUM(V582:W582)</f>
        <v>5680.4</v>
      </c>
    </row>
    <row r="583" spans="1:24" ht="31.5" hidden="1" outlineLevel="7" x14ac:dyDescent="0.2">
      <c r="A583" s="24" t="s">
        <v>690</v>
      </c>
      <c r="B583" s="24" t="s">
        <v>7</v>
      </c>
      <c r="C583" s="25" t="s">
        <v>8</v>
      </c>
      <c r="D583" s="29">
        <v>95</v>
      </c>
      <c r="E583" s="26"/>
      <c r="F583" s="26">
        <f>SUM(D583:E583)</f>
        <v>95</v>
      </c>
      <c r="G583" s="26"/>
      <c r="H583" s="26">
        <f t="shared" ref="H583" si="2639">SUM(F583:G583)</f>
        <v>95</v>
      </c>
      <c r="I583" s="26"/>
      <c r="J583" s="26">
        <f t="shared" si="2634"/>
        <v>95</v>
      </c>
      <c r="K583" s="29">
        <v>95</v>
      </c>
      <c r="L583" s="26"/>
      <c r="M583" s="26">
        <f>SUM(K583:L583)</f>
        <v>95</v>
      </c>
      <c r="N583" s="26"/>
      <c r="O583" s="26">
        <f t="shared" si="2635"/>
        <v>95</v>
      </c>
      <c r="P583" s="26"/>
      <c r="Q583" s="26">
        <f t="shared" si="2636"/>
        <v>95</v>
      </c>
      <c r="R583" s="29">
        <v>95</v>
      </c>
      <c r="S583" s="26"/>
      <c r="T583" s="26">
        <f>SUM(R583:S583)</f>
        <v>95</v>
      </c>
      <c r="U583" s="26"/>
      <c r="V583" s="26">
        <f t="shared" si="2637"/>
        <v>95</v>
      </c>
      <c r="W583" s="26"/>
      <c r="X583" s="26">
        <f t="shared" si="2638"/>
        <v>95</v>
      </c>
    </row>
    <row r="584" spans="1:24" ht="63" hidden="1" outlineLevel="5" x14ac:dyDescent="0.2">
      <c r="A584" s="20" t="s">
        <v>44</v>
      </c>
      <c r="B584" s="20"/>
      <c r="C584" s="21" t="s">
        <v>45</v>
      </c>
      <c r="D584" s="22">
        <f>D585</f>
        <v>0.6</v>
      </c>
      <c r="E584" s="22">
        <f t="shared" ref="E584:J584" si="2640">E585</f>
        <v>0</v>
      </c>
      <c r="F584" s="22">
        <f t="shared" si="2640"/>
        <v>0.6</v>
      </c>
      <c r="G584" s="22">
        <f t="shared" si="2640"/>
        <v>0</v>
      </c>
      <c r="H584" s="22">
        <f t="shared" si="2640"/>
        <v>0.6</v>
      </c>
      <c r="I584" s="22">
        <f t="shared" si="2640"/>
        <v>0</v>
      </c>
      <c r="J584" s="22">
        <f t="shared" si="2640"/>
        <v>0.6</v>
      </c>
      <c r="K584" s="22">
        <f>K585</f>
        <v>0.6</v>
      </c>
      <c r="L584" s="22">
        <f t="shared" ref="L584" si="2641">L585</f>
        <v>0</v>
      </c>
      <c r="M584" s="22">
        <f t="shared" ref="M584:Q584" si="2642">M585</f>
        <v>0.6</v>
      </c>
      <c r="N584" s="22">
        <f t="shared" si="2642"/>
        <v>0</v>
      </c>
      <c r="O584" s="22">
        <f t="shared" si="2642"/>
        <v>0.6</v>
      </c>
      <c r="P584" s="22">
        <f t="shared" si="2642"/>
        <v>0</v>
      </c>
      <c r="Q584" s="22">
        <f t="shared" si="2642"/>
        <v>0.6</v>
      </c>
      <c r="R584" s="22">
        <f>R585</f>
        <v>0.6</v>
      </c>
      <c r="S584" s="22">
        <f t="shared" ref="S584" si="2643">S585</f>
        <v>0</v>
      </c>
      <c r="T584" s="22">
        <f t="shared" ref="T584:X584" si="2644">T585</f>
        <v>0.6</v>
      </c>
      <c r="U584" s="22">
        <f t="shared" si="2644"/>
        <v>0</v>
      </c>
      <c r="V584" s="22">
        <f t="shared" si="2644"/>
        <v>0.6</v>
      </c>
      <c r="W584" s="22">
        <f t="shared" si="2644"/>
        <v>0</v>
      </c>
      <c r="X584" s="22">
        <f t="shared" si="2644"/>
        <v>0.6</v>
      </c>
    </row>
    <row r="585" spans="1:24" ht="47.25" hidden="1" outlineLevel="7" x14ac:dyDescent="0.2">
      <c r="A585" s="24" t="s">
        <v>44</v>
      </c>
      <c r="B585" s="24" t="s">
        <v>4</v>
      </c>
      <c r="C585" s="25" t="s">
        <v>5</v>
      </c>
      <c r="D585" s="26">
        <v>0.6</v>
      </c>
      <c r="E585" s="26"/>
      <c r="F585" s="26">
        <f>SUM(D585:E585)</f>
        <v>0.6</v>
      </c>
      <c r="G585" s="26"/>
      <c r="H585" s="26">
        <f t="shared" ref="H585" si="2645">SUM(F585:G585)</f>
        <v>0.6</v>
      </c>
      <c r="I585" s="26"/>
      <c r="J585" s="26">
        <f t="shared" ref="J585" si="2646">SUM(H585:I585)</f>
        <v>0.6</v>
      </c>
      <c r="K585" s="26">
        <v>0.6</v>
      </c>
      <c r="L585" s="26"/>
      <c r="M585" s="26">
        <f>SUM(K585:L585)</f>
        <v>0.6</v>
      </c>
      <c r="N585" s="26"/>
      <c r="O585" s="26">
        <f t="shared" ref="O585" si="2647">SUM(M585:N585)</f>
        <v>0.6</v>
      </c>
      <c r="P585" s="26"/>
      <c r="Q585" s="26">
        <f t="shared" ref="Q585" si="2648">SUM(O585:P585)</f>
        <v>0.6</v>
      </c>
      <c r="R585" s="26">
        <v>0.6</v>
      </c>
      <c r="S585" s="26"/>
      <c r="T585" s="26">
        <f>SUM(R585:S585)</f>
        <v>0.6</v>
      </c>
      <c r="U585" s="26"/>
      <c r="V585" s="26">
        <f t="shared" ref="V585" si="2649">SUM(T585:U585)</f>
        <v>0.6</v>
      </c>
      <c r="W585" s="26"/>
      <c r="X585" s="26">
        <f t="shared" ref="X585" si="2650">SUM(V585:W585)</f>
        <v>0.6</v>
      </c>
    </row>
    <row r="586" spans="1:24" ht="31.5" hidden="1" outlineLevel="7" x14ac:dyDescent="0.2">
      <c r="A586" s="30" t="s">
        <v>574</v>
      </c>
      <c r="B586" s="30"/>
      <c r="C586" s="31" t="s">
        <v>599</v>
      </c>
      <c r="D586" s="28">
        <f>D587</f>
        <v>517</v>
      </c>
      <c r="E586" s="28">
        <f t="shared" ref="E586:J586" si="2651">E587</f>
        <v>0</v>
      </c>
      <c r="F586" s="28">
        <f t="shared" si="2651"/>
        <v>517</v>
      </c>
      <c r="G586" s="28">
        <f t="shared" si="2651"/>
        <v>0</v>
      </c>
      <c r="H586" s="28">
        <f t="shared" si="2651"/>
        <v>517</v>
      </c>
      <c r="I586" s="28">
        <f t="shared" si="2651"/>
        <v>0</v>
      </c>
      <c r="J586" s="28">
        <f t="shared" si="2651"/>
        <v>517</v>
      </c>
      <c r="K586" s="28">
        <f t="shared" ref="K586:R586" si="2652">K587</f>
        <v>535.29999999999995</v>
      </c>
      <c r="L586" s="28">
        <f t="shared" ref="L586" si="2653">L587</f>
        <v>0</v>
      </c>
      <c r="M586" s="28">
        <f t="shared" ref="M586:Q586" si="2654">M587</f>
        <v>535.29999999999995</v>
      </c>
      <c r="N586" s="28">
        <f t="shared" si="2654"/>
        <v>0</v>
      </c>
      <c r="O586" s="28">
        <f t="shared" si="2654"/>
        <v>535.29999999999995</v>
      </c>
      <c r="P586" s="28">
        <f t="shared" si="2654"/>
        <v>0</v>
      </c>
      <c r="Q586" s="28">
        <f t="shared" si="2654"/>
        <v>535.29999999999995</v>
      </c>
      <c r="R586" s="28">
        <f t="shared" si="2652"/>
        <v>535.29999999999995</v>
      </c>
      <c r="S586" s="28">
        <f t="shared" ref="S586" si="2655">S587</f>
        <v>0</v>
      </c>
      <c r="T586" s="28">
        <f t="shared" ref="T586:X586" si="2656">T587</f>
        <v>535.29999999999995</v>
      </c>
      <c r="U586" s="28">
        <f t="shared" si="2656"/>
        <v>0</v>
      </c>
      <c r="V586" s="28">
        <f t="shared" si="2656"/>
        <v>535.29999999999995</v>
      </c>
      <c r="W586" s="28">
        <f t="shared" si="2656"/>
        <v>0</v>
      </c>
      <c r="X586" s="28">
        <f t="shared" si="2656"/>
        <v>535.29999999999995</v>
      </c>
    </row>
    <row r="587" spans="1:24" ht="47.25" hidden="1" outlineLevel="7" x14ac:dyDescent="0.2">
      <c r="A587" s="32" t="s">
        <v>574</v>
      </c>
      <c r="B587" s="32" t="s">
        <v>4</v>
      </c>
      <c r="C587" s="33" t="s">
        <v>5</v>
      </c>
      <c r="D587" s="29">
        <v>517</v>
      </c>
      <c r="E587" s="26"/>
      <c r="F587" s="26">
        <f>SUM(D587:E587)</f>
        <v>517</v>
      </c>
      <c r="G587" s="26"/>
      <c r="H587" s="26">
        <f t="shared" ref="H587" si="2657">SUM(F587:G587)</f>
        <v>517</v>
      </c>
      <c r="I587" s="26"/>
      <c r="J587" s="26">
        <f t="shared" ref="J587" si="2658">SUM(H587:I587)</f>
        <v>517</v>
      </c>
      <c r="K587" s="29">
        <v>535.29999999999995</v>
      </c>
      <c r="L587" s="26"/>
      <c r="M587" s="26">
        <f>SUM(K587:L587)</f>
        <v>535.29999999999995</v>
      </c>
      <c r="N587" s="26"/>
      <c r="O587" s="26">
        <f t="shared" ref="O587" si="2659">SUM(M587:N587)</f>
        <v>535.29999999999995</v>
      </c>
      <c r="P587" s="26"/>
      <c r="Q587" s="26">
        <f t="shared" ref="Q587" si="2660">SUM(O587:P587)</f>
        <v>535.29999999999995</v>
      </c>
      <c r="R587" s="29">
        <v>535.29999999999995</v>
      </c>
      <c r="S587" s="26"/>
      <c r="T587" s="26">
        <f>SUM(R587:S587)</f>
        <v>535.29999999999995</v>
      </c>
      <c r="U587" s="26"/>
      <c r="V587" s="26">
        <f t="shared" ref="V587" si="2661">SUM(T587:U587)</f>
        <v>535.29999999999995</v>
      </c>
      <c r="W587" s="26"/>
      <c r="X587" s="26">
        <f t="shared" ref="X587" si="2662">SUM(V587:W587)</f>
        <v>535.29999999999995</v>
      </c>
    </row>
    <row r="588" spans="1:24" ht="47.25" hidden="1" outlineLevel="5" x14ac:dyDescent="0.2">
      <c r="A588" s="20" t="s">
        <v>46</v>
      </c>
      <c r="B588" s="20"/>
      <c r="C588" s="21" t="s">
        <v>47</v>
      </c>
      <c r="D588" s="22">
        <f>D589</f>
        <v>4.5</v>
      </c>
      <c r="E588" s="22">
        <f t="shared" ref="E588:J588" si="2663">E589</f>
        <v>11.3</v>
      </c>
      <c r="F588" s="22">
        <f t="shared" si="2663"/>
        <v>15.8</v>
      </c>
      <c r="G588" s="22">
        <f t="shared" si="2663"/>
        <v>0</v>
      </c>
      <c r="H588" s="22">
        <f t="shared" si="2663"/>
        <v>15.8</v>
      </c>
      <c r="I588" s="22">
        <f t="shared" si="2663"/>
        <v>0</v>
      </c>
      <c r="J588" s="22">
        <f t="shared" si="2663"/>
        <v>15.8</v>
      </c>
      <c r="K588" s="22">
        <f>K589</f>
        <v>4.0999999999999996</v>
      </c>
      <c r="L588" s="22">
        <f t="shared" ref="L588" si="2664">L589</f>
        <v>12.4</v>
      </c>
      <c r="M588" s="22">
        <f t="shared" ref="M588:Q588" si="2665">M589</f>
        <v>16.5</v>
      </c>
      <c r="N588" s="22">
        <f t="shared" si="2665"/>
        <v>0</v>
      </c>
      <c r="O588" s="22">
        <f t="shared" si="2665"/>
        <v>16.5</v>
      </c>
      <c r="P588" s="22">
        <f t="shared" si="2665"/>
        <v>0</v>
      </c>
      <c r="Q588" s="22">
        <f t="shared" si="2665"/>
        <v>16.5</v>
      </c>
      <c r="R588" s="22">
        <f>R589</f>
        <v>4.0999999999999996</v>
      </c>
      <c r="S588" s="22">
        <f t="shared" ref="S588" si="2666">S589</f>
        <v>316.2</v>
      </c>
      <c r="T588" s="22">
        <f t="shared" ref="T588:X588" si="2667">T589</f>
        <v>320.3</v>
      </c>
      <c r="U588" s="22">
        <f t="shared" si="2667"/>
        <v>0</v>
      </c>
      <c r="V588" s="22">
        <f t="shared" si="2667"/>
        <v>320.3</v>
      </c>
      <c r="W588" s="22">
        <f t="shared" si="2667"/>
        <v>0</v>
      </c>
      <c r="X588" s="22">
        <f t="shared" si="2667"/>
        <v>320.3</v>
      </c>
    </row>
    <row r="589" spans="1:24" ht="31.5" hidden="1" outlineLevel="7" x14ac:dyDescent="0.2">
      <c r="A589" s="24" t="s">
        <v>46</v>
      </c>
      <c r="B589" s="24" t="s">
        <v>7</v>
      </c>
      <c r="C589" s="25" t="s">
        <v>8</v>
      </c>
      <c r="D589" s="26">
        <v>4.5</v>
      </c>
      <c r="E589" s="26">
        <v>11.3</v>
      </c>
      <c r="F589" s="26">
        <f>SUM(D589:E589)</f>
        <v>15.8</v>
      </c>
      <c r="G589" s="26"/>
      <c r="H589" s="26">
        <f t="shared" ref="H589" si="2668">SUM(F589:G589)</f>
        <v>15.8</v>
      </c>
      <c r="I589" s="26"/>
      <c r="J589" s="26">
        <f t="shared" ref="J589" si="2669">SUM(H589:I589)</f>
        <v>15.8</v>
      </c>
      <c r="K589" s="26">
        <v>4.0999999999999996</v>
      </c>
      <c r="L589" s="26">
        <v>12.4</v>
      </c>
      <c r="M589" s="26">
        <f>SUM(K589:L589)</f>
        <v>16.5</v>
      </c>
      <c r="N589" s="26"/>
      <c r="O589" s="26">
        <f t="shared" ref="O589" si="2670">SUM(M589:N589)</f>
        <v>16.5</v>
      </c>
      <c r="P589" s="26"/>
      <c r="Q589" s="26">
        <f t="shared" ref="Q589" si="2671">SUM(O589:P589)</f>
        <v>16.5</v>
      </c>
      <c r="R589" s="26">
        <v>4.0999999999999996</v>
      </c>
      <c r="S589" s="26">
        <v>316.2</v>
      </c>
      <c r="T589" s="26">
        <f>SUM(R589:S589)</f>
        <v>320.3</v>
      </c>
      <c r="U589" s="26"/>
      <c r="V589" s="26">
        <f t="shared" ref="V589" si="2672">SUM(T589:U589)</f>
        <v>320.3</v>
      </c>
      <c r="W589" s="26"/>
      <c r="X589" s="26">
        <f t="shared" ref="X589" si="2673">SUM(V589:W589)</f>
        <v>320.3</v>
      </c>
    </row>
    <row r="590" spans="1:24" ht="15.75" hidden="1" outlineLevel="5" x14ac:dyDescent="0.2">
      <c r="A590" s="20" t="s">
        <v>83</v>
      </c>
      <c r="B590" s="20"/>
      <c r="C590" s="21" t="s">
        <v>84</v>
      </c>
      <c r="D590" s="22">
        <f>D591</f>
        <v>4698.2</v>
      </c>
      <c r="E590" s="22">
        <f t="shared" ref="E590:J590" si="2674">E591</f>
        <v>0</v>
      </c>
      <c r="F590" s="22">
        <f t="shared" si="2674"/>
        <v>4698.2</v>
      </c>
      <c r="G590" s="22">
        <f t="shared" si="2674"/>
        <v>0</v>
      </c>
      <c r="H590" s="22">
        <f t="shared" si="2674"/>
        <v>4698.2</v>
      </c>
      <c r="I590" s="22">
        <f t="shared" si="2674"/>
        <v>0</v>
      </c>
      <c r="J590" s="22">
        <f t="shared" si="2674"/>
        <v>4698.2</v>
      </c>
      <c r="K590" s="22">
        <f t="shared" ref="K590:R590" si="2675">K591</f>
        <v>4868.8</v>
      </c>
      <c r="L590" s="22">
        <f t="shared" ref="L590" si="2676">L591</f>
        <v>0</v>
      </c>
      <c r="M590" s="22">
        <f t="shared" ref="M590:Q590" si="2677">M591</f>
        <v>4868.8</v>
      </c>
      <c r="N590" s="22">
        <f t="shared" si="2677"/>
        <v>0</v>
      </c>
      <c r="O590" s="22">
        <f t="shared" si="2677"/>
        <v>4868.8</v>
      </c>
      <c r="P590" s="22">
        <f t="shared" si="2677"/>
        <v>0</v>
      </c>
      <c r="Q590" s="22">
        <f t="shared" si="2677"/>
        <v>4868.8</v>
      </c>
      <c r="R590" s="22">
        <f t="shared" si="2675"/>
        <v>4868.8</v>
      </c>
      <c r="S590" s="22">
        <f t="shared" ref="S590" si="2678">S591</f>
        <v>0</v>
      </c>
      <c r="T590" s="22">
        <f t="shared" ref="T590:X590" si="2679">T591</f>
        <v>4868.8</v>
      </c>
      <c r="U590" s="22">
        <f t="shared" si="2679"/>
        <v>0</v>
      </c>
      <c r="V590" s="22">
        <f t="shared" si="2679"/>
        <v>4868.8</v>
      </c>
      <c r="W590" s="22">
        <f t="shared" si="2679"/>
        <v>0</v>
      </c>
      <c r="X590" s="22">
        <f t="shared" si="2679"/>
        <v>4868.8</v>
      </c>
    </row>
    <row r="591" spans="1:24" ht="47.25" hidden="1" outlineLevel="7" x14ac:dyDescent="0.2">
      <c r="A591" s="24" t="s">
        <v>83</v>
      </c>
      <c r="B591" s="24" t="s">
        <v>4</v>
      </c>
      <c r="C591" s="25" t="s">
        <v>5</v>
      </c>
      <c r="D591" s="29">
        <v>4698.2</v>
      </c>
      <c r="E591" s="26"/>
      <c r="F591" s="26">
        <f>SUM(D591:E591)</f>
        <v>4698.2</v>
      </c>
      <c r="G591" s="26"/>
      <c r="H591" s="26">
        <f t="shared" ref="H591" si="2680">SUM(F591:G591)</f>
        <v>4698.2</v>
      </c>
      <c r="I591" s="26"/>
      <c r="J591" s="26">
        <f t="shared" ref="J591" si="2681">SUM(H591:I591)</f>
        <v>4698.2</v>
      </c>
      <c r="K591" s="29">
        <v>4868.8</v>
      </c>
      <c r="L591" s="26"/>
      <c r="M591" s="26">
        <f>SUM(K591:L591)</f>
        <v>4868.8</v>
      </c>
      <c r="N591" s="26"/>
      <c r="O591" s="26">
        <f t="shared" ref="O591" si="2682">SUM(M591:N591)</f>
        <v>4868.8</v>
      </c>
      <c r="P591" s="26"/>
      <c r="Q591" s="26">
        <f t="shared" ref="Q591" si="2683">SUM(O591:P591)</f>
        <v>4868.8</v>
      </c>
      <c r="R591" s="29">
        <v>4868.8</v>
      </c>
      <c r="S591" s="26"/>
      <c r="T591" s="26">
        <f>SUM(R591:S591)</f>
        <v>4868.8</v>
      </c>
      <c r="U591" s="26"/>
      <c r="V591" s="26">
        <f t="shared" ref="V591" si="2684">SUM(T591:U591)</f>
        <v>4868.8</v>
      </c>
      <c r="W591" s="26"/>
      <c r="X591" s="26">
        <f t="shared" ref="X591" si="2685">SUM(V591:W591)</f>
        <v>4868.8</v>
      </c>
    </row>
    <row r="592" spans="1:24" ht="47.25" hidden="1" outlineLevel="4" x14ac:dyDescent="0.2">
      <c r="A592" s="20" t="s">
        <v>394</v>
      </c>
      <c r="B592" s="20"/>
      <c r="C592" s="21" t="s">
        <v>395</v>
      </c>
      <c r="D592" s="22">
        <f>D593+D597</f>
        <v>24682.94</v>
      </c>
      <c r="E592" s="22">
        <f t="shared" ref="E592:F592" si="2686">E593+E597</f>
        <v>0</v>
      </c>
      <c r="F592" s="22">
        <f t="shared" si="2686"/>
        <v>24682.94</v>
      </c>
      <c r="G592" s="22">
        <f t="shared" ref="G592:H592" si="2687">G593+G597</f>
        <v>692.20899999999995</v>
      </c>
      <c r="H592" s="22">
        <f t="shared" si="2687"/>
        <v>25375.148999999998</v>
      </c>
      <c r="I592" s="22">
        <f t="shared" ref="I592:J592" si="2688">I593+I597</f>
        <v>0</v>
      </c>
      <c r="J592" s="22">
        <f t="shared" si="2688"/>
        <v>25375.148999999998</v>
      </c>
      <c r="K592" s="22">
        <f>K593+K597</f>
        <v>25335.999999999996</v>
      </c>
      <c r="L592" s="22">
        <f t="shared" ref="L592" si="2689">L593+L597</f>
        <v>0</v>
      </c>
      <c r="M592" s="22">
        <f t="shared" ref="M592:Q592" si="2690">M593+M597</f>
        <v>25335.999999999996</v>
      </c>
      <c r="N592" s="22">
        <f t="shared" si="2690"/>
        <v>0</v>
      </c>
      <c r="O592" s="22">
        <f t="shared" si="2690"/>
        <v>25335.999999999996</v>
      </c>
      <c r="P592" s="22">
        <f t="shared" si="2690"/>
        <v>0</v>
      </c>
      <c r="Q592" s="22">
        <f t="shared" si="2690"/>
        <v>25335.999999999996</v>
      </c>
      <c r="R592" s="22">
        <f>R593+R597</f>
        <v>29085.739999999998</v>
      </c>
      <c r="S592" s="22">
        <f t="shared" ref="S592" si="2691">S593+S597</f>
        <v>0</v>
      </c>
      <c r="T592" s="22">
        <f t="shared" ref="T592:X592" si="2692">T593+T597</f>
        <v>29085.739999999998</v>
      </c>
      <c r="U592" s="22">
        <f t="shared" si="2692"/>
        <v>0</v>
      </c>
      <c r="V592" s="22">
        <f t="shared" si="2692"/>
        <v>29085.739999999998</v>
      </c>
      <c r="W592" s="22">
        <f t="shared" si="2692"/>
        <v>0</v>
      </c>
      <c r="X592" s="22">
        <f t="shared" si="2692"/>
        <v>29085.739999999998</v>
      </c>
    </row>
    <row r="593" spans="1:24" ht="15.75" hidden="1" outlineLevel="5" x14ac:dyDescent="0.2">
      <c r="A593" s="20" t="s">
        <v>396</v>
      </c>
      <c r="B593" s="20"/>
      <c r="C593" s="21" t="s">
        <v>37</v>
      </c>
      <c r="D593" s="22">
        <f>D594+D595+D596</f>
        <v>24566.94</v>
      </c>
      <c r="E593" s="22">
        <f t="shared" ref="E593:F593" si="2693">E594+E595+E596</f>
        <v>0</v>
      </c>
      <c r="F593" s="22">
        <f t="shared" si="2693"/>
        <v>24566.94</v>
      </c>
      <c r="G593" s="22">
        <f t="shared" ref="G593:H593" si="2694">G594+G595+G596</f>
        <v>692.20899999999995</v>
      </c>
      <c r="H593" s="22">
        <f t="shared" si="2694"/>
        <v>25259.148999999998</v>
      </c>
      <c r="I593" s="22">
        <f t="shared" ref="I593:J593" si="2695">I594+I595+I596</f>
        <v>0</v>
      </c>
      <c r="J593" s="22">
        <f t="shared" si="2695"/>
        <v>25259.148999999998</v>
      </c>
      <c r="K593" s="22">
        <f>K594+K595+K596</f>
        <v>25215.899999999998</v>
      </c>
      <c r="L593" s="22">
        <f t="shared" ref="L593" si="2696">L594+L595+L596</f>
        <v>0</v>
      </c>
      <c r="M593" s="22">
        <f t="shared" ref="M593:Q593" si="2697">M594+M595+M596</f>
        <v>25215.899999999998</v>
      </c>
      <c r="N593" s="22">
        <f t="shared" si="2697"/>
        <v>0</v>
      </c>
      <c r="O593" s="22">
        <f t="shared" si="2697"/>
        <v>25215.899999999998</v>
      </c>
      <c r="P593" s="22">
        <f t="shared" si="2697"/>
        <v>0</v>
      </c>
      <c r="Q593" s="22">
        <f t="shared" si="2697"/>
        <v>25215.899999999998</v>
      </c>
      <c r="R593" s="22">
        <f>R594+R595+R596</f>
        <v>28965.64</v>
      </c>
      <c r="S593" s="22">
        <f t="shared" ref="S593" si="2698">S594+S595+S596</f>
        <v>0</v>
      </c>
      <c r="T593" s="22">
        <f t="shared" ref="T593:X593" si="2699">T594+T595+T596</f>
        <v>28965.64</v>
      </c>
      <c r="U593" s="22">
        <f t="shared" si="2699"/>
        <v>0</v>
      </c>
      <c r="V593" s="22">
        <f t="shared" si="2699"/>
        <v>28965.64</v>
      </c>
      <c r="W593" s="22">
        <f t="shared" si="2699"/>
        <v>0</v>
      </c>
      <c r="X593" s="22">
        <f t="shared" si="2699"/>
        <v>28965.64</v>
      </c>
    </row>
    <row r="594" spans="1:24" ht="47.25" hidden="1" outlineLevel="7" x14ac:dyDescent="0.2">
      <c r="A594" s="24" t="s">
        <v>396</v>
      </c>
      <c r="B594" s="24" t="s">
        <v>4</v>
      </c>
      <c r="C594" s="25" t="s">
        <v>5</v>
      </c>
      <c r="D594" s="29">
        <v>21223.14</v>
      </c>
      <c r="E594" s="26"/>
      <c r="F594" s="26">
        <f>SUM(D594:E594)</f>
        <v>21223.14</v>
      </c>
      <c r="G594" s="26">
        <v>692.20899999999995</v>
      </c>
      <c r="H594" s="26">
        <f t="shared" ref="H594" si="2700">SUM(F594:G594)</f>
        <v>21915.348999999998</v>
      </c>
      <c r="I594" s="26"/>
      <c r="J594" s="26">
        <f t="shared" ref="J594:J596" si="2701">SUM(H594:I594)</f>
        <v>21915.348999999998</v>
      </c>
      <c r="K594" s="29">
        <v>22072.1</v>
      </c>
      <c r="L594" s="26"/>
      <c r="M594" s="26">
        <f>SUM(K594:L594)</f>
        <v>22072.1</v>
      </c>
      <c r="N594" s="26"/>
      <c r="O594" s="26">
        <f t="shared" ref="O594" si="2702">SUM(M594:N594)</f>
        <v>22072.1</v>
      </c>
      <c r="P594" s="26"/>
      <c r="Q594" s="26">
        <f t="shared" ref="Q594:Q596" si="2703">SUM(O594:P594)</f>
        <v>22072.1</v>
      </c>
      <c r="R594" s="29">
        <v>25821.84</v>
      </c>
      <c r="S594" s="26"/>
      <c r="T594" s="26">
        <f>SUM(R594:S594)</f>
        <v>25821.84</v>
      </c>
      <c r="U594" s="26"/>
      <c r="V594" s="26">
        <f t="shared" ref="V594" si="2704">SUM(T594:U594)</f>
        <v>25821.84</v>
      </c>
      <c r="W594" s="26"/>
      <c r="X594" s="26">
        <f t="shared" ref="X594:X596" si="2705">SUM(V594:W594)</f>
        <v>25821.84</v>
      </c>
    </row>
    <row r="595" spans="1:24" ht="31.5" hidden="1" outlineLevel="7" x14ac:dyDescent="0.2">
      <c r="A595" s="24" t="s">
        <v>396</v>
      </c>
      <c r="B595" s="24" t="s">
        <v>7</v>
      </c>
      <c r="C595" s="25" t="s">
        <v>8</v>
      </c>
      <c r="D595" s="29">
        <v>3265.3</v>
      </c>
      <c r="E595" s="26"/>
      <c r="F595" s="26">
        <f>SUM(D595:E595)</f>
        <v>3265.3</v>
      </c>
      <c r="G595" s="26"/>
      <c r="H595" s="26">
        <f t="shared" ref="H595" si="2706">SUM(F595:G595)</f>
        <v>3265.3</v>
      </c>
      <c r="I595" s="26"/>
      <c r="J595" s="26">
        <f t="shared" si="2701"/>
        <v>3265.3</v>
      </c>
      <c r="K595" s="29">
        <v>3065.3</v>
      </c>
      <c r="L595" s="26"/>
      <c r="M595" s="26">
        <f>SUM(K595:L595)</f>
        <v>3065.3</v>
      </c>
      <c r="N595" s="26"/>
      <c r="O595" s="26">
        <f t="shared" ref="O595:O596" si="2707">SUM(M595:N595)</f>
        <v>3065.3</v>
      </c>
      <c r="P595" s="26"/>
      <c r="Q595" s="26">
        <f t="shared" si="2703"/>
        <v>3065.3</v>
      </c>
      <c r="R595" s="29">
        <v>3065.3</v>
      </c>
      <c r="S595" s="26"/>
      <c r="T595" s="26">
        <f>SUM(R595:S595)</f>
        <v>3065.3</v>
      </c>
      <c r="U595" s="26"/>
      <c r="V595" s="26">
        <f t="shared" ref="V595:V596" si="2708">SUM(T595:U595)</f>
        <v>3065.3</v>
      </c>
      <c r="W595" s="26"/>
      <c r="X595" s="26">
        <f t="shared" si="2705"/>
        <v>3065.3</v>
      </c>
    </row>
    <row r="596" spans="1:24" ht="15.75" hidden="1" outlineLevel="7" x14ac:dyDescent="0.2">
      <c r="A596" s="24" t="s">
        <v>396</v>
      </c>
      <c r="B596" s="24" t="s">
        <v>15</v>
      </c>
      <c r="C596" s="25" t="s">
        <v>16</v>
      </c>
      <c r="D596" s="29">
        <v>78.5</v>
      </c>
      <c r="E596" s="26"/>
      <c r="F596" s="26">
        <f>SUM(D596:E596)</f>
        <v>78.5</v>
      </c>
      <c r="G596" s="26"/>
      <c r="H596" s="26">
        <f t="shared" ref="H596" si="2709">SUM(F596:G596)</f>
        <v>78.5</v>
      </c>
      <c r="I596" s="26"/>
      <c r="J596" s="26">
        <f t="shared" si="2701"/>
        <v>78.5</v>
      </c>
      <c r="K596" s="29">
        <v>78.5</v>
      </c>
      <c r="L596" s="26"/>
      <c r="M596" s="26">
        <f>SUM(K596:L596)</f>
        <v>78.5</v>
      </c>
      <c r="N596" s="26"/>
      <c r="O596" s="26">
        <f t="shared" si="2707"/>
        <v>78.5</v>
      </c>
      <c r="P596" s="26"/>
      <c r="Q596" s="26">
        <f t="shared" si="2703"/>
        <v>78.5</v>
      </c>
      <c r="R596" s="29">
        <v>78.5</v>
      </c>
      <c r="S596" s="26"/>
      <c r="T596" s="26">
        <f>SUM(R596:S596)</f>
        <v>78.5</v>
      </c>
      <c r="U596" s="26"/>
      <c r="V596" s="26">
        <f t="shared" si="2708"/>
        <v>78.5</v>
      </c>
      <c r="W596" s="26"/>
      <c r="X596" s="26">
        <f t="shared" si="2705"/>
        <v>78.5</v>
      </c>
    </row>
    <row r="597" spans="1:24" ht="47.25" hidden="1" outlineLevel="5" x14ac:dyDescent="0.2">
      <c r="A597" s="30" t="s">
        <v>691</v>
      </c>
      <c r="B597" s="30"/>
      <c r="C597" s="31" t="s">
        <v>397</v>
      </c>
      <c r="D597" s="28">
        <f t="shared" ref="D597:X597" si="2710">D598</f>
        <v>116</v>
      </c>
      <c r="E597" s="28">
        <f t="shared" si="2710"/>
        <v>0</v>
      </c>
      <c r="F597" s="28">
        <f t="shared" si="2710"/>
        <v>116</v>
      </c>
      <c r="G597" s="28">
        <f t="shared" si="2710"/>
        <v>0</v>
      </c>
      <c r="H597" s="28">
        <f t="shared" si="2710"/>
        <v>116</v>
      </c>
      <c r="I597" s="28">
        <f t="shared" si="2710"/>
        <v>0</v>
      </c>
      <c r="J597" s="28">
        <f t="shared" si="2710"/>
        <v>116</v>
      </c>
      <c r="K597" s="28">
        <f t="shared" si="2710"/>
        <v>120.1</v>
      </c>
      <c r="L597" s="28">
        <f t="shared" si="2710"/>
        <v>0</v>
      </c>
      <c r="M597" s="28">
        <f t="shared" si="2710"/>
        <v>120.1</v>
      </c>
      <c r="N597" s="28">
        <f t="shared" si="2710"/>
        <v>0</v>
      </c>
      <c r="O597" s="28">
        <f t="shared" si="2710"/>
        <v>120.1</v>
      </c>
      <c r="P597" s="28">
        <f t="shared" si="2710"/>
        <v>0</v>
      </c>
      <c r="Q597" s="28">
        <f t="shared" si="2710"/>
        <v>120.1</v>
      </c>
      <c r="R597" s="28">
        <f t="shared" si="2710"/>
        <v>120.1</v>
      </c>
      <c r="S597" s="28">
        <f t="shared" si="2710"/>
        <v>0</v>
      </c>
      <c r="T597" s="28">
        <f t="shared" si="2710"/>
        <v>120.1</v>
      </c>
      <c r="U597" s="28">
        <f t="shared" si="2710"/>
        <v>0</v>
      </c>
      <c r="V597" s="28">
        <f t="shared" si="2710"/>
        <v>120.1</v>
      </c>
      <c r="W597" s="28">
        <f t="shared" si="2710"/>
        <v>0</v>
      </c>
      <c r="X597" s="28">
        <f t="shared" si="2710"/>
        <v>120.1</v>
      </c>
    </row>
    <row r="598" spans="1:24" ht="47.25" hidden="1" outlineLevel="7" x14ac:dyDescent="0.2">
      <c r="A598" s="32" t="s">
        <v>691</v>
      </c>
      <c r="B598" s="32" t="s">
        <v>4</v>
      </c>
      <c r="C598" s="33" t="s">
        <v>5</v>
      </c>
      <c r="D598" s="29">
        <v>116</v>
      </c>
      <c r="E598" s="26"/>
      <c r="F598" s="26">
        <f>SUM(D598:E598)</f>
        <v>116</v>
      </c>
      <c r="G598" s="26"/>
      <c r="H598" s="26">
        <f t="shared" ref="H598" si="2711">SUM(F598:G598)</f>
        <v>116</v>
      </c>
      <c r="I598" s="26"/>
      <c r="J598" s="26">
        <f t="shared" ref="J598" si="2712">SUM(H598:I598)</f>
        <v>116</v>
      </c>
      <c r="K598" s="29">
        <v>120.1</v>
      </c>
      <c r="L598" s="26"/>
      <c r="M598" s="26">
        <f>SUM(K598:L598)</f>
        <v>120.1</v>
      </c>
      <c r="N598" s="26"/>
      <c r="O598" s="26">
        <f t="shared" ref="O598" si="2713">SUM(M598:N598)</f>
        <v>120.1</v>
      </c>
      <c r="P598" s="26"/>
      <c r="Q598" s="26">
        <f t="shared" ref="Q598" si="2714">SUM(O598:P598)</f>
        <v>120.1</v>
      </c>
      <c r="R598" s="29">
        <v>120.1</v>
      </c>
      <c r="S598" s="26"/>
      <c r="T598" s="26">
        <f>SUM(R598:S598)</f>
        <v>120.1</v>
      </c>
      <c r="U598" s="26"/>
      <c r="V598" s="26">
        <f t="shared" ref="V598" si="2715">SUM(T598:U598)</f>
        <v>120.1</v>
      </c>
      <c r="W598" s="26"/>
      <c r="X598" s="26">
        <f t="shared" ref="X598" si="2716">SUM(V598:W598)</f>
        <v>120.1</v>
      </c>
    </row>
    <row r="599" spans="1:24" ht="34.5" hidden="1" customHeight="1" outlineLevel="4" x14ac:dyDescent="0.2">
      <c r="A599" s="20" t="s">
        <v>85</v>
      </c>
      <c r="B599" s="20"/>
      <c r="C599" s="21" t="s">
        <v>86</v>
      </c>
      <c r="D599" s="22">
        <f>D606+D608+D610+D600+D604</f>
        <v>141202.79999999999</v>
      </c>
      <c r="E599" s="22">
        <f t="shared" ref="E599:F599" si="2717">E606+E608+E610+E600+E604</f>
        <v>0</v>
      </c>
      <c r="F599" s="22">
        <f t="shared" si="2717"/>
        <v>141202.79999999999</v>
      </c>
      <c r="G599" s="22">
        <f t="shared" ref="G599:H599" si="2718">G606+G608+G610+G600+G604</f>
        <v>6158.7820199999996</v>
      </c>
      <c r="H599" s="22">
        <f t="shared" si="2718"/>
        <v>147361.58202</v>
      </c>
      <c r="I599" s="22">
        <f t="shared" ref="I599:J599" si="2719">I606+I608+I610+I600+I604</f>
        <v>0</v>
      </c>
      <c r="J599" s="22">
        <f t="shared" si="2719"/>
        <v>147361.58202</v>
      </c>
      <c r="K599" s="22">
        <f>K606+K608+K610+K600+K604</f>
        <v>144133.29999999999</v>
      </c>
      <c r="L599" s="22">
        <f t="shared" ref="L599" si="2720">L606+L608+L610+L600+L604</f>
        <v>0</v>
      </c>
      <c r="M599" s="22">
        <f t="shared" ref="M599:Q599" si="2721">M606+M608+M610+M600+M604</f>
        <v>144133.29999999999</v>
      </c>
      <c r="N599" s="22">
        <f t="shared" si="2721"/>
        <v>0</v>
      </c>
      <c r="O599" s="22">
        <f t="shared" si="2721"/>
        <v>144133.29999999999</v>
      </c>
      <c r="P599" s="22">
        <f t="shared" si="2721"/>
        <v>0</v>
      </c>
      <c r="Q599" s="22">
        <f t="shared" si="2721"/>
        <v>144133.29999999999</v>
      </c>
      <c r="R599" s="22">
        <f>R606+R608+R610+R600+R604</f>
        <v>157068.1</v>
      </c>
      <c r="S599" s="22">
        <f t="shared" ref="S599" si="2722">S606+S608+S610+S600+S604</f>
        <v>0</v>
      </c>
      <c r="T599" s="22">
        <f t="shared" ref="T599:X599" si="2723">T606+T608+T610+T600+T604</f>
        <v>157068.1</v>
      </c>
      <c r="U599" s="22">
        <f t="shared" si="2723"/>
        <v>0</v>
      </c>
      <c r="V599" s="22">
        <f t="shared" si="2723"/>
        <v>157068.1</v>
      </c>
      <c r="W599" s="22">
        <f t="shared" si="2723"/>
        <v>0</v>
      </c>
      <c r="X599" s="22">
        <f t="shared" si="2723"/>
        <v>157068.1</v>
      </c>
    </row>
    <row r="600" spans="1:24" ht="15.75" hidden="1" outlineLevel="5" x14ac:dyDescent="0.2">
      <c r="A600" s="20" t="s">
        <v>398</v>
      </c>
      <c r="B600" s="20"/>
      <c r="C600" s="21" t="s">
        <v>102</v>
      </c>
      <c r="D600" s="22">
        <f>D601+D602+D603</f>
        <v>78901.2</v>
      </c>
      <c r="E600" s="22">
        <f t="shared" ref="E600:F600" si="2724">E601+E602+E603</f>
        <v>0</v>
      </c>
      <c r="F600" s="22">
        <f t="shared" si="2724"/>
        <v>78901.2</v>
      </c>
      <c r="G600" s="22">
        <f t="shared" ref="G600:H600" si="2725">G601+G602+G603</f>
        <v>0</v>
      </c>
      <c r="H600" s="22">
        <f t="shared" si="2725"/>
        <v>78901.2</v>
      </c>
      <c r="I600" s="22">
        <f t="shared" ref="I600:J600" si="2726">I601+I602+I603</f>
        <v>0</v>
      </c>
      <c r="J600" s="22">
        <f t="shared" si="2726"/>
        <v>78901.2</v>
      </c>
      <c r="K600" s="22">
        <f>K601+K602+K603</f>
        <v>81831.7</v>
      </c>
      <c r="L600" s="22">
        <f t="shared" ref="L600" si="2727">L601+L602+L603</f>
        <v>0</v>
      </c>
      <c r="M600" s="22">
        <f t="shared" ref="M600:Q600" si="2728">M601+M602+M603</f>
        <v>81831.7</v>
      </c>
      <c r="N600" s="22">
        <f t="shared" si="2728"/>
        <v>0</v>
      </c>
      <c r="O600" s="22">
        <f t="shared" si="2728"/>
        <v>81831.7</v>
      </c>
      <c r="P600" s="22">
        <f t="shared" si="2728"/>
        <v>0</v>
      </c>
      <c r="Q600" s="22">
        <f t="shared" si="2728"/>
        <v>81831.7</v>
      </c>
      <c r="R600" s="22">
        <f>R601+R602+R603</f>
        <v>94766.5</v>
      </c>
      <c r="S600" s="22">
        <f t="shared" ref="S600" si="2729">S601+S602+S603</f>
        <v>0</v>
      </c>
      <c r="T600" s="22">
        <f t="shared" ref="T600:X600" si="2730">T601+T602+T603</f>
        <v>94766.5</v>
      </c>
      <c r="U600" s="22">
        <f t="shared" si="2730"/>
        <v>0</v>
      </c>
      <c r="V600" s="22">
        <f t="shared" si="2730"/>
        <v>94766.5</v>
      </c>
      <c r="W600" s="22">
        <f t="shared" si="2730"/>
        <v>0</v>
      </c>
      <c r="X600" s="22">
        <f t="shared" si="2730"/>
        <v>94766.5</v>
      </c>
    </row>
    <row r="601" spans="1:24" ht="47.25" hidden="1" outlineLevel="7" x14ac:dyDescent="0.2">
      <c r="A601" s="24" t="s">
        <v>398</v>
      </c>
      <c r="B601" s="24" t="s">
        <v>4</v>
      </c>
      <c r="C601" s="25" t="s">
        <v>5</v>
      </c>
      <c r="D601" s="29">
        <v>73201.399999999994</v>
      </c>
      <c r="E601" s="26"/>
      <c r="F601" s="26">
        <f>SUM(D601:E601)</f>
        <v>73201.399999999994</v>
      </c>
      <c r="G601" s="26"/>
      <c r="H601" s="26">
        <f t="shared" ref="H601" si="2731">SUM(F601:G601)</f>
        <v>73201.399999999994</v>
      </c>
      <c r="I601" s="26"/>
      <c r="J601" s="26">
        <f t="shared" ref="J601:J603" si="2732">SUM(H601:I601)</f>
        <v>73201.399999999994</v>
      </c>
      <c r="K601" s="29">
        <v>76131.899999999994</v>
      </c>
      <c r="L601" s="26"/>
      <c r="M601" s="26">
        <f>SUM(K601:L601)</f>
        <v>76131.899999999994</v>
      </c>
      <c r="N601" s="26"/>
      <c r="O601" s="26">
        <f t="shared" ref="O601" si="2733">SUM(M601:N601)</f>
        <v>76131.899999999994</v>
      </c>
      <c r="P601" s="26"/>
      <c r="Q601" s="26">
        <f t="shared" ref="Q601:Q603" si="2734">SUM(O601:P601)</f>
        <v>76131.899999999994</v>
      </c>
      <c r="R601" s="29">
        <v>89066.7</v>
      </c>
      <c r="S601" s="26"/>
      <c r="T601" s="26">
        <f>SUM(R601:S601)</f>
        <v>89066.7</v>
      </c>
      <c r="U601" s="26"/>
      <c r="V601" s="26">
        <f t="shared" ref="V601" si="2735">SUM(T601:U601)</f>
        <v>89066.7</v>
      </c>
      <c r="W601" s="26"/>
      <c r="X601" s="26">
        <f t="shared" ref="X601:X603" si="2736">SUM(V601:W601)</f>
        <v>89066.7</v>
      </c>
    </row>
    <row r="602" spans="1:24" ht="31.5" hidden="1" outlineLevel="7" x14ac:dyDescent="0.2">
      <c r="A602" s="24" t="s">
        <v>398</v>
      </c>
      <c r="B602" s="24" t="s">
        <v>7</v>
      </c>
      <c r="C602" s="25" t="s">
        <v>8</v>
      </c>
      <c r="D602" s="29">
        <f>5491.2+100</f>
        <v>5591.2</v>
      </c>
      <c r="E602" s="26"/>
      <c r="F602" s="26">
        <f>SUM(D602:E602)</f>
        <v>5591.2</v>
      </c>
      <c r="G602" s="26"/>
      <c r="H602" s="26">
        <f t="shared" ref="H602" si="2737">SUM(F602:G602)</f>
        <v>5591.2</v>
      </c>
      <c r="I602" s="26"/>
      <c r="J602" s="26">
        <f t="shared" si="2732"/>
        <v>5591.2</v>
      </c>
      <c r="K602" s="29">
        <f t="shared" ref="K602:R602" si="2738">5491.2+100</f>
        <v>5591.2</v>
      </c>
      <c r="L602" s="26"/>
      <c r="M602" s="26">
        <f>SUM(K602:L602)</f>
        <v>5591.2</v>
      </c>
      <c r="N602" s="26"/>
      <c r="O602" s="26">
        <f t="shared" ref="O602:O603" si="2739">SUM(M602:N602)</f>
        <v>5591.2</v>
      </c>
      <c r="P602" s="26"/>
      <c r="Q602" s="26">
        <f t="shared" si="2734"/>
        <v>5591.2</v>
      </c>
      <c r="R602" s="29">
        <f t="shared" si="2738"/>
        <v>5591.2</v>
      </c>
      <c r="S602" s="26"/>
      <c r="T602" s="26">
        <f>SUM(R602:S602)</f>
        <v>5591.2</v>
      </c>
      <c r="U602" s="26"/>
      <c r="V602" s="26">
        <f t="shared" ref="V602:V603" si="2740">SUM(T602:U602)</f>
        <v>5591.2</v>
      </c>
      <c r="W602" s="26"/>
      <c r="X602" s="26">
        <f t="shared" si="2736"/>
        <v>5591.2</v>
      </c>
    </row>
    <row r="603" spans="1:24" ht="15.75" hidden="1" outlineLevel="7" x14ac:dyDescent="0.2">
      <c r="A603" s="24" t="s">
        <v>398</v>
      </c>
      <c r="B603" s="24" t="s">
        <v>15</v>
      </c>
      <c r="C603" s="25" t="s">
        <v>16</v>
      </c>
      <c r="D603" s="29">
        <v>108.6</v>
      </c>
      <c r="E603" s="26"/>
      <c r="F603" s="26">
        <f>SUM(D603:E603)</f>
        <v>108.6</v>
      </c>
      <c r="G603" s="26"/>
      <c r="H603" s="26">
        <f t="shared" ref="H603" si="2741">SUM(F603:G603)</f>
        <v>108.6</v>
      </c>
      <c r="I603" s="26"/>
      <c r="J603" s="26">
        <f t="shared" si="2732"/>
        <v>108.6</v>
      </c>
      <c r="K603" s="29">
        <v>108.6</v>
      </c>
      <c r="L603" s="26"/>
      <c r="M603" s="26">
        <f>SUM(K603:L603)</f>
        <v>108.6</v>
      </c>
      <c r="N603" s="26"/>
      <c r="O603" s="26">
        <f t="shared" si="2739"/>
        <v>108.6</v>
      </c>
      <c r="P603" s="26"/>
      <c r="Q603" s="26">
        <f t="shared" si="2734"/>
        <v>108.6</v>
      </c>
      <c r="R603" s="29">
        <v>108.6</v>
      </c>
      <c r="S603" s="26"/>
      <c r="T603" s="26">
        <f>SUM(R603:S603)</f>
        <v>108.6</v>
      </c>
      <c r="U603" s="26"/>
      <c r="V603" s="26">
        <f t="shared" si="2740"/>
        <v>108.6</v>
      </c>
      <c r="W603" s="26"/>
      <c r="X603" s="26">
        <f t="shared" si="2736"/>
        <v>108.6</v>
      </c>
    </row>
    <row r="604" spans="1:24" ht="15.75" hidden="1" outlineLevel="5" x14ac:dyDescent="0.2">
      <c r="A604" s="20" t="s">
        <v>229</v>
      </c>
      <c r="B604" s="20"/>
      <c r="C604" s="21" t="s">
        <v>230</v>
      </c>
      <c r="D604" s="22">
        <f t="shared" ref="D604:X604" si="2742">D605</f>
        <v>12241.5</v>
      </c>
      <c r="E604" s="22">
        <f t="shared" si="2742"/>
        <v>0</v>
      </c>
      <c r="F604" s="22">
        <f t="shared" si="2742"/>
        <v>12241.5</v>
      </c>
      <c r="G604" s="22">
        <f t="shared" si="2742"/>
        <v>0</v>
      </c>
      <c r="H604" s="22">
        <f t="shared" si="2742"/>
        <v>12241.5</v>
      </c>
      <c r="I604" s="22">
        <f t="shared" si="2742"/>
        <v>0</v>
      </c>
      <c r="J604" s="22">
        <f t="shared" si="2742"/>
        <v>12241.5</v>
      </c>
      <c r="K604" s="22">
        <f t="shared" si="2742"/>
        <v>12241.5</v>
      </c>
      <c r="L604" s="22">
        <f t="shared" si="2742"/>
        <v>0</v>
      </c>
      <c r="M604" s="22">
        <f t="shared" si="2742"/>
        <v>12241.5</v>
      </c>
      <c r="N604" s="22">
        <f t="shared" si="2742"/>
        <v>0</v>
      </c>
      <c r="O604" s="22">
        <f t="shared" si="2742"/>
        <v>12241.5</v>
      </c>
      <c r="P604" s="22">
        <f t="shared" si="2742"/>
        <v>0</v>
      </c>
      <c r="Q604" s="22">
        <f t="shared" si="2742"/>
        <v>12241.5</v>
      </c>
      <c r="R604" s="22">
        <f t="shared" si="2742"/>
        <v>12241.5</v>
      </c>
      <c r="S604" s="22">
        <f t="shared" si="2742"/>
        <v>0</v>
      </c>
      <c r="T604" s="22">
        <f t="shared" si="2742"/>
        <v>12241.5</v>
      </c>
      <c r="U604" s="22">
        <f t="shared" si="2742"/>
        <v>0</v>
      </c>
      <c r="V604" s="22">
        <f t="shared" si="2742"/>
        <v>12241.5</v>
      </c>
      <c r="W604" s="22">
        <f t="shared" si="2742"/>
        <v>0</v>
      </c>
      <c r="X604" s="22">
        <f t="shared" si="2742"/>
        <v>12241.5</v>
      </c>
    </row>
    <row r="605" spans="1:24" ht="31.5" hidden="1" outlineLevel="7" x14ac:dyDescent="0.2">
      <c r="A605" s="24" t="s">
        <v>229</v>
      </c>
      <c r="B605" s="24" t="s">
        <v>65</v>
      </c>
      <c r="C605" s="25" t="s">
        <v>66</v>
      </c>
      <c r="D605" s="26">
        <f>50+12191.5</f>
        <v>12241.5</v>
      </c>
      <c r="E605" s="26"/>
      <c r="F605" s="26">
        <f>SUM(D605:E605)</f>
        <v>12241.5</v>
      </c>
      <c r="G605" s="26"/>
      <c r="H605" s="26">
        <f t="shared" ref="H605" si="2743">SUM(F605:G605)</f>
        <v>12241.5</v>
      </c>
      <c r="I605" s="26"/>
      <c r="J605" s="26">
        <f t="shared" ref="J605" si="2744">SUM(H605:I605)</f>
        <v>12241.5</v>
      </c>
      <c r="K605" s="26">
        <f t="shared" ref="K605:R605" si="2745">50+12191.5</f>
        <v>12241.5</v>
      </c>
      <c r="L605" s="26"/>
      <c r="M605" s="26">
        <f>SUM(K605:L605)</f>
        <v>12241.5</v>
      </c>
      <c r="N605" s="26"/>
      <c r="O605" s="26">
        <f t="shared" ref="O605" si="2746">SUM(M605:N605)</f>
        <v>12241.5</v>
      </c>
      <c r="P605" s="26"/>
      <c r="Q605" s="26">
        <f t="shared" ref="Q605" si="2747">SUM(O605:P605)</f>
        <v>12241.5</v>
      </c>
      <c r="R605" s="26">
        <f t="shared" si="2745"/>
        <v>12241.5</v>
      </c>
      <c r="S605" s="26"/>
      <c r="T605" s="26">
        <f>SUM(R605:S605)</f>
        <v>12241.5</v>
      </c>
      <c r="U605" s="26"/>
      <c r="V605" s="26">
        <f t="shared" ref="V605" si="2748">SUM(T605:U605)</f>
        <v>12241.5</v>
      </c>
      <c r="W605" s="26"/>
      <c r="X605" s="26">
        <f t="shared" ref="X605" si="2749">SUM(V605:W605)</f>
        <v>12241.5</v>
      </c>
    </row>
    <row r="606" spans="1:24" ht="15.75" hidden="1" outlineLevel="5" x14ac:dyDescent="0.2">
      <c r="A606" s="20" t="s">
        <v>87</v>
      </c>
      <c r="B606" s="20"/>
      <c r="C606" s="21" t="s">
        <v>88</v>
      </c>
      <c r="D606" s="22">
        <f>D607</f>
        <v>49384.1</v>
      </c>
      <c r="E606" s="22">
        <f t="shared" ref="E606:J606" si="2750">E607</f>
        <v>0</v>
      </c>
      <c r="F606" s="22">
        <f t="shared" si="2750"/>
        <v>49384.1</v>
      </c>
      <c r="G606" s="22">
        <f t="shared" si="2750"/>
        <v>6158.7820199999996</v>
      </c>
      <c r="H606" s="22">
        <f t="shared" si="2750"/>
        <v>55542.882019999997</v>
      </c>
      <c r="I606" s="22">
        <f t="shared" si="2750"/>
        <v>0</v>
      </c>
      <c r="J606" s="22">
        <f t="shared" si="2750"/>
        <v>55542.882019999997</v>
      </c>
      <c r="K606" s="22">
        <f>K607</f>
        <v>49384.1</v>
      </c>
      <c r="L606" s="22">
        <f t="shared" ref="L606" si="2751">L607</f>
        <v>0</v>
      </c>
      <c r="M606" s="22">
        <f t="shared" ref="M606:Q606" si="2752">M607</f>
        <v>49384.1</v>
      </c>
      <c r="N606" s="22">
        <f t="shared" si="2752"/>
        <v>0</v>
      </c>
      <c r="O606" s="22">
        <f t="shared" si="2752"/>
        <v>49384.1</v>
      </c>
      <c r="P606" s="22">
        <f t="shared" si="2752"/>
        <v>0</v>
      </c>
      <c r="Q606" s="22">
        <f t="shared" si="2752"/>
        <v>49384.1</v>
      </c>
      <c r="R606" s="22">
        <f>R607</f>
        <v>49384.1</v>
      </c>
      <c r="S606" s="22">
        <f t="shared" ref="S606" si="2753">S607</f>
        <v>0</v>
      </c>
      <c r="T606" s="22">
        <f t="shared" ref="T606:X606" si="2754">T607</f>
        <v>49384.1</v>
      </c>
      <c r="U606" s="22">
        <f t="shared" si="2754"/>
        <v>0</v>
      </c>
      <c r="V606" s="22">
        <f t="shared" si="2754"/>
        <v>49384.1</v>
      </c>
      <c r="W606" s="22">
        <f t="shared" si="2754"/>
        <v>0</v>
      </c>
      <c r="X606" s="22">
        <f t="shared" si="2754"/>
        <v>49384.1</v>
      </c>
    </row>
    <row r="607" spans="1:24" ht="31.5" hidden="1" outlineLevel="7" x14ac:dyDescent="0.2">
      <c r="A607" s="24" t="s">
        <v>87</v>
      </c>
      <c r="B607" s="24" t="s">
        <v>65</v>
      </c>
      <c r="C607" s="25" t="s">
        <v>66</v>
      </c>
      <c r="D607" s="26">
        <f>49354.1+30</f>
        <v>49384.1</v>
      </c>
      <c r="E607" s="26"/>
      <c r="F607" s="26">
        <f>SUM(D607:E607)</f>
        <v>49384.1</v>
      </c>
      <c r="G607" s="26">
        <v>6158.7820199999996</v>
      </c>
      <c r="H607" s="26">
        <f t="shared" ref="H607" si="2755">SUM(F607:G607)</f>
        <v>55542.882019999997</v>
      </c>
      <c r="I607" s="26"/>
      <c r="J607" s="26">
        <f t="shared" ref="J607" si="2756">SUM(H607:I607)</f>
        <v>55542.882019999997</v>
      </c>
      <c r="K607" s="26">
        <f>49354.1+30</f>
        <v>49384.1</v>
      </c>
      <c r="L607" s="26"/>
      <c r="M607" s="26">
        <f>SUM(K607:L607)</f>
        <v>49384.1</v>
      </c>
      <c r="N607" s="26"/>
      <c r="O607" s="26">
        <f t="shared" ref="O607" si="2757">SUM(M607:N607)</f>
        <v>49384.1</v>
      </c>
      <c r="P607" s="26"/>
      <c r="Q607" s="26">
        <f t="shared" ref="Q607" si="2758">SUM(O607:P607)</f>
        <v>49384.1</v>
      </c>
      <c r="R607" s="26">
        <f>49354.1+30</f>
        <v>49384.1</v>
      </c>
      <c r="S607" s="26"/>
      <c r="T607" s="26">
        <f>SUM(R607:S607)</f>
        <v>49384.1</v>
      </c>
      <c r="U607" s="26"/>
      <c r="V607" s="26">
        <f t="shared" ref="V607" si="2759">SUM(T607:U607)</f>
        <v>49384.1</v>
      </c>
      <c r="W607" s="26"/>
      <c r="X607" s="26">
        <f t="shared" ref="X607" si="2760">SUM(V607:W607)</f>
        <v>49384.1</v>
      </c>
    </row>
    <row r="608" spans="1:24" ht="31.5" hidden="1" outlineLevel="5" x14ac:dyDescent="0.2">
      <c r="A608" s="20" t="s">
        <v>89</v>
      </c>
      <c r="B608" s="20"/>
      <c r="C608" s="21" t="s">
        <v>10</v>
      </c>
      <c r="D608" s="22">
        <f>D609</f>
        <v>395</v>
      </c>
      <c r="E608" s="22">
        <f t="shared" ref="E608:J608" si="2761">E609</f>
        <v>0</v>
      </c>
      <c r="F608" s="22">
        <f t="shared" si="2761"/>
        <v>395</v>
      </c>
      <c r="G608" s="22">
        <f t="shared" si="2761"/>
        <v>0</v>
      </c>
      <c r="H608" s="22">
        <f t="shared" si="2761"/>
        <v>395</v>
      </c>
      <c r="I608" s="22">
        <f t="shared" si="2761"/>
        <v>0</v>
      </c>
      <c r="J608" s="22">
        <f t="shared" si="2761"/>
        <v>395</v>
      </c>
      <c r="K608" s="22">
        <f>K609</f>
        <v>395</v>
      </c>
      <c r="L608" s="22">
        <f t="shared" ref="L608" si="2762">L609</f>
        <v>0</v>
      </c>
      <c r="M608" s="22">
        <f t="shared" ref="M608:Q608" si="2763">M609</f>
        <v>395</v>
      </c>
      <c r="N608" s="22">
        <f t="shared" si="2763"/>
        <v>0</v>
      </c>
      <c r="O608" s="22">
        <f t="shared" si="2763"/>
        <v>395</v>
      </c>
      <c r="P608" s="22">
        <f t="shared" si="2763"/>
        <v>0</v>
      </c>
      <c r="Q608" s="22">
        <f t="shared" si="2763"/>
        <v>395</v>
      </c>
      <c r="R608" s="22">
        <f>R609</f>
        <v>395</v>
      </c>
      <c r="S608" s="22">
        <f t="shared" ref="S608" si="2764">S609</f>
        <v>0</v>
      </c>
      <c r="T608" s="22">
        <f t="shared" ref="T608:X608" si="2765">T609</f>
        <v>395</v>
      </c>
      <c r="U608" s="22">
        <f t="shared" si="2765"/>
        <v>0</v>
      </c>
      <c r="V608" s="22">
        <f t="shared" si="2765"/>
        <v>395</v>
      </c>
      <c r="W608" s="22">
        <f t="shared" si="2765"/>
        <v>0</v>
      </c>
      <c r="X608" s="22">
        <f t="shared" si="2765"/>
        <v>395</v>
      </c>
    </row>
    <row r="609" spans="1:24" ht="15.75" hidden="1" outlineLevel="7" x14ac:dyDescent="0.2">
      <c r="A609" s="24" t="s">
        <v>89</v>
      </c>
      <c r="B609" s="24" t="s">
        <v>15</v>
      </c>
      <c r="C609" s="25" t="s">
        <v>16</v>
      </c>
      <c r="D609" s="26">
        <v>395</v>
      </c>
      <c r="E609" s="26"/>
      <c r="F609" s="26">
        <f>SUM(D609:E609)</f>
        <v>395</v>
      </c>
      <c r="G609" s="26"/>
      <c r="H609" s="26">
        <f t="shared" ref="H609" si="2766">SUM(F609:G609)</f>
        <v>395</v>
      </c>
      <c r="I609" s="26"/>
      <c r="J609" s="26">
        <f t="shared" ref="J609" si="2767">SUM(H609:I609)</f>
        <v>395</v>
      </c>
      <c r="K609" s="26">
        <v>395</v>
      </c>
      <c r="L609" s="26"/>
      <c r="M609" s="26">
        <f>SUM(K609:L609)</f>
        <v>395</v>
      </c>
      <c r="N609" s="26"/>
      <c r="O609" s="26">
        <f t="shared" ref="O609" si="2768">SUM(M609:N609)</f>
        <v>395</v>
      </c>
      <c r="P609" s="26"/>
      <c r="Q609" s="26">
        <f t="shared" ref="Q609" si="2769">SUM(O609:P609)</f>
        <v>395</v>
      </c>
      <c r="R609" s="26">
        <v>395</v>
      </c>
      <c r="S609" s="26"/>
      <c r="T609" s="26">
        <f>SUM(R609:S609)</f>
        <v>395</v>
      </c>
      <c r="U609" s="26"/>
      <c r="V609" s="26">
        <f t="shared" ref="V609" si="2770">SUM(T609:U609)</f>
        <v>395</v>
      </c>
      <c r="W609" s="26"/>
      <c r="X609" s="26">
        <f t="shared" ref="X609" si="2771">SUM(V609:W609)</f>
        <v>395</v>
      </c>
    </row>
    <row r="610" spans="1:24" ht="15.75" hidden="1" outlineLevel="5" x14ac:dyDescent="0.2">
      <c r="A610" s="20" t="s">
        <v>90</v>
      </c>
      <c r="B610" s="20"/>
      <c r="C610" s="21" t="s">
        <v>91</v>
      </c>
      <c r="D610" s="22">
        <f>D611</f>
        <v>281</v>
      </c>
      <c r="E610" s="22">
        <f t="shared" ref="E610:J610" si="2772">E611</f>
        <v>0</v>
      </c>
      <c r="F610" s="22">
        <f t="shared" si="2772"/>
        <v>281</v>
      </c>
      <c r="G610" s="22">
        <f t="shared" si="2772"/>
        <v>0</v>
      </c>
      <c r="H610" s="22">
        <f t="shared" si="2772"/>
        <v>281</v>
      </c>
      <c r="I610" s="22">
        <f t="shared" si="2772"/>
        <v>0</v>
      </c>
      <c r="J610" s="22">
        <f t="shared" si="2772"/>
        <v>281</v>
      </c>
      <c r="K610" s="22">
        <f>K611</f>
        <v>281</v>
      </c>
      <c r="L610" s="22">
        <f t="shared" ref="L610" si="2773">L611</f>
        <v>0</v>
      </c>
      <c r="M610" s="22">
        <f t="shared" ref="M610:Q610" si="2774">M611</f>
        <v>281</v>
      </c>
      <c r="N610" s="22">
        <f t="shared" si="2774"/>
        <v>0</v>
      </c>
      <c r="O610" s="22">
        <f t="shared" si="2774"/>
        <v>281</v>
      </c>
      <c r="P610" s="22">
        <f t="shared" si="2774"/>
        <v>0</v>
      </c>
      <c r="Q610" s="22">
        <f t="shared" si="2774"/>
        <v>281</v>
      </c>
      <c r="R610" s="22">
        <f>R611</f>
        <v>281</v>
      </c>
      <c r="S610" s="22">
        <f t="shared" ref="S610" si="2775">S611</f>
        <v>0</v>
      </c>
      <c r="T610" s="22">
        <f t="shared" ref="T610:X610" si="2776">T611</f>
        <v>281</v>
      </c>
      <c r="U610" s="22">
        <f t="shared" si="2776"/>
        <v>0</v>
      </c>
      <c r="V610" s="22">
        <f t="shared" si="2776"/>
        <v>281</v>
      </c>
      <c r="W610" s="22">
        <f t="shared" si="2776"/>
        <v>0</v>
      </c>
      <c r="X610" s="22">
        <f t="shared" si="2776"/>
        <v>281</v>
      </c>
    </row>
    <row r="611" spans="1:24" ht="31.5" hidden="1" outlineLevel="7" x14ac:dyDescent="0.2">
      <c r="A611" s="24" t="s">
        <v>90</v>
      </c>
      <c r="B611" s="24" t="s">
        <v>7</v>
      </c>
      <c r="C611" s="25" t="s">
        <v>8</v>
      </c>
      <c r="D611" s="26">
        <v>281</v>
      </c>
      <c r="E611" s="26"/>
      <c r="F611" s="26">
        <f>SUM(D611:E611)</f>
        <v>281</v>
      </c>
      <c r="G611" s="26"/>
      <c r="H611" s="26">
        <f t="shared" ref="H611" si="2777">SUM(F611:G611)</f>
        <v>281</v>
      </c>
      <c r="I611" s="26"/>
      <c r="J611" s="26">
        <f t="shared" ref="J611" si="2778">SUM(H611:I611)</f>
        <v>281</v>
      </c>
      <c r="K611" s="26">
        <v>281</v>
      </c>
      <c r="L611" s="26"/>
      <c r="M611" s="26">
        <f>SUM(K611:L611)</f>
        <v>281</v>
      </c>
      <c r="N611" s="26"/>
      <c r="O611" s="26">
        <f t="shared" ref="O611" si="2779">SUM(M611:N611)</f>
        <v>281</v>
      </c>
      <c r="P611" s="26"/>
      <c r="Q611" s="26">
        <f t="shared" ref="Q611" si="2780">SUM(O611:P611)</f>
        <v>281</v>
      </c>
      <c r="R611" s="26">
        <v>281</v>
      </c>
      <c r="S611" s="26"/>
      <c r="T611" s="26">
        <f>SUM(R611:S611)</f>
        <v>281</v>
      </c>
      <c r="U611" s="26"/>
      <c r="V611" s="26">
        <f t="shared" ref="V611" si="2781">SUM(T611:U611)</f>
        <v>281</v>
      </c>
      <c r="W611" s="26"/>
      <c r="X611" s="26">
        <f t="shared" ref="X611" si="2782">SUM(V611:W611)</f>
        <v>281</v>
      </c>
    </row>
    <row r="612" spans="1:24" ht="20.25" outlineLevel="7" x14ac:dyDescent="0.2">
      <c r="A612" s="55"/>
      <c r="B612" s="55"/>
      <c r="C612" s="56" t="s">
        <v>583</v>
      </c>
      <c r="D612" s="22">
        <f t="shared" ref="D612:X612" si="2783">D549+D525+D497+D444+D298+D267+D202+D100+D11</f>
        <v>4709481.8999732435</v>
      </c>
      <c r="E612" s="22">
        <f t="shared" si="2783"/>
        <v>28284.165980000002</v>
      </c>
      <c r="F612" s="22">
        <f t="shared" si="2783"/>
        <v>4737766.0659532426</v>
      </c>
      <c r="G612" s="22">
        <f t="shared" si="2783"/>
        <v>863370.25821999996</v>
      </c>
      <c r="H612" s="22">
        <f t="shared" si="2783"/>
        <v>5601136.3241732428</v>
      </c>
      <c r="I612" s="22">
        <f t="shared" si="2783"/>
        <v>26925.115659999999</v>
      </c>
      <c r="J612" s="22">
        <f t="shared" si="2783"/>
        <v>5628061.4398332434</v>
      </c>
      <c r="K612" s="22">
        <f t="shared" si="2783"/>
        <v>3499750.3216240546</v>
      </c>
      <c r="L612" s="22">
        <f t="shared" si="2783"/>
        <v>-50.3</v>
      </c>
      <c r="M612" s="22">
        <f t="shared" si="2783"/>
        <v>3499700.0216240543</v>
      </c>
      <c r="N612" s="22">
        <f t="shared" si="2783"/>
        <v>37661.578179999997</v>
      </c>
      <c r="O612" s="22">
        <f t="shared" si="2783"/>
        <v>3537361.599804054</v>
      </c>
      <c r="P612" s="22">
        <f t="shared" si="2783"/>
        <v>0</v>
      </c>
      <c r="Q612" s="22">
        <f t="shared" si="2783"/>
        <v>3537361.599804054</v>
      </c>
      <c r="R612" s="22">
        <f t="shared" si="2783"/>
        <v>3373729.219334865</v>
      </c>
      <c r="S612" s="22">
        <f t="shared" si="2783"/>
        <v>324.09999999999997</v>
      </c>
      <c r="T612" s="22">
        <f t="shared" si="2783"/>
        <v>3374053.3193348651</v>
      </c>
      <c r="U612" s="22">
        <f t="shared" si="2783"/>
        <v>3494.6934000000001</v>
      </c>
      <c r="V612" s="22">
        <f t="shared" si="2783"/>
        <v>3377548.0127348648</v>
      </c>
      <c r="W612" s="22">
        <f t="shared" si="2783"/>
        <v>0</v>
      </c>
      <c r="X612" s="22">
        <f t="shared" si="2783"/>
        <v>3377548.0127348648</v>
      </c>
    </row>
    <row r="613" spans="1:24" ht="15.75" outlineLevel="7" x14ac:dyDescent="0.2">
      <c r="A613" s="24"/>
      <c r="B613" s="24"/>
      <c r="C613" s="25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</row>
    <row r="614" spans="1:24" ht="15.75" hidden="1" outlineLevel="2" x14ac:dyDescent="0.2">
      <c r="A614" s="20" t="s">
        <v>0</v>
      </c>
      <c r="B614" s="20"/>
      <c r="C614" s="21" t="s">
        <v>1</v>
      </c>
      <c r="D614" s="22">
        <f>D615+D617+D619+D622+D625</f>
        <v>23179.800000000003</v>
      </c>
      <c r="E614" s="22">
        <f t="shared" ref="E614:F614" si="2784">E615+E617+E619+E622+E625</f>
        <v>0</v>
      </c>
      <c r="F614" s="22">
        <f t="shared" si="2784"/>
        <v>23179.800000000003</v>
      </c>
      <c r="G614" s="22">
        <f t="shared" ref="G614:H614" si="2785">G615+G617+G619+G622+G625</f>
        <v>0</v>
      </c>
      <c r="H614" s="22">
        <f t="shared" si="2785"/>
        <v>23179.800000000003</v>
      </c>
      <c r="I614" s="22">
        <f t="shared" ref="I614:J614" si="2786">I615+I617+I619+I622+I625</f>
        <v>0</v>
      </c>
      <c r="J614" s="22">
        <f t="shared" si="2786"/>
        <v>23179.800000000003</v>
      </c>
      <c r="K614" s="22">
        <f>K615+K617+K619+K622+K625</f>
        <v>23801.799999999996</v>
      </c>
      <c r="L614" s="22">
        <f t="shared" ref="L614" si="2787">L615+L617+L619+L622+L625</f>
        <v>0</v>
      </c>
      <c r="M614" s="22">
        <f t="shared" ref="M614:Q614" si="2788">M615+M617+M619+M622+M625</f>
        <v>23801.799999999996</v>
      </c>
      <c r="N614" s="22">
        <f t="shared" si="2788"/>
        <v>0</v>
      </c>
      <c r="O614" s="22">
        <f t="shared" si="2788"/>
        <v>23801.799999999996</v>
      </c>
      <c r="P614" s="22">
        <f t="shared" si="2788"/>
        <v>0</v>
      </c>
      <c r="Q614" s="22">
        <f t="shared" si="2788"/>
        <v>23801.799999999996</v>
      </c>
      <c r="R614" s="22">
        <f>R615+R617+R619+R622+R625</f>
        <v>24998.400000000001</v>
      </c>
      <c r="S614" s="22">
        <f t="shared" ref="S614" si="2789">S615+S617+S619+S622+S625</f>
        <v>0</v>
      </c>
      <c r="T614" s="22">
        <f t="shared" ref="T614:X614" si="2790">T615+T617+T619+T622+T625</f>
        <v>24998.400000000001</v>
      </c>
      <c r="U614" s="22">
        <f t="shared" si="2790"/>
        <v>0</v>
      </c>
      <c r="V614" s="22">
        <f t="shared" si="2790"/>
        <v>24998.400000000001</v>
      </c>
      <c r="W614" s="22">
        <f t="shared" si="2790"/>
        <v>0</v>
      </c>
      <c r="X614" s="22">
        <f t="shared" si="2790"/>
        <v>24998.400000000001</v>
      </c>
    </row>
    <row r="615" spans="1:24" ht="31.5" hidden="1" outlineLevel="3" x14ac:dyDescent="0.2">
      <c r="A615" s="20" t="s">
        <v>21</v>
      </c>
      <c r="B615" s="20"/>
      <c r="C615" s="21" t="s">
        <v>412</v>
      </c>
      <c r="D615" s="22">
        <f>D616</f>
        <v>3882.9</v>
      </c>
      <c r="E615" s="22">
        <f t="shared" ref="E615:J615" si="2791">E616</f>
        <v>0</v>
      </c>
      <c r="F615" s="22">
        <f t="shared" si="2791"/>
        <v>3882.9</v>
      </c>
      <c r="G615" s="22">
        <f t="shared" si="2791"/>
        <v>0</v>
      </c>
      <c r="H615" s="22">
        <f t="shared" si="2791"/>
        <v>3882.9</v>
      </c>
      <c r="I615" s="22">
        <f t="shared" si="2791"/>
        <v>0</v>
      </c>
      <c r="J615" s="22">
        <f t="shared" si="2791"/>
        <v>3882.9</v>
      </c>
      <c r="K615" s="22">
        <f>K616</f>
        <v>4038.4</v>
      </c>
      <c r="L615" s="22">
        <f t="shared" ref="L615" si="2792">L616</f>
        <v>0</v>
      </c>
      <c r="M615" s="22">
        <f t="shared" ref="M615:Q615" si="2793">M616</f>
        <v>4038.4</v>
      </c>
      <c r="N615" s="22">
        <f t="shared" si="2793"/>
        <v>0</v>
      </c>
      <c r="O615" s="22">
        <f t="shared" si="2793"/>
        <v>4038.4</v>
      </c>
      <c r="P615" s="22">
        <f t="shared" si="2793"/>
        <v>0</v>
      </c>
      <c r="Q615" s="22">
        <f t="shared" si="2793"/>
        <v>4038.4</v>
      </c>
      <c r="R615" s="22">
        <f>R616</f>
        <v>4724.5</v>
      </c>
      <c r="S615" s="22">
        <f t="shared" ref="S615" si="2794">S616</f>
        <v>0</v>
      </c>
      <c r="T615" s="22">
        <f t="shared" ref="T615:X615" si="2795">T616</f>
        <v>4724.5</v>
      </c>
      <c r="U615" s="22">
        <f t="shared" si="2795"/>
        <v>0</v>
      </c>
      <c r="V615" s="22">
        <f t="shared" si="2795"/>
        <v>4724.5</v>
      </c>
      <c r="W615" s="22">
        <f t="shared" si="2795"/>
        <v>0</v>
      </c>
      <c r="X615" s="22">
        <f t="shared" si="2795"/>
        <v>4724.5</v>
      </c>
    </row>
    <row r="616" spans="1:24" ht="47.25" hidden="1" outlineLevel="7" x14ac:dyDescent="0.2">
      <c r="A616" s="24" t="s">
        <v>21</v>
      </c>
      <c r="B616" s="24" t="s">
        <v>4</v>
      </c>
      <c r="C616" s="25" t="s">
        <v>5</v>
      </c>
      <c r="D616" s="29">
        <v>3882.9</v>
      </c>
      <c r="E616" s="26"/>
      <c r="F616" s="26">
        <f>SUM(D616:E616)</f>
        <v>3882.9</v>
      </c>
      <c r="G616" s="26"/>
      <c r="H616" s="26">
        <f t="shared" ref="H616" si="2796">SUM(F616:G616)</f>
        <v>3882.9</v>
      </c>
      <c r="I616" s="26"/>
      <c r="J616" s="26">
        <f t="shared" ref="J616" si="2797">SUM(H616:I616)</f>
        <v>3882.9</v>
      </c>
      <c r="K616" s="29">
        <v>4038.4</v>
      </c>
      <c r="L616" s="26"/>
      <c r="M616" s="26">
        <f>SUM(K616:L616)</f>
        <v>4038.4</v>
      </c>
      <c r="N616" s="26"/>
      <c r="O616" s="26">
        <f t="shared" ref="O616" si="2798">SUM(M616:N616)</f>
        <v>4038.4</v>
      </c>
      <c r="P616" s="26"/>
      <c r="Q616" s="26">
        <f t="shared" ref="Q616" si="2799">SUM(O616:P616)</f>
        <v>4038.4</v>
      </c>
      <c r="R616" s="29">
        <v>4724.5</v>
      </c>
      <c r="S616" s="26"/>
      <c r="T616" s="26">
        <f>SUM(R616:S616)</f>
        <v>4724.5</v>
      </c>
      <c r="U616" s="26"/>
      <c r="V616" s="26">
        <f t="shared" ref="V616" si="2800">SUM(T616:U616)</f>
        <v>4724.5</v>
      </c>
      <c r="W616" s="26"/>
      <c r="X616" s="26">
        <f t="shared" ref="X616" si="2801">SUM(V616:W616)</f>
        <v>4724.5</v>
      </c>
    </row>
    <row r="617" spans="1:24" ht="18" hidden="1" customHeight="1" outlineLevel="3" x14ac:dyDescent="0.2">
      <c r="A617" s="20" t="s">
        <v>2</v>
      </c>
      <c r="B617" s="20"/>
      <c r="C617" s="21" t="s">
        <v>3</v>
      </c>
      <c r="D617" s="22">
        <f t="shared" ref="D617:X617" si="2802">D618</f>
        <v>2387.6</v>
      </c>
      <c r="E617" s="22">
        <f t="shared" si="2802"/>
        <v>0</v>
      </c>
      <c r="F617" s="22">
        <f t="shared" si="2802"/>
        <v>2387.6</v>
      </c>
      <c r="G617" s="22">
        <f t="shared" si="2802"/>
        <v>0</v>
      </c>
      <c r="H617" s="22">
        <f t="shared" si="2802"/>
        <v>2387.6</v>
      </c>
      <c r="I617" s="22">
        <f t="shared" si="2802"/>
        <v>0</v>
      </c>
      <c r="J617" s="22">
        <f t="shared" si="2802"/>
        <v>2387.6</v>
      </c>
      <c r="K617" s="22">
        <f t="shared" si="2802"/>
        <v>2483.1</v>
      </c>
      <c r="L617" s="22">
        <f t="shared" si="2802"/>
        <v>0</v>
      </c>
      <c r="M617" s="22">
        <f t="shared" si="2802"/>
        <v>2483.1</v>
      </c>
      <c r="N617" s="22">
        <f t="shared" si="2802"/>
        <v>0</v>
      </c>
      <c r="O617" s="22">
        <f t="shared" si="2802"/>
        <v>2483.1</v>
      </c>
      <c r="P617" s="22">
        <f t="shared" si="2802"/>
        <v>0</v>
      </c>
      <c r="Q617" s="22">
        <f t="shared" si="2802"/>
        <v>2483.1</v>
      </c>
      <c r="R617" s="22">
        <f t="shared" si="2802"/>
        <v>2582.4</v>
      </c>
      <c r="S617" s="22">
        <f t="shared" si="2802"/>
        <v>0</v>
      </c>
      <c r="T617" s="22">
        <f t="shared" si="2802"/>
        <v>2582.4</v>
      </c>
      <c r="U617" s="22">
        <f t="shared" si="2802"/>
        <v>0</v>
      </c>
      <c r="V617" s="22">
        <f t="shared" si="2802"/>
        <v>2582.4</v>
      </c>
      <c r="W617" s="22">
        <f t="shared" si="2802"/>
        <v>0</v>
      </c>
      <c r="X617" s="22">
        <f t="shared" si="2802"/>
        <v>2582.4</v>
      </c>
    </row>
    <row r="618" spans="1:24" ht="47.25" hidden="1" outlineLevel="7" x14ac:dyDescent="0.2">
      <c r="A618" s="24" t="s">
        <v>2</v>
      </c>
      <c r="B618" s="24" t="s">
        <v>4</v>
      </c>
      <c r="C618" s="25" t="s">
        <v>5</v>
      </c>
      <c r="D618" s="26">
        <v>2387.6</v>
      </c>
      <c r="E618" s="26"/>
      <c r="F618" s="26">
        <f>SUM(D618:E618)</f>
        <v>2387.6</v>
      </c>
      <c r="G618" s="26"/>
      <c r="H618" s="26">
        <f t="shared" ref="H618" si="2803">SUM(F618:G618)</f>
        <v>2387.6</v>
      </c>
      <c r="I618" s="26"/>
      <c r="J618" s="26">
        <f t="shared" ref="J618" si="2804">SUM(H618:I618)</f>
        <v>2387.6</v>
      </c>
      <c r="K618" s="26">
        <v>2483.1</v>
      </c>
      <c r="L618" s="26"/>
      <c r="M618" s="26">
        <f>SUM(K618:L618)</f>
        <v>2483.1</v>
      </c>
      <c r="N618" s="26"/>
      <c r="O618" s="26">
        <f t="shared" ref="O618" si="2805">SUM(M618:N618)</f>
        <v>2483.1</v>
      </c>
      <c r="P618" s="26"/>
      <c r="Q618" s="26">
        <f t="shared" ref="Q618" si="2806">SUM(O618:P618)</f>
        <v>2483.1</v>
      </c>
      <c r="R618" s="26">
        <v>2582.4</v>
      </c>
      <c r="S618" s="26"/>
      <c r="T618" s="26">
        <f>SUM(R618:S618)</f>
        <v>2582.4</v>
      </c>
      <c r="U618" s="26"/>
      <c r="V618" s="26">
        <f t="shared" ref="V618" si="2807">SUM(T618:U618)</f>
        <v>2582.4</v>
      </c>
      <c r="W618" s="26"/>
      <c r="X618" s="26">
        <f t="shared" ref="X618" si="2808">SUM(V618:W618)</f>
        <v>2582.4</v>
      </c>
    </row>
    <row r="619" spans="1:24" ht="15.75" hidden="1" outlineLevel="3" x14ac:dyDescent="0.2">
      <c r="A619" s="20" t="s">
        <v>6</v>
      </c>
      <c r="B619" s="20"/>
      <c r="C619" s="21" t="s">
        <v>37</v>
      </c>
      <c r="D619" s="22">
        <f>D620+D621</f>
        <v>12108.900000000001</v>
      </c>
      <c r="E619" s="22">
        <f t="shared" ref="E619:F619" si="2809">E620+E621</f>
        <v>0</v>
      </c>
      <c r="F619" s="22">
        <f t="shared" si="2809"/>
        <v>12108.900000000001</v>
      </c>
      <c r="G619" s="22">
        <f t="shared" ref="G619:H619" si="2810">G620+G621</f>
        <v>0</v>
      </c>
      <c r="H619" s="22">
        <f t="shared" si="2810"/>
        <v>12108.900000000001</v>
      </c>
      <c r="I619" s="22">
        <f t="shared" ref="I619:J619" si="2811">I620+I621</f>
        <v>0</v>
      </c>
      <c r="J619" s="22">
        <f t="shared" si="2811"/>
        <v>12108.900000000001</v>
      </c>
      <c r="K619" s="22">
        <f t="shared" ref="K619:R619" si="2812">K620+K621</f>
        <v>12521.3</v>
      </c>
      <c r="L619" s="22">
        <f t="shared" ref="L619" si="2813">L620+L621</f>
        <v>0</v>
      </c>
      <c r="M619" s="22">
        <f t="shared" ref="M619:Q619" si="2814">M620+M621</f>
        <v>12521.3</v>
      </c>
      <c r="N619" s="22">
        <f t="shared" si="2814"/>
        <v>0</v>
      </c>
      <c r="O619" s="22">
        <f t="shared" si="2814"/>
        <v>12521.3</v>
      </c>
      <c r="P619" s="22">
        <f t="shared" si="2814"/>
        <v>0</v>
      </c>
      <c r="Q619" s="22">
        <f t="shared" si="2814"/>
        <v>12521.3</v>
      </c>
      <c r="R619" s="22">
        <f t="shared" si="2812"/>
        <v>12932.5</v>
      </c>
      <c r="S619" s="22">
        <f t="shared" ref="S619" si="2815">S620+S621</f>
        <v>0</v>
      </c>
      <c r="T619" s="22">
        <f t="shared" ref="T619:X619" si="2816">T620+T621</f>
        <v>12932.5</v>
      </c>
      <c r="U619" s="22">
        <f t="shared" si="2816"/>
        <v>0</v>
      </c>
      <c r="V619" s="22">
        <f t="shared" si="2816"/>
        <v>12932.5</v>
      </c>
      <c r="W619" s="22">
        <f t="shared" si="2816"/>
        <v>0</v>
      </c>
      <c r="X619" s="22">
        <f t="shared" si="2816"/>
        <v>12932.5</v>
      </c>
    </row>
    <row r="620" spans="1:24" ht="47.25" hidden="1" outlineLevel="7" x14ac:dyDescent="0.2">
      <c r="A620" s="24" t="s">
        <v>6</v>
      </c>
      <c r="B620" s="24" t="s">
        <v>4</v>
      </c>
      <c r="C620" s="25" t="s">
        <v>5</v>
      </c>
      <c r="D620" s="29">
        <f>6054+4357.2</f>
        <v>10411.200000000001</v>
      </c>
      <c r="E620" s="26"/>
      <c r="F620" s="26">
        <f>SUM(D620:E620)</f>
        <v>10411.200000000001</v>
      </c>
      <c r="G620" s="26"/>
      <c r="H620" s="26">
        <f t="shared" ref="H620" si="2817">SUM(F620:G620)</f>
        <v>10411.200000000001</v>
      </c>
      <c r="I620" s="26"/>
      <c r="J620" s="26">
        <f t="shared" ref="J620" si="2818">SUM(H620:I620)</f>
        <v>10411.200000000001</v>
      </c>
      <c r="K620" s="29">
        <f>6296.1+4531.5</f>
        <v>10827.6</v>
      </c>
      <c r="L620" s="26"/>
      <c r="M620" s="26">
        <f>SUM(K620:L620)</f>
        <v>10827.6</v>
      </c>
      <c r="N620" s="26"/>
      <c r="O620" s="26">
        <f t="shared" ref="O620" si="2819">SUM(M620:N620)</f>
        <v>10827.6</v>
      </c>
      <c r="P620" s="26"/>
      <c r="Q620" s="26">
        <f t="shared" ref="Q620" si="2820">SUM(O620:P620)</f>
        <v>10827.6</v>
      </c>
      <c r="R620" s="29">
        <f>6548+4712.8</f>
        <v>11260.8</v>
      </c>
      <c r="S620" s="26"/>
      <c r="T620" s="26">
        <f>SUM(R620:S620)</f>
        <v>11260.8</v>
      </c>
      <c r="U620" s="26"/>
      <c r="V620" s="26">
        <f t="shared" ref="V620" si="2821">SUM(T620:U620)</f>
        <v>11260.8</v>
      </c>
      <c r="W620" s="26"/>
      <c r="X620" s="26">
        <f t="shared" ref="X620" si="2822">SUM(V620:W620)</f>
        <v>11260.8</v>
      </c>
    </row>
    <row r="621" spans="1:24" ht="31.5" hidden="1" outlineLevel="7" x14ac:dyDescent="0.2">
      <c r="A621" s="24" t="s">
        <v>6</v>
      </c>
      <c r="B621" s="24" t="s">
        <v>7</v>
      </c>
      <c r="C621" s="25" t="s">
        <v>8</v>
      </c>
      <c r="D621" s="29">
        <f>674.4+70+933.3+20</f>
        <v>1697.6999999999998</v>
      </c>
      <c r="E621" s="26"/>
      <c r="F621" s="26">
        <f>SUM(D621:E621)</f>
        <v>1697.6999999999998</v>
      </c>
      <c r="G621" s="26"/>
      <c r="H621" s="26">
        <f t="shared" ref="H621" si="2823">SUM(F621:G621)</f>
        <v>1697.6999999999998</v>
      </c>
      <c r="I621" s="26"/>
      <c r="J621" s="26">
        <f t="shared" ref="J621" si="2824">SUM(H621:I621)</f>
        <v>1697.6999999999998</v>
      </c>
      <c r="K621" s="29">
        <f>674.4+70+929.3+20</f>
        <v>1693.6999999999998</v>
      </c>
      <c r="L621" s="26"/>
      <c r="M621" s="26">
        <f>SUM(K621:L621)</f>
        <v>1693.6999999999998</v>
      </c>
      <c r="N621" s="26"/>
      <c r="O621" s="26">
        <f t="shared" ref="O621" si="2825">SUM(M621:N621)</f>
        <v>1693.6999999999998</v>
      </c>
      <c r="P621" s="26"/>
      <c r="Q621" s="26">
        <f t="shared" ref="Q621" si="2826">SUM(O621:P621)</f>
        <v>1693.6999999999998</v>
      </c>
      <c r="R621" s="29">
        <f>674.4+70+907.3+20</f>
        <v>1671.6999999999998</v>
      </c>
      <c r="S621" s="26"/>
      <c r="T621" s="26">
        <f>SUM(R621:S621)</f>
        <v>1671.6999999999998</v>
      </c>
      <c r="U621" s="26"/>
      <c r="V621" s="26">
        <f t="shared" ref="V621" si="2827">SUM(T621:U621)</f>
        <v>1671.6999999999998</v>
      </c>
      <c r="W621" s="26"/>
      <c r="X621" s="26">
        <f t="shared" ref="X621" si="2828">SUM(V621:W621)</f>
        <v>1671.6999999999998</v>
      </c>
    </row>
    <row r="622" spans="1:24" ht="15.75" hidden="1" outlineLevel="3" x14ac:dyDescent="0.2">
      <c r="A622" s="20" t="s">
        <v>17</v>
      </c>
      <c r="B622" s="20"/>
      <c r="C622" s="21" t="s">
        <v>18</v>
      </c>
      <c r="D622" s="22">
        <f>D623+D624</f>
        <v>4656.3999999999996</v>
      </c>
      <c r="E622" s="22">
        <f t="shared" ref="E622:F622" si="2829">E623+E624</f>
        <v>0</v>
      </c>
      <c r="F622" s="22">
        <f t="shared" si="2829"/>
        <v>4656.3999999999996</v>
      </c>
      <c r="G622" s="22">
        <f t="shared" ref="G622:H622" si="2830">G623+G624</f>
        <v>0</v>
      </c>
      <c r="H622" s="22">
        <f t="shared" si="2830"/>
        <v>4656.3999999999996</v>
      </c>
      <c r="I622" s="22">
        <f t="shared" ref="I622:J622" si="2831">I623+I624</f>
        <v>0</v>
      </c>
      <c r="J622" s="22">
        <f t="shared" si="2831"/>
        <v>4656.3999999999996</v>
      </c>
      <c r="K622" s="22">
        <f t="shared" ref="K622:R622" si="2832">K623+K624</f>
        <v>4628.3999999999996</v>
      </c>
      <c r="L622" s="22">
        <f t="shared" ref="L622" si="2833">L623+L624</f>
        <v>0</v>
      </c>
      <c r="M622" s="22">
        <f t="shared" ref="M622:Q622" si="2834">M623+M624</f>
        <v>4628.3999999999996</v>
      </c>
      <c r="N622" s="22">
        <f t="shared" si="2834"/>
        <v>0</v>
      </c>
      <c r="O622" s="22">
        <f t="shared" si="2834"/>
        <v>4628.3999999999996</v>
      </c>
      <c r="P622" s="22">
        <f t="shared" si="2834"/>
        <v>0</v>
      </c>
      <c r="Q622" s="22">
        <f t="shared" si="2834"/>
        <v>4628.3999999999996</v>
      </c>
      <c r="R622" s="22">
        <f t="shared" si="2832"/>
        <v>4628.3999999999996</v>
      </c>
      <c r="S622" s="22">
        <f t="shared" ref="S622" si="2835">S623+S624</f>
        <v>0</v>
      </c>
      <c r="T622" s="22">
        <f t="shared" ref="T622:X622" si="2836">T623+T624</f>
        <v>4628.3999999999996</v>
      </c>
      <c r="U622" s="22">
        <f t="shared" si="2836"/>
        <v>0</v>
      </c>
      <c r="V622" s="22">
        <f t="shared" si="2836"/>
        <v>4628.3999999999996</v>
      </c>
      <c r="W622" s="22">
        <f t="shared" si="2836"/>
        <v>0</v>
      </c>
      <c r="X622" s="22">
        <f t="shared" si="2836"/>
        <v>4628.3999999999996</v>
      </c>
    </row>
    <row r="623" spans="1:24" ht="47.25" hidden="1" outlineLevel="7" x14ac:dyDescent="0.2">
      <c r="A623" s="24" t="s">
        <v>17</v>
      </c>
      <c r="B623" s="24" t="s">
        <v>4</v>
      </c>
      <c r="C623" s="25" t="s">
        <v>5</v>
      </c>
      <c r="D623" s="29">
        <v>4628.3999999999996</v>
      </c>
      <c r="E623" s="26"/>
      <c r="F623" s="26">
        <f>SUM(D623:E623)</f>
        <v>4628.3999999999996</v>
      </c>
      <c r="G623" s="26"/>
      <c r="H623" s="26">
        <f t="shared" ref="H623" si="2837">SUM(F623:G623)</f>
        <v>4628.3999999999996</v>
      </c>
      <c r="I623" s="26"/>
      <c r="J623" s="26">
        <f t="shared" ref="J623:J624" si="2838">SUM(H623:I623)</f>
        <v>4628.3999999999996</v>
      </c>
      <c r="K623" s="29">
        <v>4628.3999999999996</v>
      </c>
      <c r="L623" s="26"/>
      <c r="M623" s="26">
        <f>SUM(K623:L623)</f>
        <v>4628.3999999999996</v>
      </c>
      <c r="N623" s="26"/>
      <c r="O623" s="26">
        <f t="shared" ref="O623:O624" si="2839">SUM(M623:N623)</f>
        <v>4628.3999999999996</v>
      </c>
      <c r="P623" s="26"/>
      <c r="Q623" s="26">
        <f t="shared" ref="Q623:Q624" si="2840">SUM(O623:P623)</f>
        <v>4628.3999999999996</v>
      </c>
      <c r="R623" s="29">
        <v>4628.3999999999996</v>
      </c>
      <c r="S623" s="26"/>
      <c r="T623" s="26">
        <f>SUM(R623:S623)</f>
        <v>4628.3999999999996</v>
      </c>
      <c r="U623" s="26"/>
      <c r="V623" s="26">
        <f t="shared" ref="V623:V624" si="2841">SUM(T623:U623)</f>
        <v>4628.3999999999996</v>
      </c>
      <c r="W623" s="26"/>
      <c r="X623" s="26">
        <f t="shared" ref="X623:X624" si="2842">SUM(V623:W623)</f>
        <v>4628.3999999999996</v>
      </c>
    </row>
    <row r="624" spans="1:24" ht="31.5" hidden="1" outlineLevel="7" x14ac:dyDescent="0.2">
      <c r="A624" s="24" t="s">
        <v>17</v>
      </c>
      <c r="B624" s="24" t="s">
        <v>7</v>
      </c>
      <c r="C624" s="25" t="s">
        <v>8</v>
      </c>
      <c r="D624" s="29">
        <v>28</v>
      </c>
      <c r="E624" s="26"/>
      <c r="F624" s="26">
        <f>SUM(D624:E624)</f>
        <v>28</v>
      </c>
      <c r="G624" s="26"/>
      <c r="H624" s="26">
        <f t="shared" ref="H624" si="2843">SUM(F624:G624)</f>
        <v>28</v>
      </c>
      <c r="I624" s="26"/>
      <c r="J624" s="26">
        <f t="shared" si="2838"/>
        <v>28</v>
      </c>
      <c r="K624" s="29"/>
      <c r="L624" s="26"/>
      <c r="M624" s="26">
        <f>SUM(K624:L624)</f>
        <v>0</v>
      </c>
      <c r="N624" s="26"/>
      <c r="O624" s="26">
        <f t="shared" si="2839"/>
        <v>0</v>
      </c>
      <c r="P624" s="26"/>
      <c r="Q624" s="26">
        <f t="shared" si="2840"/>
        <v>0</v>
      </c>
      <c r="R624" s="29"/>
      <c r="S624" s="26"/>
      <c r="T624" s="26">
        <f>SUM(R624:S624)</f>
        <v>0</v>
      </c>
      <c r="U624" s="26"/>
      <c r="V624" s="26">
        <f t="shared" si="2841"/>
        <v>0</v>
      </c>
      <c r="W624" s="26"/>
      <c r="X624" s="26">
        <f t="shared" si="2842"/>
        <v>0</v>
      </c>
    </row>
    <row r="625" spans="1:24" ht="31.5" hidden="1" outlineLevel="3" x14ac:dyDescent="0.2">
      <c r="A625" s="20" t="s">
        <v>9</v>
      </c>
      <c r="B625" s="20"/>
      <c r="C625" s="21" t="s">
        <v>10</v>
      </c>
      <c r="D625" s="22">
        <f>D626</f>
        <v>144</v>
      </c>
      <c r="E625" s="22">
        <f t="shared" ref="E625:J625" si="2844">E626</f>
        <v>0</v>
      </c>
      <c r="F625" s="22">
        <f t="shared" si="2844"/>
        <v>144</v>
      </c>
      <c r="G625" s="22">
        <f t="shared" si="2844"/>
        <v>0</v>
      </c>
      <c r="H625" s="22">
        <f t="shared" si="2844"/>
        <v>144</v>
      </c>
      <c r="I625" s="22">
        <f t="shared" si="2844"/>
        <v>0</v>
      </c>
      <c r="J625" s="22">
        <f t="shared" si="2844"/>
        <v>144</v>
      </c>
      <c r="K625" s="22">
        <f>K626</f>
        <v>130.6</v>
      </c>
      <c r="L625" s="22">
        <f t="shared" ref="L625" si="2845">L626</f>
        <v>0</v>
      </c>
      <c r="M625" s="22">
        <f t="shared" ref="M625:Q625" si="2846">M626</f>
        <v>130.6</v>
      </c>
      <c r="N625" s="22">
        <f t="shared" si="2846"/>
        <v>0</v>
      </c>
      <c r="O625" s="22">
        <f t="shared" si="2846"/>
        <v>130.6</v>
      </c>
      <c r="P625" s="22">
        <f t="shared" si="2846"/>
        <v>0</v>
      </c>
      <c r="Q625" s="22">
        <f t="shared" si="2846"/>
        <v>130.6</v>
      </c>
      <c r="R625" s="22">
        <f>R626</f>
        <v>130.6</v>
      </c>
      <c r="S625" s="22">
        <f t="shared" ref="S625" si="2847">S626</f>
        <v>0</v>
      </c>
      <c r="T625" s="22">
        <f t="shared" ref="T625:X625" si="2848">T626</f>
        <v>130.6</v>
      </c>
      <c r="U625" s="22">
        <f t="shared" si="2848"/>
        <v>0</v>
      </c>
      <c r="V625" s="22">
        <f t="shared" si="2848"/>
        <v>130.6</v>
      </c>
      <c r="W625" s="22">
        <f t="shared" si="2848"/>
        <v>0</v>
      </c>
      <c r="X625" s="22">
        <f t="shared" si="2848"/>
        <v>130.6</v>
      </c>
    </row>
    <row r="626" spans="1:24" ht="31.5" hidden="1" outlineLevel="7" x14ac:dyDescent="0.2">
      <c r="A626" s="24" t="s">
        <v>9</v>
      </c>
      <c r="B626" s="24" t="s">
        <v>7</v>
      </c>
      <c r="C626" s="25" t="s">
        <v>8</v>
      </c>
      <c r="D626" s="26">
        <f>25+119</f>
        <v>144</v>
      </c>
      <c r="E626" s="26"/>
      <c r="F626" s="26">
        <f>SUM(D626:E626)</f>
        <v>144</v>
      </c>
      <c r="G626" s="26"/>
      <c r="H626" s="26">
        <f t="shared" ref="H626" si="2849">SUM(F626:G626)</f>
        <v>144</v>
      </c>
      <c r="I626" s="26"/>
      <c r="J626" s="26">
        <f t="shared" ref="J626" si="2850">SUM(H626:I626)</f>
        <v>144</v>
      </c>
      <c r="K626" s="26">
        <f>25+105.6</f>
        <v>130.6</v>
      </c>
      <c r="L626" s="26"/>
      <c r="M626" s="26">
        <f>SUM(K626:L626)</f>
        <v>130.6</v>
      </c>
      <c r="N626" s="26"/>
      <c r="O626" s="26">
        <f t="shared" ref="O626" si="2851">SUM(M626:N626)</f>
        <v>130.6</v>
      </c>
      <c r="P626" s="26"/>
      <c r="Q626" s="26">
        <f t="shared" ref="Q626" si="2852">SUM(O626:P626)</f>
        <v>130.6</v>
      </c>
      <c r="R626" s="26">
        <f>25+105.6</f>
        <v>130.6</v>
      </c>
      <c r="S626" s="26"/>
      <c r="T626" s="26">
        <f>SUM(R626:S626)</f>
        <v>130.6</v>
      </c>
      <c r="U626" s="26"/>
      <c r="V626" s="26">
        <f t="shared" ref="V626" si="2853">SUM(T626:U626)</f>
        <v>130.6</v>
      </c>
      <c r="W626" s="26"/>
      <c r="X626" s="26">
        <f t="shared" ref="X626" si="2854">SUM(V626:W626)</f>
        <v>130.6</v>
      </c>
    </row>
    <row r="627" spans="1:24" ht="31.5" outlineLevel="2" collapsed="1" x14ac:dyDescent="0.2">
      <c r="A627" s="20" t="s">
        <v>11</v>
      </c>
      <c r="B627" s="20"/>
      <c r="C627" s="21" t="s">
        <v>12</v>
      </c>
      <c r="D627" s="22">
        <f>D628+D632+D634+D630+D636+D643+D638</f>
        <v>52278.6</v>
      </c>
      <c r="E627" s="22">
        <f t="shared" ref="E627:F627" si="2855">E628+E632+E634+E630+E636+E643+E638</f>
        <v>195000</v>
      </c>
      <c r="F627" s="22">
        <f t="shared" si="2855"/>
        <v>247278.6</v>
      </c>
      <c r="G627" s="22">
        <f>G628+G632+G634+G630+G636+G643+G638+G640</f>
        <v>-212437.50299000001</v>
      </c>
      <c r="H627" s="22">
        <f t="shared" ref="H627:V627" si="2856">H628+H632+H634+H630+H636+H643+H638+H640</f>
        <v>34841.097009999998</v>
      </c>
      <c r="I627" s="22">
        <f>I628+I632+I634+I630+I636+I643+I638+I640</f>
        <v>27699.882070000003</v>
      </c>
      <c r="J627" s="22">
        <f t="shared" ref="J627" si="2857">J628+J632+J634+J630+J636+J643+J638+J640</f>
        <v>62540.979079999997</v>
      </c>
      <c r="K627" s="22">
        <f t="shared" si="2856"/>
        <v>60932.9</v>
      </c>
      <c r="L627" s="22">
        <f t="shared" si="2856"/>
        <v>45000</v>
      </c>
      <c r="M627" s="22">
        <f t="shared" si="2856"/>
        <v>105932.9</v>
      </c>
      <c r="N627" s="22">
        <f t="shared" si="2856"/>
        <v>-37661.578180000004</v>
      </c>
      <c r="O627" s="22">
        <f t="shared" si="2856"/>
        <v>68271.321819999997</v>
      </c>
      <c r="P627" s="22">
        <f>P628+P632+P634+P630+P636+P643+P638+P640</f>
        <v>70000</v>
      </c>
      <c r="Q627" s="22">
        <f t="shared" ref="Q627" si="2858">Q628+Q632+Q634+Q630+Q636+Q643+Q638+Q640</f>
        <v>138271.32182000001</v>
      </c>
      <c r="R627" s="22">
        <f t="shared" si="2856"/>
        <v>138439.53999999998</v>
      </c>
      <c r="S627" s="22">
        <f t="shared" si="2856"/>
        <v>0</v>
      </c>
      <c r="T627" s="22">
        <f t="shared" si="2856"/>
        <v>138439.53999999998</v>
      </c>
      <c r="U627" s="22">
        <f t="shared" si="2856"/>
        <v>-3494.6934000000001</v>
      </c>
      <c r="V627" s="22">
        <f t="shared" si="2856"/>
        <v>134944.84659999999</v>
      </c>
      <c r="W627" s="22">
        <f>W628+W632+W634+W630+W636+W643+W638+W640</f>
        <v>0</v>
      </c>
      <c r="X627" s="22">
        <f t="shared" ref="X627" si="2859">X628+X632+X634+X630+X636+X643+X638+X640</f>
        <v>134944.84659999999</v>
      </c>
    </row>
    <row r="628" spans="1:24" ht="32.25" hidden="1" customHeight="1" outlineLevel="3" x14ac:dyDescent="0.2">
      <c r="A628" s="20" t="s">
        <v>13</v>
      </c>
      <c r="B628" s="20"/>
      <c r="C628" s="21" t="s">
        <v>14</v>
      </c>
      <c r="D628" s="22">
        <f t="shared" ref="D628:X628" si="2860">D629</f>
        <v>1095</v>
      </c>
      <c r="E628" s="22">
        <f t="shared" si="2860"/>
        <v>0</v>
      </c>
      <c r="F628" s="22">
        <f t="shared" si="2860"/>
        <v>1095</v>
      </c>
      <c r="G628" s="22">
        <f t="shared" si="2860"/>
        <v>0</v>
      </c>
      <c r="H628" s="22">
        <f t="shared" si="2860"/>
        <v>1095</v>
      </c>
      <c r="I628" s="22">
        <f t="shared" si="2860"/>
        <v>0</v>
      </c>
      <c r="J628" s="22">
        <f t="shared" si="2860"/>
        <v>1095</v>
      </c>
      <c r="K628" s="22">
        <f t="shared" si="2860"/>
        <v>1095</v>
      </c>
      <c r="L628" s="22">
        <f t="shared" si="2860"/>
        <v>0</v>
      </c>
      <c r="M628" s="22">
        <f t="shared" si="2860"/>
        <v>1095</v>
      </c>
      <c r="N628" s="22">
        <f t="shared" si="2860"/>
        <v>0</v>
      </c>
      <c r="O628" s="22">
        <f t="shared" si="2860"/>
        <v>1095</v>
      </c>
      <c r="P628" s="22">
        <f t="shared" si="2860"/>
        <v>0</v>
      </c>
      <c r="Q628" s="22">
        <f t="shared" si="2860"/>
        <v>1095</v>
      </c>
      <c r="R628" s="22">
        <f t="shared" si="2860"/>
        <v>1095</v>
      </c>
      <c r="S628" s="22">
        <f t="shared" si="2860"/>
        <v>0</v>
      </c>
      <c r="T628" s="22">
        <f t="shared" si="2860"/>
        <v>1095</v>
      </c>
      <c r="U628" s="22">
        <f t="shared" si="2860"/>
        <v>0</v>
      </c>
      <c r="V628" s="22">
        <f t="shared" si="2860"/>
        <v>1095</v>
      </c>
      <c r="W628" s="22">
        <f t="shared" si="2860"/>
        <v>0</v>
      </c>
      <c r="X628" s="22">
        <f t="shared" si="2860"/>
        <v>1095</v>
      </c>
    </row>
    <row r="629" spans="1:24" ht="31.5" hidden="1" outlineLevel="7" x14ac:dyDescent="0.2">
      <c r="A629" s="24" t="s">
        <v>13</v>
      </c>
      <c r="B629" s="24" t="s">
        <v>7</v>
      </c>
      <c r="C629" s="25" t="s">
        <v>8</v>
      </c>
      <c r="D629" s="26">
        <f>42+1053</f>
        <v>1095</v>
      </c>
      <c r="E629" s="26"/>
      <c r="F629" s="26">
        <f>SUM(D629:E629)</f>
        <v>1095</v>
      </c>
      <c r="G629" s="26"/>
      <c r="H629" s="26">
        <f t="shared" ref="H629" si="2861">SUM(F629:G629)</f>
        <v>1095</v>
      </c>
      <c r="I629" s="26"/>
      <c r="J629" s="26">
        <f t="shared" ref="J629" si="2862">SUM(H629:I629)</f>
        <v>1095</v>
      </c>
      <c r="K629" s="26">
        <f>42+1053</f>
        <v>1095</v>
      </c>
      <c r="L629" s="26"/>
      <c r="M629" s="26">
        <f>SUM(K629:L629)</f>
        <v>1095</v>
      </c>
      <c r="N629" s="26"/>
      <c r="O629" s="26">
        <f t="shared" ref="O629" si="2863">SUM(M629:N629)</f>
        <v>1095</v>
      </c>
      <c r="P629" s="26"/>
      <c r="Q629" s="26">
        <f t="shared" ref="Q629" si="2864">SUM(O629:P629)</f>
        <v>1095</v>
      </c>
      <c r="R629" s="26">
        <f>42+1053</f>
        <v>1095</v>
      </c>
      <c r="S629" s="26"/>
      <c r="T629" s="26">
        <f>SUM(R629:S629)</f>
        <v>1095</v>
      </c>
      <c r="U629" s="26"/>
      <c r="V629" s="26">
        <f t="shared" ref="V629" si="2865">SUM(T629:U629)</f>
        <v>1095</v>
      </c>
      <c r="W629" s="26"/>
      <c r="X629" s="26">
        <f t="shared" ref="X629" si="2866">SUM(V629:W629)</f>
        <v>1095</v>
      </c>
    </row>
    <row r="630" spans="1:24" ht="15.75" outlineLevel="7" x14ac:dyDescent="0.2">
      <c r="A630" s="20" t="s">
        <v>48</v>
      </c>
      <c r="B630" s="20"/>
      <c r="C630" s="21" t="s">
        <v>460</v>
      </c>
      <c r="D630" s="22">
        <f>D631</f>
        <v>10000</v>
      </c>
      <c r="E630" s="22">
        <f t="shared" ref="E630:J630" si="2867">E631</f>
        <v>0</v>
      </c>
      <c r="F630" s="22">
        <f t="shared" si="2867"/>
        <v>10000</v>
      </c>
      <c r="G630" s="22">
        <f t="shared" si="2867"/>
        <v>237.82009000000016</v>
      </c>
      <c r="H630" s="22">
        <f t="shared" si="2867"/>
        <v>10237.820090000001</v>
      </c>
      <c r="I630" s="22">
        <f t="shared" si="2867"/>
        <v>-3078.0970600000001</v>
      </c>
      <c r="J630" s="22">
        <f t="shared" si="2867"/>
        <v>7159.723030000001</v>
      </c>
      <c r="K630" s="22">
        <f t="shared" ref="K630:R630" si="2868">K631</f>
        <v>1000</v>
      </c>
      <c r="L630" s="22">
        <f t="shared" ref="L630" si="2869">L631</f>
        <v>0</v>
      </c>
      <c r="M630" s="22">
        <f t="shared" ref="M630:Q630" si="2870">M631</f>
        <v>1000</v>
      </c>
      <c r="N630" s="22">
        <f t="shared" si="2870"/>
        <v>0</v>
      </c>
      <c r="O630" s="22">
        <f t="shared" si="2870"/>
        <v>1000</v>
      </c>
      <c r="P630" s="22">
        <f t="shared" si="2870"/>
        <v>0</v>
      </c>
      <c r="Q630" s="22">
        <f t="shared" si="2870"/>
        <v>1000</v>
      </c>
      <c r="R630" s="22">
        <f t="shared" si="2868"/>
        <v>1000</v>
      </c>
      <c r="S630" s="22">
        <f t="shared" ref="S630" si="2871">S631</f>
        <v>0</v>
      </c>
      <c r="T630" s="22">
        <f t="shared" ref="T630:X630" si="2872">T631</f>
        <v>1000</v>
      </c>
      <c r="U630" s="22">
        <f t="shared" si="2872"/>
        <v>0</v>
      </c>
      <c r="V630" s="22">
        <f t="shared" si="2872"/>
        <v>1000</v>
      </c>
      <c r="W630" s="22">
        <f t="shared" si="2872"/>
        <v>0</v>
      </c>
      <c r="X630" s="22">
        <f t="shared" si="2872"/>
        <v>1000</v>
      </c>
    </row>
    <row r="631" spans="1:24" ht="15.75" outlineLevel="7" x14ac:dyDescent="0.2">
      <c r="A631" s="24" t="s">
        <v>48</v>
      </c>
      <c r="B631" s="24" t="s">
        <v>15</v>
      </c>
      <c r="C631" s="25" t="s">
        <v>16</v>
      </c>
      <c r="D631" s="26">
        <v>10000</v>
      </c>
      <c r="E631" s="26"/>
      <c r="F631" s="26">
        <f>SUM(D631:E631)</f>
        <v>10000</v>
      </c>
      <c r="G631" s="29">
        <f>-4167.17991+4405</f>
        <v>237.82009000000016</v>
      </c>
      <c r="H631" s="26">
        <f t="shared" ref="H631" si="2873">SUM(F631:G631)</f>
        <v>10237.820090000001</v>
      </c>
      <c r="I631" s="29">
        <f>-6678.09706+5000-1400</f>
        <v>-3078.0970600000001</v>
      </c>
      <c r="J631" s="26">
        <f t="shared" ref="J631" si="2874">SUM(H631:I631)</f>
        <v>7159.723030000001</v>
      </c>
      <c r="K631" s="26">
        <v>1000</v>
      </c>
      <c r="L631" s="26"/>
      <c r="M631" s="26">
        <f>SUM(K631:L631)</f>
        <v>1000</v>
      </c>
      <c r="N631" s="26"/>
      <c r="O631" s="26">
        <f t="shared" ref="O631" si="2875">SUM(M631:N631)</f>
        <v>1000</v>
      </c>
      <c r="P631" s="29"/>
      <c r="Q631" s="26">
        <f t="shared" ref="Q631" si="2876">SUM(O631:P631)</f>
        <v>1000</v>
      </c>
      <c r="R631" s="26">
        <v>1000</v>
      </c>
      <c r="S631" s="26"/>
      <c r="T631" s="26">
        <f>SUM(R631:S631)</f>
        <v>1000</v>
      </c>
      <c r="U631" s="26"/>
      <c r="V631" s="26">
        <f t="shared" ref="V631" si="2877">SUM(T631:U631)</f>
        <v>1000</v>
      </c>
      <c r="W631" s="29"/>
      <c r="X631" s="26">
        <f t="shared" ref="X631" si="2878">SUM(V631:W631)</f>
        <v>1000</v>
      </c>
    </row>
    <row r="632" spans="1:24" ht="47.25" outlineLevel="3" x14ac:dyDescent="0.2">
      <c r="A632" s="20" t="s">
        <v>399</v>
      </c>
      <c r="B632" s="20"/>
      <c r="C632" s="21" t="s">
        <v>600</v>
      </c>
      <c r="D632" s="22">
        <f>D633</f>
        <v>40633.5</v>
      </c>
      <c r="E632" s="22">
        <f t="shared" ref="E632:J632" si="2879">E633</f>
        <v>0</v>
      </c>
      <c r="F632" s="22">
        <f t="shared" si="2879"/>
        <v>40633.5</v>
      </c>
      <c r="G632" s="22">
        <f t="shared" si="2879"/>
        <v>-18842.502990000001</v>
      </c>
      <c r="H632" s="22">
        <f t="shared" si="2879"/>
        <v>21790.997009999999</v>
      </c>
      <c r="I632" s="22">
        <f t="shared" si="2879"/>
        <v>30399.882070000003</v>
      </c>
      <c r="J632" s="22">
        <f t="shared" si="2879"/>
        <v>52190.879079999999</v>
      </c>
      <c r="K632" s="22">
        <f>K633</f>
        <v>10650</v>
      </c>
      <c r="L632" s="22">
        <f t="shared" ref="L632" si="2880">L633</f>
        <v>0</v>
      </c>
      <c r="M632" s="22">
        <f t="shared" ref="M632:Q632" si="2881">M633</f>
        <v>10650</v>
      </c>
      <c r="N632" s="22">
        <f t="shared" si="2881"/>
        <v>-6372.1414000000004</v>
      </c>
      <c r="O632" s="22">
        <f t="shared" si="2881"/>
        <v>4277.8585999999996</v>
      </c>
      <c r="P632" s="22">
        <f t="shared" si="2881"/>
        <v>0</v>
      </c>
      <c r="Q632" s="22">
        <f t="shared" si="2881"/>
        <v>4277.8585999999996</v>
      </c>
      <c r="R632" s="22">
        <f>R633</f>
        <v>20326</v>
      </c>
      <c r="S632" s="22">
        <f t="shared" ref="S632" si="2882">S633</f>
        <v>0</v>
      </c>
      <c r="T632" s="22">
        <f t="shared" ref="T632:X632" si="2883">T633</f>
        <v>20326</v>
      </c>
      <c r="U632" s="22">
        <f t="shared" si="2883"/>
        <v>0</v>
      </c>
      <c r="V632" s="22">
        <f t="shared" si="2883"/>
        <v>20326</v>
      </c>
      <c r="W632" s="22">
        <f t="shared" si="2883"/>
        <v>0</v>
      </c>
      <c r="X632" s="22">
        <f t="shared" si="2883"/>
        <v>20326</v>
      </c>
    </row>
    <row r="633" spans="1:24" ht="15.75" outlineLevel="7" x14ac:dyDescent="0.2">
      <c r="A633" s="24" t="s">
        <v>399</v>
      </c>
      <c r="B633" s="24" t="s">
        <v>15</v>
      </c>
      <c r="C633" s="25" t="s">
        <v>16</v>
      </c>
      <c r="D633" s="26">
        <v>40633.5</v>
      </c>
      <c r="E633" s="26"/>
      <c r="F633" s="26">
        <f>SUM(D633:E633)</f>
        <v>40633.5</v>
      </c>
      <c r="G633" s="26">
        <f>-9795.49899-9047.004</f>
        <v>-18842.502990000001</v>
      </c>
      <c r="H633" s="26">
        <f t="shared" ref="H633" si="2884">SUM(F633:G633)</f>
        <v>21790.997009999999</v>
      </c>
      <c r="I633" s="29">
        <f>19240+(12226.7+10408.1)-700-10774.91793</f>
        <v>30399.882070000003</v>
      </c>
      <c r="J633" s="26">
        <f t="shared" ref="J633" si="2885">SUM(H633:I633)</f>
        <v>52190.879079999999</v>
      </c>
      <c r="K633" s="29">
        <v>10650</v>
      </c>
      <c r="L633" s="26"/>
      <c r="M633" s="26">
        <f>SUM(K633:L633)</f>
        <v>10650</v>
      </c>
      <c r="N633" s="26">
        <v>-6372.1414000000004</v>
      </c>
      <c r="O633" s="26">
        <f t="shared" ref="O633:O635" si="2886">SUM(M633:N633)</f>
        <v>4277.8585999999996</v>
      </c>
      <c r="P633" s="26"/>
      <c r="Q633" s="26">
        <f t="shared" ref="Q633:Q635" si="2887">SUM(O633:P633)</f>
        <v>4277.8585999999996</v>
      </c>
      <c r="R633" s="29">
        <v>20326</v>
      </c>
      <c r="S633" s="26"/>
      <c r="T633" s="26">
        <f>SUM(R633:S633)</f>
        <v>20326</v>
      </c>
      <c r="U633" s="26"/>
      <c r="V633" s="26">
        <f t="shared" ref="V633" si="2888">SUM(T633:U633)</f>
        <v>20326</v>
      </c>
      <c r="W633" s="26"/>
      <c r="X633" s="26">
        <f t="shared" ref="X633" si="2889">SUM(V633:W633)</f>
        <v>20326</v>
      </c>
    </row>
    <row r="634" spans="1:24" ht="15.75" outlineLevel="3" x14ac:dyDescent="0.2">
      <c r="A634" s="20" t="s">
        <v>400</v>
      </c>
      <c r="B634" s="20"/>
      <c r="C634" s="21" t="s">
        <v>401</v>
      </c>
      <c r="D634" s="22"/>
      <c r="E634" s="22"/>
      <c r="F634" s="22"/>
      <c r="G634" s="22"/>
      <c r="H634" s="22"/>
      <c r="I634" s="22"/>
      <c r="J634" s="22"/>
      <c r="K634" s="22">
        <f>K635</f>
        <v>48187.9</v>
      </c>
      <c r="L634" s="28">
        <f t="shared" ref="L634" si="2890">L635</f>
        <v>0</v>
      </c>
      <c r="M634" s="28">
        <f t="shared" ref="M634:Q634" si="2891">M635</f>
        <v>48187.9</v>
      </c>
      <c r="N634" s="28">
        <f t="shared" si="2891"/>
        <v>-46289.436780000004</v>
      </c>
      <c r="O634" s="28">
        <f t="shared" si="2891"/>
        <v>1898.4632199999978</v>
      </c>
      <c r="P634" s="28">
        <f t="shared" si="2891"/>
        <v>70000</v>
      </c>
      <c r="Q634" s="28">
        <f t="shared" si="2891"/>
        <v>71898.463220000005</v>
      </c>
      <c r="R634" s="28">
        <f>R635</f>
        <v>100259.54</v>
      </c>
      <c r="S634" s="28">
        <f t="shared" ref="S634:X634" si="2892">S635</f>
        <v>0</v>
      </c>
      <c r="T634" s="28">
        <f t="shared" si="2892"/>
        <v>100259.54</v>
      </c>
      <c r="U634" s="28">
        <f t="shared" si="2892"/>
        <v>-3494.6934000000001</v>
      </c>
      <c r="V634" s="28">
        <f t="shared" si="2892"/>
        <v>96764.84659999999</v>
      </c>
      <c r="W634" s="28">
        <f t="shared" si="2892"/>
        <v>0</v>
      </c>
      <c r="X634" s="28">
        <f t="shared" si="2892"/>
        <v>96764.84659999999</v>
      </c>
    </row>
    <row r="635" spans="1:24" ht="15.75" outlineLevel="7" x14ac:dyDescent="0.2">
      <c r="A635" s="24" t="s">
        <v>400</v>
      </c>
      <c r="B635" s="24" t="s">
        <v>15</v>
      </c>
      <c r="C635" s="25" t="s">
        <v>16</v>
      </c>
      <c r="D635" s="26"/>
      <c r="E635" s="26"/>
      <c r="F635" s="26"/>
      <c r="G635" s="26"/>
      <c r="H635" s="26"/>
      <c r="I635" s="26"/>
      <c r="J635" s="26"/>
      <c r="K635" s="29">
        <v>48187.9</v>
      </c>
      <c r="L635" s="26"/>
      <c r="M635" s="26">
        <f>SUM(K635:L635)</f>
        <v>48187.9</v>
      </c>
      <c r="N635" s="26">
        <f>-46288.2346-1.20218</f>
        <v>-46289.436780000004</v>
      </c>
      <c r="O635" s="26">
        <f t="shared" si="2886"/>
        <v>1898.4632199999978</v>
      </c>
      <c r="P635" s="26">
        <v>70000</v>
      </c>
      <c r="Q635" s="26">
        <f t="shared" si="2887"/>
        <v>71898.463220000005</v>
      </c>
      <c r="R635" s="29">
        <v>100259.54</v>
      </c>
      <c r="S635" s="26"/>
      <c r="T635" s="26">
        <f>SUM(R635:S635)</f>
        <v>100259.54</v>
      </c>
      <c r="U635" s="26">
        <f>-2189.49676-1305.19664</f>
        <v>-3494.6934000000001</v>
      </c>
      <c r="V635" s="26">
        <f t="shared" ref="V635" si="2893">SUM(T635:U635)</f>
        <v>96764.84659999999</v>
      </c>
      <c r="W635" s="26"/>
      <c r="X635" s="26">
        <f t="shared" ref="X635" si="2894">SUM(V635:W635)</f>
        <v>96764.84659999999</v>
      </c>
    </row>
    <row r="636" spans="1:24" ht="31.5" hidden="1" customHeight="1" outlineLevel="7" x14ac:dyDescent="0.2">
      <c r="A636" s="30" t="s">
        <v>454</v>
      </c>
      <c r="B636" s="30"/>
      <c r="C636" s="31" t="s">
        <v>783</v>
      </c>
      <c r="D636" s="28"/>
      <c r="E636" s="28">
        <f t="shared" ref="E636:Q638" si="2895">E637</f>
        <v>60000</v>
      </c>
      <c r="F636" s="28">
        <f t="shared" si="2895"/>
        <v>60000</v>
      </c>
      <c r="G636" s="28">
        <f t="shared" si="2895"/>
        <v>-60000</v>
      </c>
      <c r="H636" s="28">
        <f t="shared" si="2895"/>
        <v>0</v>
      </c>
      <c r="I636" s="28">
        <f t="shared" si="2895"/>
        <v>0</v>
      </c>
      <c r="J636" s="28">
        <f t="shared" si="2895"/>
        <v>0</v>
      </c>
      <c r="K636" s="28"/>
      <c r="L636" s="28">
        <f t="shared" ref="L636:X638" si="2896">L637</f>
        <v>0</v>
      </c>
      <c r="M636" s="28">
        <f t="shared" si="2896"/>
        <v>0</v>
      </c>
      <c r="N636" s="28">
        <f t="shared" si="2895"/>
        <v>15000</v>
      </c>
      <c r="O636" s="28">
        <f t="shared" si="2895"/>
        <v>15000</v>
      </c>
      <c r="P636" s="28">
        <f t="shared" si="2895"/>
        <v>0</v>
      </c>
      <c r="Q636" s="28">
        <f t="shared" si="2895"/>
        <v>15000</v>
      </c>
      <c r="R636" s="28">
        <f t="shared" si="2896"/>
        <v>5000</v>
      </c>
      <c r="S636" s="28">
        <f t="shared" si="2896"/>
        <v>0</v>
      </c>
      <c r="T636" s="28">
        <f t="shared" si="2896"/>
        <v>5000</v>
      </c>
      <c r="U636" s="28">
        <f t="shared" si="2896"/>
        <v>0</v>
      </c>
      <c r="V636" s="28">
        <f t="shared" si="2896"/>
        <v>5000</v>
      </c>
      <c r="W636" s="28">
        <f t="shared" si="2896"/>
        <v>0</v>
      </c>
      <c r="X636" s="28">
        <f t="shared" si="2896"/>
        <v>5000</v>
      </c>
    </row>
    <row r="637" spans="1:24" ht="16.5" hidden="1" customHeight="1" outlineLevel="7" x14ac:dyDescent="0.2">
      <c r="A637" s="32" t="s">
        <v>454</v>
      </c>
      <c r="B637" s="32" t="s">
        <v>15</v>
      </c>
      <c r="C637" s="33" t="s">
        <v>16</v>
      </c>
      <c r="D637" s="29"/>
      <c r="E637" s="26">
        <v>60000</v>
      </c>
      <c r="F637" s="26">
        <f>SUM(D637:E637)</f>
        <v>60000</v>
      </c>
      <c r="G637" s="26">
        <v>-60000</v>
      </c>
      <c r="H637" s="26">
        <f t="shared" ref="H637" si="2897">SUM(F637:G637)</f>
        <v>0</v>
      </c>
      <c r="I637" s="26"/>
      <c r="J637" s="26">
        <f t="shared" ref="J637" si="2898">SUM(H637:I637)</f>
        <v>0</v>
      </c>
      <c r="K637" s="29"/>
      <c r="L637" s="26"/>
      <c r="M637" s="26">
        <f>SUM(K637:L637)</f>
        <v>0</v>
      </c>
      <c r="N637" s="26">
        <v>15000</v>
      </c>
      <c r="O637" s="26">
        <f t="shared" ref="O637" si="2899">SUM(M637:N637)</f>
        <v>15000</v>
      </c>
      <c r="P637" s="26"/>
      <c r="Q637" s="26">
        <f t="shared" ref="Q637" si="2900">SUM(O637:P637)</f>
        <v>15000</v>
      </c>
      <c r="R637" s="29">
        <v>5000</v>
      </c>
      <c r="S637" s="26"/>
      <c r="T637" s="26">
        <f>SUM(R637:S637)</f>
        <v>5000</v>
      </c>
      <c r="U637" s="26"/>
      <c r="V637" s="26">
        <f t="shared" ref="V637" si="2901">SUM(T637:U637)</f>
        <v>5000</v>
      </c>
      <c r="W637" s="26"/>
      <c r="X637" s="26">
        <f t="shared" ref="X637" si="2902">SUM(V637:W637)</f>
        <v>5000</v>
      </c>
    </row>
    <row r="638" spans="1:24" ht="32.25" hidden="1" customHeight="1" outlineLevel="7" x14ac:dyDescent="0.2">
      <c r="A638" s="30" t="s">
        <v>454</v>
      </c>
      <c r="B638" s="30"/>
      <c r="C638" s="31" t="s">
        <v>761</v>
      </c>
      <c r="D638" s="28"/>
      <c r="E638" s="28">
        <f t="shared" si="2895"/>
        <v>135000</v>
      </c>
      <c r="F638" s="28">
        <f t="shared" si="2895"/>
        <v>135000</v>
      </c>
      <c r="G638" s="28">
        <f t="shared" si="2895"/>
        <v>-135000</v>
      </c>
      <c r="H638" s="28">
        <f t="shared" si="2895"/>
        <v>0</v>
      </c>
      <c r="I638" s="28">
        <f t="shared" si="2895"/>
        <v>0</v>
      </c>
      <c r="J638" s="28">
        <f t="shared" si="2895"/>
        <v>0</v>
      </c>
      <c r="K638" s="28"/>
      <c r="L638" s="28">
        <f t="shared" si="2895"/>
        <v>45000</v>
      </c>
      <c r="M638" s="28">
        <f t="shared" si="2895"/>
        <v>45000</v>
      </c>
      <c r="N638" s="28">
        <f t="shared" si="2895"/>
        <v>0</v>
      </c>
      <c r="O638" s="28">
        <f t="shared" si="2895"/>
        <v>45000</v>
      </c>
      <c r="P638" s="28">
        <f t="shared" si="2895"/>
        <v>0</v>
      </c>
      <c r="Q638" s="28">
        <f t="shared" si="2895"/>
        <v>45000</v>
      </c>
      <c r="R638" s="28">
        <f t="shared" si="2896"/>
        <v>0</v>
      </c>
      <c r="S638" s="28">
        <f t="shared" si="2896"/>
        <v>0</v>
      </c>
      <c r="T638" s="28">
        <f t="shared" si="2896"/>
        <v>0</v>
      </c>
      <c r="U638" s="28">
        <f t="shared" si="2896"/>
        <v>0</v>
      </c>
      <c r="V638" s="28">
        <f t="shared" si="2896"/>
        <v>0</v>
      </c>
      <c r="W638" s="28">
        <f t="shared" si="2896"/>
        <v>0</v>
      </c>
      <c r="X638" s="28">
        <f t="shared" si="2896"/>
        <v>0</v>
      </c>
    </row>
    <row r="639" spans="1:24" ht="16.5" hidden="1" customHeight="1" outlineLevel="7" x14ac:dyDescent="0.2">
      <c r="A639" s="32" t="s">
        <v>454</v>
      </c>
      <c r="B639" s="32" t="s">
        <v>15</v>
      </c>
      <c r="C639" s="33" t="s">
        <v>16</v>
      </c>
      <c r="D639" s="29"/>
      <c r="E639" s="26">
        <v>135000</v>
      </c>
      <c r="F639" s="26">
        <f>SUM(D639:E639)</f>
        <v>135000</v>
      </c>
      <c r="G639" s="26">
        <v>-135000</v>
      </c>
      <c r="H639" s="26">
        <f t="shared" ref="H639" si="2903">SUM(F639:G639)</f>
        <v>0</v>
      </c>
      <c r="I639" s="26"/>
      <c r="J639" s="26">
        <f t="shared" ref="J639" si="2904">SUM(H639:I639)</f>
        <v>0</v>
      </c>
      <c r="K639" s="29"/>
      <c r="L639" s="26">
        <v>45000</v>
      </c>
      <c r="M639" s="26">
        <f>SUM(K639:L639)</f>
        <v>45000</v>
      </c>
      <c r="N639" s="26"/>
      <c r="O639" s="26">
        <f t="shared" ref="O639" si="2905">SUM(M639:N639)</f>
        <v>45000</v>
      </c>
      <c r="P639" s="26"/>
      <c r="Q639" s="26">
        <f t="shared" ref="Q639" si="2906">SUM(O639:P639)</f>
        <v>45000</v>
      </c>
      <c r="R639" s="29"/>
      <c r="S639" s="26"/>
      <c r="T639" s="26">
        <f>SUM(R639:S639)</f>
        <v>0</v>
      </c>
      <c r="U639" s="26"/>
      <c r="V639" s="26">
        <f t="shared" ref="V639" si="2907">SUM(T639:U639)</f>
        <v>0</v>
      </c>
      <c r="W639" s="26"/>
      <c r="X639" s="26">
        <f t="shared" ref="X639" si="2908">SUM(V639:W639)</f>
        <v>0</v>
      </c>
    </row>
    <row r="640" spans="1:24" ht="16.5" customHeight="1" outlineLevel="7" x14ac:dyDescent="0.25">
      <c r="A640" s="5" t="s">
        <v>796</v>
      </c>
      <c r="B640" s="20"/>
      <c r="C640" s="113" t="s">
        <v>797</v>
      </c>
      <c r="D640" s="29"/>
      <c r="E640" s="26"/>
      <c r="F640" s="26"/>
      <c r="G640" s="28">
        <f>G642</f>
        <v>1167.1799100000001</v>
      </c>
      <c r="H640" s="28">
        <f>H642+H641</f>
        <v>1167.1799100000001</v>
      </c>
      <c r="I640" s="28">
        <f t="shared" ref="I640:J640" si="2909">I642+I641</f>
        <v>378.09705999999994</v>
      </c>
      <c r="J640" s="28">
        <f t="shared" si="2909"/>
        <v>1545.2769699999999</v>
      </c>
      <c r="K640" s="29"/>
      <c r="L640" s="26"/>
      <c r="M640" s="26"/>
      <c r="N640" s="26"/>
      <c r="O640" s="26"/>
      <c r="P640" s="28">
        <f>P642</f>
        <v>0</v>
      </c>
      <c r="Q640" s="28">
        <f>Q642</f>
        <v>0</v>
      </c>
      <c r="R640" s="29"/>
      <c r="S640" s="26"/>
      <c r="T640" s="26"/>
      <c r="U640" s="26"/>
      <c r="V640" s="26"/>
      <c r="W640" s="28">
        <f>W642</f>
        <v>0</v>
      </c>
      <c r="X640" s="28">
        <f>X642</f>
        <v>0</v>
      </c>
    </row>
    <row r="641" spans="1:24" ht="34.5" customHeight="1" outlineLevel="7" x14ac:dyDescent="0.25">
      <c r="A641" s="40" t="s">
        <v>796</v>
      </c>
      <c r="B641" s="109" t="s">
        <v>7</v>
      </c>
      <c r="C641" s="114" t="s">
        <v>8</v>
      </c>
      <c r="D641" s="29"/>
      <c r="E641" s="26"/>
      <c r="F641" s="26"/>
      <c r="G641" s="26">
        <v>1167.1799100000001</v>
      </c>
      <c r="H641" s="29">
        <v>0</v>
      </c>
      <c r="I641" s="29">
        <v>982.14359000000002</v>
      </c>
      <c r="J641" s="29">
        <f>SUM(H641:I641)</f>
        <v>982.14359000000002</v>
      </c>
      <c r="K641" s="29"/>
      <c r="L641" s="26"/>
      <c r="M641" s="26"/>
      <c r="N641" s="26"/>
      <c r="O641" s="26"/>
      <c r="P641" s="28"/>
      <c r="Q641" s="28"/>
      <c r="R641" s="29"/>
      <c r="S641" s="26"/>
      <c r="T641" s="26"/>
      <c r="U641" s="26"/>
      <c r="V641" s="26"/>
      <c r="W641" s="28"/>
      <c r="X641" s="28"/>
    </row>
    <row r="642" spans="1:24" ht="16.5" customHeight="1" outlineLevel="7" x14ac:dyDescent="0.25">
      <c r="A642" s="40" t="s">
        <v>796</v>
      </c>
      <c r="B642" s="109" t="s">
        <v>15</v>
      </c>
      <c r="C642" s="114" t="s">
        <v>16</v>
      </c>
      <c r="D642" s="29"/>
      <c r="E642" s="26"/>
      <c r="F642" s="26"/>
      <c r="G642" s="26">
        <v>1167.1799100000001</v>
      </c>
      <c r="H642" s="26">
        <f t="shared" ref="H642" si="2910">SUM(F642:G642)</f>
        <v>1167.1799100000001</v>
      </c>
      <c r="I642" s="29">
        <f>378.09706-982.14359</f>
        <v>-604.04653000000008</v>
      </c>
      <c r="J642" s="26">
        <f t="shared" ref="J642" si="2911">SUM(H642:I642)</f>
        <v>563.13337999999999</v>
      </c>
      <c r="K642" s="29"/>
      <c r="L642" s="26"/>
      <c r="M642" s="26"/>
      <c r="N642" s="26"/>
      <c r="O642" s="26"/>
      <c r="P642" s="26"/>
      <c r="Q642" s="26">
        <f t="shared" ref="Q642" si="2912">SUM(O642:P642)</f>
        <v>0</v>
      </c>
      <c r="R642" s="29"/>
      <c r="S642" s="26"/>
      <c r="T642" s="26"/>
      <c r="U642" s="26"/>
      <c r="V642" s="26"/>
      <c r="W642" s="26"/>
      <c r="X642" s="26">
        <f t="shared" ref="X642" si="2913">SUM(V642:W642)</f>
        <v>0</v>
      </c>
    </row>
    <row r="643" spans="1:24" ht="19.5" hidden="1" customHeight="1" outlineLevel="7" x14ac:dyDescent="0.2">
      <c r="A643" s="30" t="s">
        <v>830</v>
      </c>
      <c r="B643" s="30"/>
      <c r="C643" s="31" t="s">
        <v>706</v>
      </c>
      <c r="D643" s="28">
        <f t="shared" ref="D643:X643" si="2914">D644</f>
        <v>550.1</v>
      </c>
      <c r="E643" s="28">
        <f t="shared" si="2914"/>
        <v>0</v>
      </c>
      <c r="F643" s="28">
        <f t="shared" si="2914"/>
        <v>550.1</v>
      </c>
      <c r="G643" s="28">
        <f t="shared" si="2914"/>
        <v>0</v>
      </c>
      <c r="H643" s="28">
        <f t="shared" si="2914"/>
        <v>550.1</v>
      </c>
      <c r="I643" s="28">
        <f t="shared" si="2914"/>
        <v>0</v>
      </c>
      <c r="J643" s="28">
        <f t="shared" si="2914"/>
        <v>550.1</v>
      </c>
      <c r="K643" s="28"/>
      <c r="L643" s="28">
        <f t="shared" si="2914"/>
        <v>0</v>
      </c>
      <c r="M643" s="28">
        <f t="shared" si="2914"/>
        <v>0</v>
      </c>
      <c r="N643" s="28">
        <f t="shared" si="2914"/>
        <v>0</v>
      </c>
      <c r="O643" s="28">
        <f t="shared" si="2914"/>
        <v>0</v>
      </c>
      <c r="P643" s="28">
        <f t="shared" si="2914"/>
        <v>0</v>
      </c>
      <c r="Q643" s="28">
        <f t="shared" si="2914"/>
        <v>0</v>
      </c>
      <c r="R643" s="28">
        <f t="shared" si="2914"/>
        <v>10759</v>
      </c>
      <c r="S643" s="28">
        <f t="shared" si="2914"/>
        <v>0</v>
      </c>
      <c r="T643" s="28">
        <f t="shared" si="2914"/>
        <v>10759</v>
      </c>
      <c r="U643" s="28">
        <f t="shared" si="2914"/>
        <v>0</v>
      </c>
      <c r="V643" s="28">
        <f t="shared" si="2914"/>
        <v>10759</v>
      </c>
      <c r="W643" s="28">
        <f t="shared" si="2914"/>
        <v>0</v>
      </c>
      <c r="X643" s="28">
        <f t="shared" si="2914"/>
        <v>10759</v>
      </c>
    </row>
    <row r="644" spans="1:24" ht="16.5" hidden="1" customHeight="1" outlineLevel="7" x14ac:dyDescent="0.2">
      <c r="A644" s="32" t="s">
        <v>830</v>
      </c>
      <c r="B644" s="32" t="s">
        <v>15</v>
      </c>
      <c r="C644" s="33" t="s">
        <v>16</v>
      </c>
      <c r="D644" s="29">
        <v>550.1</v>
      </c>
      <c r="E644" s="26"/>
      <c r="F644" s="26">
        <f>SUM(D644:E644)</f>
        <v>550.1</v>
      </c>
      <c r="G644" s="26"/>
      <c r="H644" s="26">
        <f t="shared" ref="H644" si="2915">SUM(F644:G644)</f>
        <v>550.1</v>
      </c>
      <c r="I644" s="26"/>
      <c r="J644" s="26">
        <f t="shared" ref="J644" si="2916">SUM(H644:I644)</f>
        <v>550.1</v>
      </c>
      <c r="K644" s="29"/>
      <c r="L644" s="26"/>
      <c r="M644" s="26">
        <f>SUM(K644:L644)</f>
        <v>0</v>
      </c>
      <c r="N644" s="26"/>
      <c r="O644" s="26">
        <f t="shared" ref="O644" si="2917">SUM(M644:N644)</f>
        <v>0</v>
      </c>
      <c r="P644" s="26"/>
      <c r="Q644" s="26">
        <f t="shared" ref="Q644" si="2918">SUM(O644:P644)</f>
        <v>0</v>
      </c>
      <c r="R644" s="29">
        <v>10759</v>
      </c>
      <c r="S644" s="26"/>
      <c r="T644" s="26">
        <f>SUM(R644:S644)</f>
        <v>10759</v>
      </c>
      <c r="U644" s="26"/>
      <c r="V644" s="26">
        <f t="shared" ref="V644" si="2919">SUM(T644:U644)</f>
        <v>10759</v>
      </c>
      <c r="W644" s="26"/>
      <c r="X644" s="26">
        <f t="shared" ref="X644" si="2920">SUM(V644:W644)</f>
        <v>10759</v>
      </c>
    </row>
    <row r="645" spans="1:24" ht="15.75" collapsed="1" x14ac:dyDescent="0.2">
      <c r="A645" s="57"/>
      <c r="B645" s="57"/>
      <c r="C645" s="58" t="s">
        <v>584</v>
      </c>
      <c r="D645" s="59">
        <f>D627+D614</f>
        <v>75458.399999999994</v>
      </c>
      <c r="E645" s="59">
        <f t="shared" ref="E645:F645" si="2921">E627+E614</f>
        <v>195000</v>
      </c>
      <c r="F645" s="59">
        <f t="shared" si="2921"/>
        <v>270458.40000000002</v>
      </c>
      <c r="G645" s="59">
        <f t="shared" ref="G645:H645" si="2922">G627+G614</f>
        <v>-212437.50299000001</v>
      </c>
      <c r="H645" s="59">
        <f t="shared" si="2922"/>
        <v>58020.897010000001</v>
      </c>
      <c r="I645" s="59">
        <f t="shared" ref="I645:J645" si="2923">I627+I614</f>
        <v>27699.882070000003</v>
      </c>
      <c r="J645" s="59">
        <f t="shared" si="2923"/>
        <v>85720.779080000008</v>
      </c>
      <c r="K645" s="59">
        <f>K627+K614</f>
        <v>84734.7</v>
      </c>
      <c r="L645" s="59">
        <f t="shared" ref="L645:Q645" si="2924">L627+L614</f>
        <v>45000</v>
      </c>
      <c r="M645" s="59">
        <f t="shared" si="2924"/>
        <v>129734.69999999998</v>
      </c>
      <c r="N645" s="59">
        <f t="shared" si="2924"/>
        <v>-37661.578180000004</v>
      </c>
      <c r="O645" s="59">
        <f t="shared" si="2924"/>
        <v>92073.12182</v>
      </c>
      <c r="P645" s="59">
        <f t="shared" si="2924"/>
        <v>70000</v>
      </c>
      <c r="Q645" s="59">
        <f t="shared" si="2924"/>
        <v>162073.12182</v>
      </c>
      <c r="R645" s="59">
        <f>R627+R614</f>
        <v>163437.93999999997</v>
      </c>
      <c r="S645" s="59">
        <f t="shared" ref="S645:X645" si="2925">S627+S614</f>
        <v>0</v>
      </c>
      <c r="T645" s="59">
        <f t="shared" si="2925"/>
        <v>163437.93999999997</v>
      </c>
      <c r="U645" s="59">
        <f t="shared" si="2925"/>
        <v>-3494.6934000000001</v>
      </c>
      <c r="V645" s="59">
        <f t="shared" si="2925"/>
        <v>159943.24659999998</v>
      </c>
      <c r="W645" s="59">
        <f t="shared" si="2925"/>
        <v>0</v>
      </c>
      <c r="X645" s="59">
        <f t="shared" si="2925"/>
        <v>159943.24659999998</v>
      </c>
    </row>
    <row r="646" spans="1:24" ht="29.25" customHeight="1" x14ac:dyDescent="0.2">
      <c r="A646" s="231" t="s">
        <v>407</v>
      </c>
      <c r="B646" s="232"/>
      <c r="C646" s="233"/>
      <c r="D646" s="59">
        <f>D645+D612</f>
        <v>4784940.2999732438</v>
      </c>
      <c r="E646" s="59">
        <f t="shared" ref="E646:F646" si="2926">E645+E612</f>
        <v>223284.16597999999</v>
      </c>
      <c r="F646" s="59">
        <f t="shared" si="2926"/>
        <v>5008224.465953243</v>
      </c>
      <c r="G646" s="59">
        <f t="shared" ref="G646:H646" si="2927">G645+G612</f>
        <v>650932.75523000001</v>
      </c>
      <c r="H646" s="59">
        <f t="shared" si="2927"/>
        <v>5659157.2211832432</v>
      </c>
      <c r="I646" s="59">
        <f t="shared" ref="I646:J646" si="2928">I645+I612</f>
        <v>54624.997730000003</v>
      </c>
      <c r="J646" s="59">
        <f t="shared" si="2928"/>
        <v>5713782.2189132432</v>
      </c>
      <c r="K646" s="59">
        <f>K645+K612</f>
        <v>3584485.0216240548</v>
      </c>
      <c r="L646" s="59">
        <f t="shared" ref="L646" si="2929">L645+L612</f>
        <v>44949.7</v>
      </c>
      <c r="M646" s="59">
        <f t="shared" ref="M646:Q646" si="2930">M645+M612</f>
        <v>3629434.7216240545</v>
      </c>
      <c r="N646" s="59">
        <f t="shared" si="2930"/>
        <v>0</v>
      </c>
      <c r="O646" s="59">
        <f t="shared" si="2930"/>
        <v>3629434.721624054</v>
      </c>
      <c r="P646" s="59">
        <f t="shared" si="2930"/>
        <v>70000</v>
      </c>
      <c r="Q646" s="59">
        <f t="shared" si="2930"/>
        <v>3699434.721624054</v>
      </c>
      <c r="R646" s="59">
        <f>R645+R612</f>
        <v>3537167.1593348649</v>
      </c>
      <c r="S646" s="59">
        <f t="shared" ref="S646" si="2931">S645+S612</f>
        <v>324.09999999999997</v>
      </c>
      <c r="T646" s="59">
        <f t="shared" ref="T646:X646" si="2932">T645+T612</f>
        <v>3537491.259334865</v>
      </c>
      <c r="U646" s="59">
        <f t="shared" si="2932"/>
        <v>0</v>
      </c>
      <c r="V646" s="59">
        <f t="shared" si="2932"/>
        <v>3537491.259334865</v>
      </c>
      <c r="W646" s="59">
        <f t="shared" si="2932"/>
        <v>0</v>
      </c>
      <c r="X646" s="59">
        <f t="shared" si="2932"/>
        <v>3537491.259334865</v>
      </c>
    </row>
    <row r="647" spans="1:24" x14ac:dyDescent="0.2">
      <c r="D647" s="61"/>
      <c r="F647" s="61"/>
      <c r="G647" s="61"/>
      <c r="H647" s="61"/>
      <c r="I647" s="61"/>
      <c r="J647" s="61"/>
      <c r="K647" s="61"/>
      <c r="L647" s="61"/>
      <c r="M647" s="61"/>
      <c r="N647" s="61"/>
      <c r="O647" s="61"/>
      <c r="P647" s="61"/>
      <c r="Q647" s="61"/>
      <c r="R647" s="61"/>
      <c r="S647" s="61"/>
      <c r="T647" s="61"/>
    </row>
    <row r="648" spans="1:24" hidden="1" x14ac:dyDescent="0.2"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  <c r="O648" s="61"/>
      <c r="P648" s="61"/>
      <c r="Q648" s="61"/>
      <c r="R648" s="61"/>
      <c r="S648" s="61"/>
      <c r="T648" s="61"/>
    </row>
    <row r="649" spans="1:24" hidden="1" x14ac:dyDescent="0.2">
      <c r="C649" s="60" t="s">
        <v>765</v>
      </c>
      <c r="E649" s="62">
        <f>E637+E508+E494+E464+E457+E437+E352+E336+E320</f>
        <v>83425.751029999985</v>
      </c>
      <c r="L649" s="62">
        <f>L637+L508+L494+L464+L457+L437+L352+L336+L320</f>
        <v>0</v>
      </c>
      <c r="S649" s="62">
        <f>S637+S508+S494+S464+S457+S437+S352+S336+S320</f>
        <v>0</v>
      </c>
    </row>
    <row r="650" spans="1:24" hidden="1" x14ac:dyDescent="0.2">
      <c r="C650" s="123" t="s">
        <v>766</v>
      </c>
      <c r="E650" s="61" t="e">
        <f>E646-#REF!</f>
        <v>#REF!</v>
      </c>
      <c r="L650" s="61" t="e">
        <f>L646-#REF!</f>
        <v>#REF!</v>
      </c>
      <c r="S650" s="61" t="e">
        <f>S646-#REF!</f>
        <v>#REF!</v>
      </c>
    </row>
    <row r="651" spans="1:24" hidden="1" x14ac:dyDescent="0.2">
      <c r="F651" s="61">
        <v>5008224.472863243</v>
      </c>
      <c r="H651" s="61">
        <v>5659157.2080932437</v>
      </c>
      <c r="I651" s="61"/>
      <c r="J651" s="61"/>
      <c r="K651" s="61"/>
      <c r="L651" s="61"/>
      <c r="M651" s="61"/>
      <c r="N651" s="61"/>
      <c r="O651" s="61">
        <v>3629434.7336240541</v>
      </c>
      <c r="P651" s="61"/>
      <c r="Q651" s="61"/>
      <c r="R651" s="61"/>
      <c r="S651" s="61"/>
      <c r="T651" s="61"/>
      <c r="U651" s="61"/>
      <c r="V651" s="61">
        <v>3537491.2593348646</v>
      </c>
    </row>
    <row r="652" spans="1:24" x14ac:dyDescent="0.2">
      <c r="J652" s="209"/>
      <c r="Q652" s="209"/>
    </row>
    <row r="655" spans="1:24" x14ac:dyDescent="0.2">
      <c r="H655" s="61"/>
      <c r="I655" s="61"/>
      <c r="J655" s="61"/>
    </row>
  </sheetData>
  <mergeCells count="4">
    <mergeCell ref="A1:B1"/>
    <mergeCell ref="A646:C646"/>
    <mergeCell ref="A6:V6"/>
    <mergeCell ref="A7:V7"/>
  </mergeCells>
  <pageMargins left="0.98425196850393704" right="0.39370078740157483" top="0.39370078740157483" bottom="0.39370078740157483" header="0.31496062992125984" footer="0.31496062992125984"/>
  <pageSetup paperSize="9" scale="62" fitToHeight="0" orientation="portrait" r:id="rId1"/>
  <headerFooter differentFirst="1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/>
    <pageSetUpPr fitToPage="1"/>
  </sheetPr>
  <dimension ref="A1:AC1251"/>
  <sheetViews>
    <sheetView showGridLines="0" topLeftCell="B1" zoomScale="80" zoomScaleNormal="80" workbookViewId="0">
      <pane ySplit="11" topLeftCell="A1150" activePane="bottomLeft" state="frozen"/>
      <selection activeCell="A94" sqref="A94"/>
      <selection pane="bottomLeft" activeCell="T1" sqref="O1:T1048576"/>
    </sheetView>
  </sheetViews>
  <sheetFormatPr defaultRowHeight="12.75" outlineLevelRow="7" x14ac:dyDescent="0.2"/>
  <cols>
    <col min="1" max="1" width="10.85546875" style="130" customWidth="1"/>
    <col min="2" max="2" width="13.140625" style="130" customWidth="1"/>
    <col min="3" max="3" width="17.85546875" style="130" customWidth="1"/>
    <col min="4" max="4" width="10.28515625" style="130" customWidth="1"/>
    <col min="5" max="5" width="99.5703125" style="131" customWidth="1"/>
    <col min="6" max="9" width="18.140625" style="126" hidden="1" customWidth="1"/>
    <col min="10" max="10" width="21.28515625" style="126" hidden="1" customWidth="1"/>
    <col min="11" max="13" width="18.140625" style="126" hidden="1" customWidth="1"/>
    <col min="14" max="14" width="18.140625" style="126" customWidth="1"/>
    <col min="15" max="20" width="17.85546875" style="126" hidden="1" customWidth="1"/>
    <col min="21" max="21" width="17.85546875" style="126" customWidth="1"/>
    <col min="22" max="22" width="17.28515625" style="126" hidden="1" customWidth="1"/>
    <col min="23" max="24" width="17.85546875" style="126" hidden="1" customWidth="1"/>
    <col min="25" max="25" width="19.7109375" style="126" hidden="1" customWidth="1"/>
    <col min="26" max="26" width="20.28515625" style="126" hidden="1" customWidth="1"/>
    <col min="27" max="27" width="16.7109375" style="146" hidden="1" customWidth="1"/>
    <col min="28" max="28" width="18.28515625" style="126" hidden="1" customWidth="1"/>
    <col min="29" max="29" width="12.140625" style="126" hidden="1" customWidth="1"/>
    <col min="30" max="16384" width="9.140625" style="126"/>
  </cols>
  <sheetData>
    <row r="1" spans="1:29" s="64" customFormat="1" ht="15.75" customHeight="1" x14ac:dyDescent="0.2">
      <c r="A1" s="242"/>
      <c r="B1" s="242"/>
      <c r="C1" s="242"/>
      <c r="D1" s="242"/>
      <c r="E1" s="63"/>
      <c r="H1" s="8"/>
      <c r="I1" s="8"/>
      <c r="J1" s="8"/>
      <c r="L1" s="8"/>
      <c r="N1" s="8" t="s">
        <v>839</v>
      </c>
      <c r="O1" s="8"/>
      <c r="P1" s="8"/>
      <c r="V1" s="125"/>
      <c r="X1" s="8"/>
      <c r="AA1" s="135"/>
    </row>
    <row r="2" spans="1:29" s="64" customFormat="1" ht="15.75" x14ac:dyDescent="0.2">
      <c r="A2" s="212"/>
      <c r="B2" s="212"/>
      <c r="C2" s="212"/>
      <c r="D2" s="212"/>
      <c r="E2" s="63"/>
      <c r="H2" s="210"/>
      <c r="I2" s="210"/>
      <c r="J2" s="210"/>
      <c r="L2" s="210"/>
      <c r="N2" s="210" t="s">
        <v>455</v>
      </c>
      <c r="O2" s="210"/>
      <c r="P2" s="210"/>
      <c r="X2" s="210"/>
      <c r="AA2" s="135"/>
    </row>
    <row r="3" spans="1:29" s="64" customFormat="1" ht="15.75" x14ac:dyDescent="0.2">
      <c r="A3" s="212"/>
      <c r="B3" s="212"/>
      <c r="C3" s="212"/>
      <c r="D3" s="212"/>
      <c r="E3" s="63"/>
      <c r="H3" s="1"/>
      <c r="I3" s="1"/>
      <c r="J3" s="1"/>
      <c r="L3" s="1"/>
      <c r="M3" s="218"/>
      <c r="N3" s="1" t="s">
        <v>456</v>
      </c>
      <c r="O3" s="1"/>
      <c r="P3" s="1"/>
      <c r="X3" s="1"/>
      <c r="AA3" s="135"/>
    </row>
    <row r="4" spans="1:29" s="64" customFormat="1" ht="15.75" x14ac:dyDescent="0.2">
      <c r="A4" s="212"/>
      <c r="B4" s="212"/>
      <c r="C4" s="212"/>
      <c r="D4" s="212"/>
      <c r="E4" s="63"/>
      <c r="H4" s="1"/>
      <c r="I4" s="1"/>
      <c r="J4" s="1"/>
      <c r="L4" s="1"/>
      <c r="M4" s="218"/>
      <c r="N4" s="64" t="s">
        <v>883</v>
      </c>
      <c r="O4" s="1"/>
      <c r="P4" s="1"/>
      <c r="X4" s="1"/>
      <c r="AA4" s="135"/>
    </row>
    <row r="5" spans="1:29" s="64" customFormat="1" ht="15.75" x14ac:dyDescent="0.2">
      <c r="A5" s="212"/>
      <c r="B5" s="212"/>
      <c r="C5" s="212"/>
      <c r="D5" s="212"/>
      <c r="E5" s="63"/>
      <c r="O5" s="1"/>
      <c r="P5" s="1"/>
      <c r="Q5" s="1"/>
      <c r="R5" s="1"/>
      <c r="S5" s="1"/>
      <c r="T5" s="1"/>
      <c r="U5" s="1"/>
      <c r="W5" s="1"/>
      <c r="X5" s="1"/>
      <c r="AA5" s="135"/>
    </row>
    <row r="6" spans="1:29" s="64" customFormat="1" ht="15.75" customHeight="1" x14ac:dyDescent="0.2">
      <c r="A6" s="240" t="s">
        <v>657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135"/>
    </row>
    <row r="7" spans="1:29" s="64" customFormat="1" ht="15.75" customHeight="1" x14ac:dyDescent="0.2">
      <c r="A7" s="240" t="s">
        <v>845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135"/>
    </row>
    <row r="8" spans="1:29" s="64" customFormat="1" ht="15.75" x14ac:dyDescent="0.2">
      <c r="A8" s="243"/>
      <c r="B8" s="243"/>
      <c r="C8" s="243"/>
      <c r="D8" s="243"/>
      <c r="E8" s="63"/>
      <c r="N8" s="65" t="s">
        <v>658</v>
      </c>
      <c r="V8" s="65"/>
      <c r="X8" s="65"/>
      <c r="Z8" s="65" t="s">
        <v>658</v>
      </c>
      <c r="AA8" s="135"/>
    </row>
    <row r="9" spans="1:29" s="64" customFormat="1" ht="30" customHeight="1" x14ac:dyDescent="0.2">
      <c r="A9" s="244" t="s">
        <v>461</v>
      </c>
      <c r="B9" s="245" t="s">
        <v>462</v>
      </c>
      <c r="C9" s="245"/>
      <c r="D9" s="245"/>
      <c r="E9" s="246" t="s">
        <v>402</v>
      </c>
      <c r="F9" s="238" t="s">
        <v>769</v>
      </c>
      <c r="G9" s="238" t="s">
        <v>754</v>
      </c>
      <c r="H9" s="238" t="s">
        <v>793</v>
      </c>
      <c r="I9" s="241" t="s">
        <v>792</v>
      </c>
      <c r="J9" s="241"/>
      <c r="K9" s="241"/>
      <c r="L9" s="238" t="s">
        <v>879</v>
      </c>
      <c r="M9" s="238" t="s">
        <v>754</v>
      </c>
      <c r="N9" s="238" t="s">
        <v>784</v>
      </c>
      <c r="O9" s="238" t="s">
        <v>768</v>
      </c>
      <c r="P9" s="238" t="s">
        <v>754</v>
      </c>
      <c r="Q9" s="238" t="s">
        <v>794</v>
      </c>
      <c r="R9" s="238" t="s">
        <v>754</v>
      </c>
      <c r="S9" s="238" t="s">
        <v>878</v>
      </c>
      <c r="T9" s="238" t="s">
        <v>754</v>
      </c>
      <c r="U9" s="238" t="s">
        <v>789</v>
      </c>
      <c r="V9" s="241" t="s">
        <v>767</v>
      </c>
      <c r="W9" s="238" t="s">
        <v>754</v>
      </c>
      <c r="X9" s="238" t="s">
        <v>795</v>
      </c>
      <c r="Y9" s="238" t="s">
        <v>754</v>
      </c>
      <c r="Z9" s="238" t="s">
        <v>877</v>
      </c>
      <c r="AA9" s="247" t="s">
        <v>754</v>
      </c>
      <c r="AB9" s="238" t="s">
        <v>790</v>
      </c>
    </row>
    <row r="10" spans="1:29" s="66" customFormat="1" ht="85.5" x14ac:dyDescent="0.2">
      <c r="A10" s="244"/>
      <c r="B10" s="213" t="s">
        <v>463</v>
      </c>
      <c r="C10" s="15" t="s">
        <v>445</v>
      </c>
      <c r="D10" s="15" t="s">
        <v>446</v>
      </c>
      <c r="E10" s="246"/>
      <c r="F10" s="239"/>
      <c r="G10" s="239"/>
      <c r="H10" s="239"/>
      <c r="I10" s="215" t="s">
        <v>791</v>
      </c>
      <c r="J10" s="215" t="s">
        <v>840</v>
      </c>
      <c r="K10" s="215" t="s">
        <v>831</v>
      </c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41"/>
      <c r="W10" s="239"/>
      <c r="X10" s="239"/>
      <c r="Y10" s="239"/>
      <c r="Z10" s="239"/>
      <c r="AA10" s="248"/>
      <c r="AB10" s="239"/>
    </row>
    <row r="11" spans="1:29" s="66" customFormat="1" ht="14.25" x14ac:dyDescent="0.2">
      <c r="A11" s="19" t="s">
        <v>403</v>
      </c>
      <c r="B11" s="19" t="s">
        <v>404</v>
      </c>
      <c r="C11" s="19" t="s">
        <v>464</v>
      </c>
      <c r="D11" s="19" t="s">
        <v>405</v>
      </c>
      <c r="E11" s="214">
        <v>5</v>
      </c>
      <c r="F11" s="19" t="s">
        <v>781</v>
      </c>
      <c r="G11" s="19" t="s">
        <v>782</v>
      </c>
      <c r="H11" s="19" t="s">
        <v>406</v>
      </c>
      <c r="I11" s="19"/>
      <c r="J11" s="19"/>
      <c r="K11" s="19"/>
      <c r="L11" s="19" t="s">
        <v>406</v>
      </c>
      <c r="M11" s="19" t="s">
        <v>745</v>
      </c>
      <c r="N11" s="19" t="s">
        <v>406</v>
      </c>
      <c r="O11" s="19" t="s">
        <v>785</v>
      </c>
      <c r="P11" s="19" t="s">
        <v>786</v>
      </c>
      <c r="Q11" s="19" t="s">
        <v>745</v>
      </c>
      <c r="R11" s="19"/>
      <c r="S11" s="19" t="s">
        <v>745</v>
      </c>
      <c r="T11" s="19"/>
      <c r="U11" s="19" t="s">
        <v>745</v>
      </c>
      <c r="V11" s="19" t="s">
        <v>787</v>
      </c>
      <c r="W11" s="19" t="s">
        <v>788</v>
      </c>
      <c r="X11" s="19" t="s">
        <v>746</v>
      </c>
      <c r="Y11" s="19"/>
      <c r="Z11" s="19" t="s">
        <v>746</v>
      </c>
      <c r="AA11" s="136"/>
      <c r="AB11" s="19" t="s">
        <v>746</v>
      </c>
    </row>
    <row r="12" spans="1:29" ht="31.5" hidden="1" x14ac:dyDescent="0.2">
      <c r="A12" s="30" t="s">
        <v>465</v>
      </c>
      <c r="B12" s="30"/>
      <c r="C12" s="30"/>
      <c r="D12" s="30"/>
      <c r="E12" s="31" t="s">
        <v>466</v>
      </c>
      <c r="F12" s="28">
        <f>F13+F27</f>
        <v>9253</v>
      </c>
      <c r="G12" s="28">
        <f t="shared" ref="G12:L12" si="0">G13+G27</f>
        <v>0</v>
      </c>
      <c r="H12" s="28">
        <f t="shared" si="0"/>
        <v>9253</v>
      </c>
      <c r="I12" s="28">
        <f t="shared" si="0"/>
        <v>0</v>
      </c>
      <c r="J12" s="28">
        <f t="shared" si="0"/>
        <v>0</v>
      </c>
      <c r="K12" s="28">
        <f t="shared" si="0"/>
        <v>0</v>
      </c>
      <c r="L12" s="28">
        <f t="shared" si="0"/>
        <v>9253</v>
      </c>
      <c r="M12" s="28">
        <f>M13+M27</f>
        <v>0</v>
      </c>
      <c r="N12" s="28">
        <f>N13+N27</f>
        <v>9253</v>
      </c>
      <c r="O12" s="28">
        <f t="shared" ref="O12:Z12" si="1">O13+O27</f>
        <v>9590.6</v>
      </c>
      <c r="P12" s="28">
        <f t="shared" si="1"/>
        <v>0</v>
      </c>
      <c r="Q12" s="28">
        <f t="shared" si="1"/>
        <v>9590.6</v>
      </c>
      <c r="R12" s="28">
        <f t="shared" si="1"/>
        <v>0</v>
      </c>
      <c r="S12" s="28">
        <f t="shared" si="1"/>
        <v>9590.6</v>
      </c>
      <c r="T12" s="28">
        <f>T13+T27</f>
        <v>0</v>
      </c>
      <c r="U12" s="28">
        <f>U13+U27</f>
        <v>9590.6</v>
      </c>
      <c r="V12" s="28">
        <f t="shared" si="1"/>
        <v>9941.7999999999993</v>
      </c>
      <c r="W12" s="28">
        <f t="shared" si="1"/>
        <v>0</v>
      </c>
      <c r="X12" s="28">
        <f t="shared" si="1"/>
        <v>9941.7999999999993</v>
      </c>
      <c r="Y12" s="28">
        <f t="shared" si="1"/>
        <v>0</v>
      </c>
      <c r="Z12" s="28">
        <f t="shared" si="1"/>
        <v>9941.7999999999993</v>
      </c>
      <c r="AA12" s="137">
        <f>AA13+AA27</f>
        <v>0</v>
      </c>
      <c r="AB12" s="28">
        <f>AB13+AB27</f>
        <v>9941.7999999999993</v>
      </c>
      <c r="AC12" s="127"/>
    </row>
    <row r="13" spans="1:29" ht="15.75" hidden="1" x14ac:dyDescent="0.2">
      <c r="A13" s="30" t="s">
        <v>465</v>
      </c>
      <c r="B13" s="30" t="s">
        <v>467</v>
      </c>
      <c r="C13" s="30"/>
      <c r="D13" s="30"/>
      <c r="E13" s="67" t="s">
        <v>468</v>
      </c>
      <c r="F13" s="28">
        <f>F14+F23</f>
        <v>9183</v>
      </c>
      <c r="G13" s="28">
        <f t="shared" ref="G13:L13" si="2">G14+G23</f>
        <v>0</v>
      </c>
      <c r="H13" s="28">
        <f t="shared" si="2"/>
        <v>9183</v>
      </c>
      <c r="I13" s="28">
        <f t="shared" si="2"/>
        <v>0</v>
      </c>
      <c r="J13" s="28">
        <f t="shared" si="2"/>
        <v>0</v>
      </c>
      <c r="K13" s="28">
        <f t="shared" si="2"/>
        <v>0</v>
      </c>
      <c r="L13" s="28">
        <f t="shared" si="2"/>
        <v>9183</v>
      </c>
      <c r="M13" s="28">
        <f>M14+M23</f>
        <v>0</v>
      </c>
      <c r="N13" s="28">
        <f>N14+N23</f>
        <v>9183</v>
      </c>
      <c r="O13" s="28">
        <f t="shared" ref="O13:Z13" si="3">O14+O23</f>
        <v>9520.6</v>
      </c>
      <c r="P13" s="28">
        <f t="shared" si="3"/>
        <v>0</v>
      </c>
      <c r="Q13" s="28">
        <f t="shared" si="3"/>
        <v>9520.6</v>
      </c>
      <c r="R13" s="28">
        <f t="shared" si="3"/>
        <v>0</v>
      </c>
      <c r="S13" s="28">
        <f t="shared" si="3"/>
        <v>9520.6</v>
      </c>
      <c r="T13" s="28">
        <f>T14+T23</f>
        <v>0</v>
      </c>
      <c r="U13" s="28">
        <f>U14+U23</f>
        <v>9520.6</v>
      </c>
      <c r="V13" s="28">
        <f t="shared" si="3"/>
        <v>9871.7999999999993</v>
      </c>
      <c r="W13" s="28">
        <f t="shared" si="3"/>
        <v>0</v>
      </c>
      <c r="X13" s="28">
        <f t="shared" si="3"/>
        <v>9871.7999999999993</v>
      </c>
      <c r="Y13" s="28">
        <f t="shared" si="3"/>
        <v>0</v>
      </c>
      <c r="Z13" s="28">
        <f t="shared" si="3"/>
        <v>9871.7999999999993</v>
      </c>
      <c r="AA13" s="137">
        <f>AA14+AA23</f>
        <v>0</v>
      </c>
      <c r="AB13" s="28">
        <f>AB14+AB23</f>
        <v>9871.7999999999993</v>
      </c>
      <c r="AC13" s="127"/>
    </row>
    <row r="14" spans="1:29" ht="31.5" hidden="1" outlineLevel="1" x14ac:dyDescent="0.2">
      <c r="A14" s="30" t="s">
        <v>465</v>
      </c>
      <c r="B14" s="30" t="s">
        <v>469</v>
      </c>
      <c r="C14" s="30"/>
      <c r="D14" s="30"/>
      <c r="E14" s="31" t="s">
        <v>470</v>
      </c>
      <c r="F14" s="28">
        <f t="shared" ref="F14:Z14" si="4">F15</f>
        <v>9141</v>
      </c>
      <c r="G14" s="28">
        <f t="shared" si="4"/>
        <v>0</v>
      </c>
      <c r="H14" s="28">
        <f t="shared" si="4"/>
        <v>9141</v>
      </c>
      <c r="I14" s="28">
        <f t="shared" si="4"/>
        <v>0</v>
      </c>
      <c r="J14" s="28">
        <f t="shared" si="4"/>
        <v>0</v>
      </c>
      <c r="K14" s="28">
        <f t="shared" si="4"/>
        <v>0</v>
      </c>
      <c r="L14" s="28">
        <f t="shared" si="4"/>
        <v>9141</v>
      </c>
      <c r="M14" s="28">
        <f>M15</f>
        <v>0</v>
      </c>
      <c r="N14" s="28">
        <f>N15</f>
        <v>9141</v>
      </c>
      <c r="O14" s="28">
        <f t="shared" si="4"/>
        <v>9478.6</v>
      </c>
      <c r="P14" s="28">
        <f t="shared" si="4"/>
        <v>0</v>
      </c>
      <c r="Q14" s="28">
        <f t="shared" si="4"/>
        <v>9478.6</v>
      </c>
      <c r="R14" s="28">
        <f t="shared" si="4"/>
        <v>0</v>
      </c>
      <c r="S14" s="28">
        <f t="shared" si="4"/>
        <v>9478.6</v>
      </c>
      <c r="T14" s="28">
        <f>T15</f>
        <v>0</v>
      </c>
      <c r="U14" s="28">
        <f>U15</f>
        <v>9478.6</v>
      </c>
      <c r="V14" s="28">
        <f t="shared" si="4"/>
        <v>9829.7999999999993</v>
      </c>
      <c r="W14" s="28">
        <f t="shared" si="4"/>
        <v>0</v>
      </c>
      <c r="X14" s="28">
        <f t="shared" si="4"/>
        <v>9829.7999999999993</v>
      </c>
      <c r="Y14" s="28">
        <f t="shared" si="4"/>
        <v>0</v>
      </c>
      <c r="Z14" s="28">
        <f t="shared" si="4"/>
        <v>9829.7999999999993</v>
      </c>
      <c r="AA14" s="137">
        <f>AA15</f>
        <v>0</v>
      </c>
      <c r="AB14" s="28">
        <f>AB15</f>
        <v>9829.7999999999993</v>
      </c>
      <c r="AC14" s="127"/>
    </row>
    <row r="15" spans="1:29" ht="15.75" hidden="1" outlineLevel="2" x14ac:dyDescent="0.2">
      <c r="A15" s="30" t="s">
        <v>465</v>
      </c>
      <c r="B15" s="30" t="s">
        <v>469</v>
      </c>
      <c r="C15" s="30" t="s">
        <v>0</v>
      </c>
      <c r="D15" s="30"/>
      <c r="E15" s="31" t="s">
        <v>1</v>
      </c>
      <c r="F15" s="28">
        <f>F16+F18+F21</f>
        <v>9141</v>
      </c>
      <c r="G15" s="28">
        <f t="shared" ref="G15:L15" si="5">G16+G18+G21</f>
        <v>0</v>
      </c>
      <c r="H15" s="28">
        <f t="shared" si="5"/>
        <v>9141</v>
      </c>
      <c r="I15" s="28">
        <f t="shared" si="5"/>
        <v>0</v>
      </c>
      <c r="J15" s="28">
        <f t="shared" si="5"/>
        <v>0</v>
      </c>
      <c r="K15" s="28">
        <f t="shared" si="5"/>
        <v>0</v>
      </c>
      <c r="L15" s="28">
        <f t="shared" si="5"/>
        <v>9141</v>
      </c>
      <c r="M15" s="28">
        <f>M16+M18+M21</f>
        <v>0</v>
      </c>
      <c r="N15" s="28">
        <f>N16+N18+N21</f>
        <v>9141</v>
      </c>
      <c r="O15" s="28">
        <f t="shared" ref="O15:Z15" si="6">O16+O18+O21</f>
        <v>9478.6</v>
      </c>
      <c r="P15" s="28">
        <f t="shared" si="6"/>
        <v>0</v>
      </c>
      <c r="Q15" s="28">
        <f t="shared" si="6"/>
        <v>9478.6</v>
      </c>
      <c r="R15" s="28">
        <f t="shared" si="6"/>
        <v>0</v>
      </c>
      <c r="S15" s="28">
        <f t="shared" si="6"/>
        <v>9478.6</v>
      </c>
      <c r="T15" s="28">
        <f>T16+T18+T21</f>
        <v>0</v>
      </c>
      <c r="U15" s="28">
        <f>U16+U18+U21</f>
        <v>9478.6</v>
      </c>
      <c r="V15" s="28">
        <f t="shared" si="6"/>
        <v>9829.7999999999993</v>
      </c>
      <c r="W15" s="28">
        <f t="shared" si="6"/>
        <v>0</v>
      </c>
      <c r="X15" s="28">
        <f t="shared" si="6"/>
        <v>9829.7999999999993</v>
      </c>
      <c r="Y15" s="28">
        <f t="shared" si="6"/>
        <v>0</v>
      </c>
      <c r="Z15" s="28">
        <f t="shared" si="6"/>
        <v>9829.7999999999993</v>
      </c>
      <c r="AA15" s="137">
        <f>AA16+AA18+AA21</f>
        <v>0</v>
      </c>
      <c r="AB15" s="28">
        <f>AB16+AB18+AB21</f>
        <v>9829.7999999999993</v>
      </c>
      <c r="AC15" s="127"/>
    </row>
    <row r="16" spans="1:29" ht="15.75" hidden="1" outlineLevel="3" x14ac:dyDescent="0.2">
      <c r="A16" s="30" t="s">
        <v>465</v>
      </c>
      <c r="B16" s="30" t="s">
        <v>469</v>
      </c>
      <c r="C16" s="30" t="s">
        <v>2</v>
      </c>
      <c r="D16" s="30"/>
      <c r="E16" s="31" t="s">
        <v>3</v>
      </c>
      <c r="F16" s="28">
        <f t="shared" ref="F16:Z16" si="7">F17</f>
        <v>2387.6</v>
      </c>
      <c r="G16" s="28">
        <f t="shared" si="7"/>
        <v>0</v>
      </c>
      <c r="H16" s="28">
        <f t="shared" si="7"/>
        <v>2387.6</v>
      </c>
      <c r="I16" s="28">
        <f t="shared" si="7"/>
        <v>0</v>
      </c>
      <c r="J16" s="28">
        <f t="shared" si="7"/>
        <v>0</v>
      </c>
      <c r="K16" s="28">
        <f t="shared" si="7"/>
        <v>0</v>
      </c>
      <c r="L16" s="28">
        <f t="shared" si="7"/>
        <v>2387.6</v>
      </c>
      <c r="M16" s="28">
        <f>M17</f>
        <v>0</v>
      </c>
      <c r="N16" s="28">
        <f>N17</f>
        <v>2387.6</v>
      </c>
      <c r="O16" s="28">
        <f t="shared" si="7"/>
        <v>2483.1</v>
      </c>
      <c r="P16" s="28">
        <f t="shared" si="7"/>
        <v>0</v>
      </c>
      <c r="Q16" s="28">
        <f t="shared" si="7"/>
        <v>2483.1</v>
      </c>
      <c r="R16" s="28">
        <f t="shared" si="7"/>
        <v>0</v>
      </c>
      <c r="S16" s="28">
        <f t="shared" si="7"/>
        <v>2483.1</v>
      </c>
      <c r="T16" s="28">
        <f>T17</f>
        <v>0</v>
      </c>
      <c r="U16" s="28">
        <f>U17</f>
        <v>2483.1</v>
      </c>
      <c r="V16" s="28">
        <f t="shared" si="7"/>
        <v>2582.4</v>
      </c>
      <c r="W16" s="28">
        <f t="shared" si="7"/>
        <v>0</v>
      </c>
      <c r="X16" s="28">
        <f t="shared" si="7"/>
        <v>2582.4</v>
      </c>
      <c r="Y16" s="28">
        <f t="shared" si="7"/>
        <v>0</v>
      </c>
      <c r="Z16" s="28">
        <f t="shared" si="7"/>
        <v>2582.4</v>
      </c>
      <c r="AA16" s="137">
        <f>AA17</f>
        <v>0</v>
      </c>
      <c r="AB16" s="28">
        <f>AB17</f>
        <v>2582.4</v>
      </c>
      <c r="AC16" s="127"/>
    </row>
    <row r="17" spans="1:29" ht="47.25" hidden="1" outlineLevel="7" x14ac:dyDescent="0.2">
      <c r="A17" s="32" t="s">
        <v>465</v>
      </c>
      <c r="B17" s="32" t="s">
        <v>469</v>
      </c>
      <c r="C17" s="32" t="s">
        <v>2</v>
      </c>
      <c r="D17" s="32" t="s">
        <v>4</v>
      </c>
      <c r="E17" s="33" t="s">
        <v>5</v>
      </c>
      <c r="F17" s="29">
        <v>2387.6</v>
      </c>
      <c r="G17" s="29"/>
      <c r="H17" s="29">
        <f>SUM(F17:G17)</f>
        <v>2387.6</v>
      </c>
      <c r="I17" s="29"/>
      <c r="J17" s="29"/>
      <c r="K17" s="29"/>
      <c r="L17" s="29">
        <f>SUM(H17:K17)</f>
        <v>2387.6</v>
      </c>
      <c r="M17" s="29"/>
      <c r="N17" s="29">
        <f>SUM(L17:M17)</f>
        <v>2387.6</v>
      </c>
      <c r="O17" s="29">
        <v>2483.1</v>
      </c>
      <c r="P17" s="29"/>
      <c r="Q17" s="29">
        <f>SUM(O17:P17)</f>
        <v>2483.1</v>
      </c>
      <c r="R17" s="29"/>
      <c r="S17" s="29">
        <f>SUM(Q17:R17)</f>
        <v>2483.1</v>
      </c>
      <c r="T17" s="29"/>
      <c r="U17" s="29">
        <f>SUM(S17:T17)</f>
        <v>2483.1</v>
      </c>
      <c r="V17" s="29">
        <v>2582.4</v>
      </c>
      <c r="W17" s="29"/>
      <c r="X17" s="29">
        <f>SUM(V17:W17)</f>
        <v>2582.4</v>
      </c>
      <c r="Y17" s="29"/>
      <c r="Z17" s="29">
        <f>SUM(X17:Y17)</f>
        <v>2582.4</v>
      </c>
      <c r="AA17" s="138"/>
      <c r="AB17" s="29">
        <f>SUM(Z17:AA17)</f>
        <v>2582.4</v>
      </c>
      <c r="AC17" s="127"/>
    </row>
    <row r="18" spans="1:29" ht="15.75" hidden="1" outlineLevel="3" x14ac:dyDescent="0.2">
      <c r="A18" s="30" t="s">
        <v>465</v>
      </c>
      <c r="B18" s="30" t="s">
        <v>469</v>
      </c>
      <c r="C18" s="30" t="s">
        <v>6</v>
      </c>
      <c r="D18" s="30"/>
      <c r="E18" s="31" t="s">
        <v>37</v>
      </c>
      <c r="F18" s="28">
        <f>F19+F20</f>
        <v>6728.4</v>
      </c>
      <c r="G18" s="28">
        <f t="shared" ref="G18:L18" si="8">G19+G20</f>
        <v>0</v>
      </c>
      <c r="H18" s="28">
        <f t="shared" si="8"/>
        <v>6728.4</v>
      </c>
      <c r="I18" s="28">
        <f t="shared" si="8"/>
        <v>0</v>
      </c>
      <c r="J18" s="28">
        <f t="shared" si="8"/>
        <v>0</v>
      </c>
      <c r="K18" s="28">
        <f t="shared" si="8"/>
        <v>0</v>
      </c>
      <c r="L18" s="28">
        <f t="shared" si="8"/>
        <v>6728.4</v>
      </c>
      <c r="M18" s="28">
        <f>M19+M20</f>
        <v>0</v>
      </c>
      <c r="N18" s="28">
        <f>N19+N20</f>
        <v>6728.4</v>
      </c>
      <c r="O18" s="28">
        <f t="shared" ref="O18:Z18" si="9">O19+O20</f>
        <v>6970.5</v>
      </c>
      <c r="P18" s="28">
        <f t="shared" si="9"/>
        <v>0</v>
      </c>
      <c r="Q18" s="28">
        <f t="shared" si="9"/>
        <v>6970.5</v>
      </c>
      <c r="R18" s="28">
        <f t="shared" si="9"/>
        <v>0</v>
      </c>
      <c r="S18" s="28">
        <f t="shared" si="9"/>
        <v>6970.5</v>
      </c>
      <c r="T18" s="28">
        <f>T19+T20</f>
        <v>0</v>
      </c>
      <c r="U18" s="28">
        <f>U19+U20</f>
        <v>6970.5</v>
      </c>
      <c r="V18" s="28">
        <f t="shared" si="9"/>
        <v>7222.4</v>
      </c>
      <c r="W18" s="28">
        <f t="shared" si="9"/>
        <v>0</v>
      </c>
      <c r="X18" s="28">
        <f t="shared" si="9"/>
        <v>7222.4</v>
      </c>
      <c r="Y18" s="28">
        <f t="shared" si="9"/>
        <v>0</v>
      </c>
      <c r="Z18" s="28">
        <f t="shared" si="9"/>
        <v>7222.4</v>
      </c>
      <c r="AA18" s="137">
        <f>AA19+AA20</f>
        <v>0</v>
      </c>
      <c r="AB18" s="28">
        <f>AB19+AB20</f>
        <v>7222.4</v>
      </c>
      <c r="AC18" s="127"/>
    </row>
    <row r="19" spans="1:29" ht="47.25" hidden="1" outlineLevel="7" x14ac:dyDescent="0.2">
      <c r="A19" s="32" t="s">
        <v>465</v>
      </c>
      <c r="B19" s="32" t="s">
        <v>469</v>
      </c>
      <c r="C19" s="32" t="s">
        <v>6</v>
      </c>
      <c r="D19" s="32" t="s">
        <v>4</v>
      </c>
      <c r="E19" s="33" t="s">
        <v>5</v>
      </c>
      <c r="F19" s="29">
        <v>6054</v>
      </c>
      <c r="G19" s="29"/>
      <c r="H19" s="29">
        <f>SUM(F19:G19)</f>
        <v>6054</v>
      </c>
      <c r="I19" s="29"/>
      <c r="J19" s="29"/>
      <c r="K19" s="29"/>
      <c r="L19" s="29">
        <f>SUM(H19:K19)</f>
        <v>6054</v>
      </c>
      <c r="M19" s="29"/>
      <c r="N19" s="29">
        <f>SUM(L19:M19)</f>
        <v>6054</v>
      </c>
      <c r="O19" s="29">
        <v>6296.1</v>
      </c>
      <c r="P19" s="29"/>
      <c r="Q19" s="29">
        <f>SUM(O19:P19)</f>
        <v>6296.1</v>
      </c>
      <c r="R19" s="29"/>
      <c r="S19" s="29">
        <f>SUM(Q19:R19)</f>
        <v>6296.1</v>
      </c>
      <c r="T19" s="29"/>
      <c r="U19" s="29">
        <f>SUM(S19:T19)</f>
        <v>6296.1</v>
      </c>
      <c r="V19" s="29">
        <v>6548</v>
      </c>
      <c r="W19" s="29"/>
      <c r="X19" s="29">
        <f>SUM(V19:W19)</f>
        <v>6548</v>
      </c>
      <c r="Y19" s="29"/>
      <c r="Z19" s="29">
        <f>SUM(X19:Y19)</f>
        <v>6548</v>
      </c>
      <c r="AA19" s="138"/>
      <c r="AB19" s="29">
        <f>SUM(Z19:AA19)</f>
        <v>6548</v>
      </c>
      <c r="AC19" s="127"/>
    </row>
    <row r="20" spans="1:29" ht="15.75" hidden="1" outlineLevel="7" x14ac:dyDescent="0.2">
      <c r="A20" s="32" t="s">
        <v>465</v>
      </c>
      <c r="B20" s="32" t="s">
        <v>469</v>
      </c>
      <c r="C20" s="32" t="s">
        <v>6</v>
      </c>
      <c r="D20" s="32" t="s">
        <v>7</v>
      </c>
      <c r="E20" s="33" t="s">
        <v>8</v>
      </c>
      <c r="F20" s="29">
        <v>674.4</v>
      </c>
      <c r="G20" s="29"/>
      <c r="H20" s="29">
        <f>SUM(F20:G20)</f>
        <v>674.4</v>
      </c>
      <c r="I20" s="29"/>
      <c r="J20" s="29"/>
      <c r="K20" s="29"/>
      <c r="L20" s="29">
        <f>SUM(H20:K20)</f>
        <v>674.4</v>
      </c>
      <c r="M20" s="29"/>
      <c r="N20" s="29">
        <f>SUM(L20:M20)</f>
        <v>674.4</v>
      </c>
      <c r="O20" s="29">
        <v>674.4</v>
      </c>
      <c r="P20" s="29"/>
      <c r="Q20" s="29">
        <f>SUM(O20:P20)</f>
        <v>674.4</v>
      </c>
      <c r="R20" s="29"/>
      <c r="S20" s="29">
        <f>SUM(Q20:R20)</f>
        <v>674.4</v>
      </c>
      <c r="T20" s="29"/>
      <c r="U20" s="29">
        <f>SUM(S20:T20)</f>
        <v>674.4</v>
      </c>
      <c r="V20" s="29">
        <v>674.4</v>
      </c>
      <c r="W20" s="29"/>
      <c r="X20" s="29">
        <f>SUM(V20:W20)</f>
        <v>674.4</v>
      </c>
      <c r="Y20" s="29"/>
      <c r="Z20" s="29">
        <f>SUM(X20:Y20)</f>
        <v>674.4</v>
      </c>
      <c r="AA20" s="138"/>
      <c r="AB20" s="29">
        <f>SUM(Z20:AA20)</f>
        <v>674.4</v>
      </c>
      <c r="AC20" s="127"/>
    </row>
    <row r="21" spans="1:29" ht="15.75" hidden="1" outlineLevel="3" x14ac:dyDescent="0.2">
      <c r="A21" s="30" t="s">
        <v>465</v>
      </c>
      <c r="B21" s="30" t="s">
        <v>469</v>
      </c>
      <c r="C21" s="30" t="s">
        <v>9</v>
      </c>
      <c r="D21" s="30"/>
      <c r="E21" s="31" t="s">
        <v>10</v>
      </c>
      <c r="F21" s="28">
        <f t="shared" ref="F21:Z21" si="10">F22</f>
        <v>25</v>
      </c>
      <c r="G21" s="28">
        <f t="shared" si="10"/>
        <v>0</v>
      </c>
      <c r="H21" s="28">
        <f t="shared" si="10"/>
        <v>25</v>
      </c>
      <c r="I21" s="28">
        <f t="shared" si="10"/>
        <v>0</v>
      </c>
      <c r="J21" s="28">
        <f t="shared" si="10"/>
        <v>0</v>
      </c>
      <c r="K21" s="28">
        <f t="shared" si="10"/>
        <v>0</v>
      </c>
      <c r="L21" s="28">
        <f t="shared" si="10"/>
        <v>25</v>
      </c>
      <c r="M21" s="28">
        <f>M22</f>
        <v>0</v>
      </c>
      <c r="N21" s="28">
        <f>N22</f>
        <v>25</v>
      </c>
      <c r="O21" s="28">
        <f t="shared" si="10"/>
        <v>25</v>
      </c>
      <c r="P21" s="28">
        <f t="shared" si="10"/>
        <v>0</v>
      </c>
      <c r="Q21" s="28">
        <f t="shared" si="10"/>
        <v>25</v>
      </c>
      <c r="R21" s="28">
        <f t="shared" si="10"/>
        <v>0</v>
      </c>
      <c r="S21" s="28">
        <f t="shared" si="10"/>
        <v>25</v>
      </c>
      <c r="T21" s="28">
        <f>T22</f>
        <v>0</v>
      </c>
      <c r="U21" s="28">
        <f>U22</f>
        <v>25</v>
      </c>
      <c r="V21" s="28">
        <f t="shared" si="10"/>
        <v>25</v>
      </c>
      <c r="W21" s="28">
        <f t="shared" si="10"/>
        <v>0</v>
      </c>
      <c r="X21" s="28">
        <f t="shared" si="10"/>
        <v>25</v>
      </c>
      <c r="Y21" s="28">
        <f t="shared" si="10"/>
        <v>0</v>
      </c>
      <c r="Z21" s="28">
        <f t="shared" si="10"/>
        <v>25</v>
      </c>
      <c r="AA21" s="137">
        <f>AA22</f>
        <v>0</v>
      </c>
      <c r="AB21" s="28">
        <f>AB22</f>
        <v>25</v>
      </c>
      <c r="AC21" s="127"/>
    </row>
    <row r="22" spans="1:29" ht="15.75" hidden="1" outlineLevel="7" x14ac:dyDescent="0.2">
      <c r="A22" s="32" t="s">
        <v>465</v>
      </c>
      <c r="B22" s="32" t="s">
        <v>469</v>
      </c>
      <c r="C22" s="32" t="s">
        <v>9</v>
      </c>
      <c r="D22" s="32" t="s">
        <v>7</v>
      </c>
      <c r="E22" s="33" t="s">
        <v>8</v>
      </c>
      <c r="F22" s="29">
        <v>25</v>
      </c>
      <c r="G22" s="29"/>
      <c r="H22" s="29">
        <f>SUM(F22:G22)</f>
        <v>25</v>
      </c>
      <c r="I22" s="29"/>
      <c r="J22" s="29"/>
      <c r="K22" s="29"/>
      <c r="L22" s="29">
        <f>SUM(H22:K22)</f>
        <v>25</v>
      </c>
      <c r="M22" s="29"/>
      <c r="N22" s="29">
        <f>SUM(L22:M22)</f>
        <v>25</v>
      </c>
      <c r="O22" s="29">
        <v>25</v>
      </c>
      <c r="P22" s="29"/>
      <c r="Q22" s="29">
        <f>SUM(O22:P22)</f>
        <v>25</v>
      </c>
      <c r="R22" s="29"/>
      <c r="S22" s="29">
        <f>SUM(Q22:R22)</f>
        <v>25</v>
      </c>
      <c r="T22" s="29"/>
      <c r="U22" s="29">
        <f>SUM(S22:T22)</f>
        <v>25</v>
      </c>
      <c r="V22" s="29">
        <v>25</v>
      </c>
      <c r="W22" s="29"/>
      <c r="X22" s="29">
        <f>SUM(V22:W22)</f>
        <v>25</v>
      </c>
      <c r="Y22" s="29"/>
      <c r="Z22" s="29">
        <f>SUM(X22:Y22)</f>
        <v>25</v>
      </c>
      <c r="AA22" s="138"/>
      <c r="AB22" s="29">
        <f>SUM(Z22:AA22)</f>
        <v>25</v>
      </c>
      <c r="AC22" s="127"/>
    </row>
    <row r="23" spans="1:29" ht="15.75" hidden="1" outlineLevel="1" x14ac:dyDescent="0.2">
      <c r="A23" s="30" t="s">
        <v>465</v>
      </c>
      <c r="B23" s="30" t="s">
        <v>471</v>
      </c>
      <c r="C23" s="30"/>
      <c r="D23" s="30"/>
      <c r="E23" s="31" t="s">
        <v>472</v>
      </c>
      <c r="F23" s="28">
        <f t="shared" ref="F23:Z25" si="11">F24</f>
        <v>42</v>
      </c>
      <c r="G23" s="28">
        <f t="shared" si="11"/>
        <v>0</v>
      </c>
      <c r="H23" s="28">
        <f t="shared" si="11"/>
        <v>42</v>
      </c>
      <c r="I23" s="28">
        <f t="shared" si="11"/>
        <v>0</v>
      </c>
      <c r="J23" s="28">
        <f t="shared" si="11"/>
        <v>0</v>
      </c>
      <c r="K23" s="28">
        <f t="shared" si="11"/>
        <v>0</v>
      </c>
      <c r="L23" s="28">
        <f t="shared" si="11"/>
        <v>42</v>
      </c>
      <c r="M23" s="28">
        <f t="shared" si="11"/>
        <v>0</v>
      </c>
      <c r="N23" s="28">
        <f t="shared" si="11"/>
        <v>42</v>
      </c>
      <c r="O23" s="28">
        <f t="shared" si="11"/>
        <v>42</v>
      </c>
      <c r="P23" s="28">
        <f t="shared" si="11"/>
        <v>0</v>
      </c>
      <c r="Q23" s="28">
        <f t="shared" si="11"/>
        <v>42</v>
      </c>
      <c r="R23" s="28">
        <f t="shared" si="11"/>
        <v>0</v>
      </c>
      <c r="S23" s="28">
        <f t="shared" si="11"/>
        <v>42</v>
      </c>
      <c r="T23" s="28">
        <f t="shared" si="11"/>
        <v>0</v>
      </c>
      <c r="U23" s="28">
        <f t="shared" si="11"/>
        <v>42</v>
      </c>
      <c r="V23" s="28">
        <f t="shared" si="11"/>
        <v>42</v>
      </c>
      <c r="W23" s="28">
        <f t="shared" si="11"/>
        <v>0</v>
      </c>
      <c r="X23" s="28">
        <f t="shared" si="11"/>
        <v>42</v>
      </c>
      <c r="Y23" s="28">
        <f t="shared" si="11"/>
        <v>0</v>
      </c>
      <c r="Z23" s="28">
        <f t="shared" si="11"/>
        <v>42</v>
      </c>
      <c r="AA23" s="137">
        <f t="shared" ref="AA23:AB25" si="12">AA24</f>
        <v>0</v>
      </c>
      <c r="AB23" s="28">
        <f t="shared" si="12"/>
        <v>42</v>
      </c>
      <c r="AC23" s="127"/>
    </row>
    <row r="24" spans="1:29" ht="31.5" hidden="1" outlineLevel="2" x14ac:dyDescent="0.2">
      <c r="A24" s="30" t="s">
        <v>465</v>
      </c>
      <c r="B24" s="30" t="s">
        <v>471</v>
      </c>
      <c r="C24" s="30" t="s">
        <v>11</v>
      </c>
      <c r="D24" s="30"/>
      <c r="E24" s="31" t="s">
        <v>12</v>
      </c>
      <c r="F24" s="28">
        <f t="shared" si="11"/>
        <v>42</v>
      </c>
      <c r="G24" s="28">
        <f t="shared" si="11"/>
        <v>0</v>
      </c>
      <c r="H24" s="28">
        <f t="shared" si="11"/>
        <v>42</v>
      </c>
      <c r="I24" s="28">
        <f t="shared" si="11"/>
        <v>0</v>
      </c>
      <c r="J24" s="28">
        <f t="shared" si="11"/>
        <v>0</v>
      </c>
      <c r="K24" s="28">
        <f t="shared" si="11"/>
        <v>0</v>
      </c>
      <c r="L24" s="28">
        <f t="shared" si="11"/>
        <v>42</v>
      </c>
      <c r="M24" s="28">
        <f t="shared" si="11"/>
        <v>0</v>
      </c>
      <c r="N24" s="28">
        <f t="shared" si="11"/>
        <v>42</v>
      </c>
      <c r="O24" s="28">
        <f t="shared" si="11"/>
        <v>42</v>
      </c>
      <c r="P24" s="28">
        <f t="shared" si="11"/>
        <v>0</v>
      </c>
      <c r="Q24" s="28">
        <f t="shared" si="11"/>
        <v>42</v>
      </c>
      <c r="R24" s="28">
        <f t="shared" si="11"/>
        <v>0</v>
      </c>
      <c r="S24" s="28">
        <f t="shared" si="11"/>
        <v>42</v>
      </c>
      <c r="T24" s="28">
        <f t="shared" si="11"/>
        <v>0</v>
      </c>
      <c r="U24" s="28">
        <f t="shared" si="11"/>
        <v>42</v>
      </c>
      <c r="V24" s="28">
        <f t="shared" si="11"/>
        <v>42</v>
      </c>
      <c r="W24" s="28">
        <f t="shared" si="11"/>
        <v>0</v>
      </c>
      <c r="X24" s="28">
        <f t="shared" si="11"/>
        <v>42</v>
      </c>
      <c r="Y24" s="28">
        <f t="shared" si="11"/>
        <v>0</v>
      </c>
      <c r="Z24" s="28">
        <f t="shared" si="11"/>
        <v>42</v>
      </c>
      <c r="AA24" s="137">
        <f t="shared" si="12"/>
        <v>0</v>
      </c>
      <c r="AB24" s="28">
        <f t="shared" si="12"/>
        <v>42</v>
      </c>
      <c r="AC24" s="127"/>
    </row>
    <row r="25" spans="1:29" ht="31.5" hidden="1" outlineLevel="3" x14ac:dyDescent="0.2">
      <c r="A25" s="30" t="s">
        <v>465</v>
      </c>
      <c r="B25" s="30" t="s">
        <v>471</v>
      </c>
      <c r="C25" s="30" t="s">
        <v>13</v>
      </c>
      <c r="D25" s="30"/>
      <c r="E25" s="31" t="s">
        <v>14</v>
      </c>
      <c r="F25" s="28">
        <f t="shared" si="11"/>
        <v>42</v>
      </c>
      <c r="G25" s="28">
        <f t="shared" si="11"/>
        <v>0</v>
      </c>
      <c r="H25" s="28">
        <f t="shared" si="11"/>
        <v>42</v>
      </c>
      <c r="I25" s="28">
        <f t="shared" si="11"/>
        <v>0</v>
      </c>
      <c r="J25" s="28">
        <f t="shared" si="11"/>
        <v>0</v>
      </c>
      <c r="K25" s="28">
        <f t="shared" si="11"/>
        <v>0</v>
      </c>
      <c r="L25" s="28">
        <f t="shared" si="11"/>
        <v>42</v>
      </c>
      <c r="M25" s="28">
        <f t="shared" si="11"/>
        <v>0</v>
      </c>
      <c r="N25" s="28">
        <f t="shared" si="11"/>
        <v>42</v>
      </c>
      <c r="O25" s="28">
        <f t="shared" si="11"/>
        <v>42</v>
      </c>
      <c r="P25" s="28">
        <f t="shared" si="11"/>
        <v>0</v>
      </c>
      <c r="Q25" s="28">
        <f t="shared" si="11"/>
        <v>42</v>
      </c>
      <c r="R25" s="28">
        <f t="shared" si="11"/>
        <v>0</v>
      </c>
      <c r="S25" s="28">
        <f t="shared" si="11"/>
        <v>42</v>
      </c>
      <c r="T25" s="28">
        <f t="shared" si="11"/>
        <v>0</v>
      </c>
      <c r="U25" s="28">
        <f t="shared" si="11"/>
        <v>42</v>
      </c>
      <c r="V25" s="28">
        <f t="shared" si="11"/>
        <v>42</v>
      </c>
      <c r="W25" s="28">
        <f t="shared" si="11"/>
        <v>0</v>
      </c>
      <c r="X25" s="28">
        <f t="shared" si="11"/>
        <v>42</v>
      </c>
      <c r="Y25" s="28">
        <f t="shared" si="11"/>
        <v>0</v>
      </c>
      <c r="Z25" s="28">
        <f t="shared" si="11"/>
        <v>42</v>
      </c>
      <c r="AA25" s="137">
        <f t="shared" si="12"/>
        <v>0</v>
      </c>
      <c r="AB25" s="28">
        <f t="shared" si="12"/>
        <v>42</v>
      </c>
      <c r="AC25" s="127"/>
    </row>
    <row r="26" spans="1:29" ht="15.75" hidden="1" outlineLevel="7" x14ac:dyDescent="0.2">
      <c r="A26" s="32" t="s">
        <v>465</v>
      </c>
      <c r="B26" s="32" t="s">
        <v>471</v>
      </c>
      <c r="C26" s="32" t="s">
        <v>13</v>
      </c>
      <c r="D26" s="32" t="s">
        <v>7</v>
      </c>
      <c r="E26" s="33" t="s">
        <v>8</v>
      </c>
      <c r="F26" s="29">
        <v>42</v>
      </c>
      <c r="G26" s="29"/>
      <c r="H26" s="29">
        <f>SUM(F26:G26)</f>
        <v>42</v>
      </c>
      <c r="I26" s="29"/>
      <c r="J26" s="29"/>
      <c r="K26" s="29"/>
      <c r="L26" s="29">
        <f>SUM(H26:K26)</f>
        <v>42</v>
      </c>
      <c r="M26" s="29"/>
      <c r="N26" s="29">
        <f>SUM(L26:M26)</f>
        <v>42</v>
      </c>
      <c r="O26" s="29">
        <v>42</v>
      </c>
      <c r="P26" s="29"/>
      <c r="Q26" s="29">
        <f>SUM(O26:P26)</f>
        <v>42</v>
      </c>
      <c r="R26" s="29"/>
      <c r="S26" s="29">
        <f>SUM(Q26:R26)</f>
        <v>42</v>
      </c>
      <c r="T26" s="29"/>
      <c r="U26" s="29">
        <f>SUM(S26:T26)</f>
        <v>42</v>
      </c>
      <c r="V26" s="29">
        <v>42</v>
      </c>
      <c r="W26" s="29"/>
      <c r="X26" s="29">
        <f>SUM(V26:W26)</f>
        <v>42</v>
      </c>
      <c r="Y26" s="29"/>
      <c r="Z26" s="29">
        <f>SUM(X26:Y26)</f>
        <v>42</v>
      </c>
      <c r="AA26" s="138"/>
      <c r="AB26" s="29">
        <f>SUM(Z26:AA26)</f>
        <v>42</v>
      </c>
      <c r="AC26" s="127"/>
    </row>
    <row r="27" spans="1:29" ht="15.75" hidden="1" outlineLevel="7" x14ac:dyDescent="0.2">
      <c r="A27" s="30" t="s">
        <v>465</v>
      </c>
      <c r="B27" s="30" t="s">
        <v>473</v>
      </c>
      <c r="C27" s="32"/>
      <c r="D27" s="32"/>
      <c r="E27" s="67" t="s">
        <v>474</v>
      </c>
      <c r="F27" s="28">
        <f t="shared" ref="F27:Z30" si="13">F28</f>
        <v>70</v>
      </c>
      <c r="G27" s="28">
        <f t="shared" si="13"/>
        <v>0</v>
      </c>
      <c r="H27" s="28">
        <f t="shared" si="13"/>
        <v>70</v>
      </c>
      <c r="I27" s="28">
        <f t="shared" si="13"/>
        <v>0</v>
      </c>
      <c r="J27" s="28">
        <f t="shared" si="13"/>
        <v>0</v>
      </c>
      <c r="K27" s="28">
        <f t="shared" si="13"/>
        <v>0</v>
      </c>
      <c r="L27" s="28">
        <f t="shared" si="13"/>
        <v>70</v>
      </c>
      <c r="M27" s="28">
        <f t="shared" si="13"/>
        <v>0</v>
      </c>
      <c r="N27" s="28">
        <f t="shared" si="13"/>
        <v>70</v>
      </c>
      <c r="O27" s="28">
        <f t="shared" si="13"/>
        <v>70</v>
      </c>
      <c r="P27" s="28">
        <f t="shared" si="13"/>
        <v>0</v>
      </c>
      <c r="Q27" s="28">
        <f t="shared" si="13"/>
        <v>70</v>
      </c>
      <c r="R27" s="28">
        <f t="shared" si="13"/>
        <v>0</v>
      </c>
      <c r="S27" s="28">
        <f t="shared" si="13"/>
        <v>70</v>
      </c>
      <c r="T27" s="28">
        <f t="shared" si="13"/>
        <v>0</v>
      </c>
      <c r="U27" s="28">
        <f t="shared" si="13"/>
        <v>70</v>
      </c>
      <c r="V27" s="28">
        <f t="shared" si="13"/>
        <v>70</v>
      </c>
      <c r="W27" s="28">
        <f t="shared" si="13"/>
        <v>0</v>
      </c>
      <c r="X27" s="28">
        <f t="shared" si="13"/>
        <v>70</v>
      </c>
      <c r="Y27" s="28">
        <f t="shared" si="13"/>
        <v>0</v>
      </c>
      <c r="Z27" s="28">
        <f t="shared" si="13"/>
        <v>70</v>
      </c>
      <c r="AA27" s="137">
        <f t="shared" ref="AA27:AB30" si="14">AA28</f>
        <v>0</v>
      </c>
      <c r="AB27" s="28">
        <f t="shared" si="14"/>
        <v>70</v>
      </c>
      <c r="AC27" s="127"/>
    </row>
    <row r="28" spans="1:29" ht="15.75" hidden="1" outlineLevel="1" x14ac:dyDescent="0.2">
      <c r="A28" s="30" t="s">
        <v>465</v>
      </c>
      <c r="B28" s="30" t="s">
        <v>475</v>
      </c>
      <c r="C28" s="30"/>
      <c r="D28" s="30"/>
      <c r="E28" s="31" t="s">
        <v>476</v>
      </c>
      <c r="F28" s="28">
        <f t="shared" si="13"/>
        <v>70</v>
      </c>
      <c r="G28" s="28">
        <f t="shared" si="13"/>
        <v>0</v>
      </c>
      <c r="H28" s="28">
        <f t="shared" si="13"/>
        <v>70</v>
      </c>
      <c r="I28" s="28">
        <f t="shared" si="13"/>
        <v>0</v>
      </c>
      <c r="J28" s="28">
        <f t="shared" si="13"/>
        <v>0</v>
      </c>
      <c r="K28" s="28">
        <f t="shared" si="13"/>
        <v>0</v>
      </c>
      <c r="L28" s="28">
        <f t="shared" si="13"/>
        <v>70</v>
      </c>
      <c r="M28" s="28">
        <f t="shared" si="13"/>
        <v>0</v>
      </c>
      <c r="N28" s="28">
        <f t="shared" si="13"/>
        <v>70</v>
      </c>
      <c r="O28" s="28">
        <f t="shared" si="13"/>
        <v>70</v>
      </c>
      <c r="P28" s="28">
        <f t="shared" si="13"/>
        <v>0</v>
      </c>
      <c r="Q28" s="28">
        <f t="shared" si="13"/>
        <v>70</v>
      </c>
      <c r="R28" s="28">
        <f t="shared" si="13"/>
        <v>0</v>
      </c>
      <c r="S28" s="28">
        <f t="shared" si="13"/>
        <v>70</v>
      </c>
      <c r="T28" s="28">
        <f t="shared" si="13"/>
        <v>0</v>
      </c>
      <c r="U28" s="28">
        <f t="shared" si="13"/>
        <v>70</v>
      </c>
      <c r="V28" s="28">
        <f t="shared" si="13"/>
        <v>70</v>
      </c>
      <c r="W28" s="28">
        <f t="shared" si="13"/>
        <v>0</v>
      </c>
      <c r="X28" s="28">
        <f t="shared" si="13"/>
        <v>70</v>
      </c>
      <c r="Y28" s="28">
        <f t="shared" si="13"/>
        <v>0</v>
      </c>
      <c r="Z28" s="28">
        <f t="shared" si="13"/>
        <v>70</v>
      </c>
      <c r="AA28" s="137">
        <f t="shared" si="14"/>
        <v>0</v>
      </c>
      <c r="AB28" s="28">
        <f t="shared" si="14"/>
        <v>70</v>
      </c>
      <c r="AC28" s="127"/>
    </row>
    <row r="29" spans="1:29" ht="15.75" hidden="1" outlineLevel="2" x14ac:dyDescent="0.2">
      <c r="A29" s="30" t="s">
        <v>465</v>
      </c>
      <c r="B29" s="30" t="s">
        <v>475</v>
      </c>
      <c r="C29" s="30" t="s">
        <v>0</v>
      </c>
      <c r="D29" s="30"/>
      <c r="E29" s="31" t="s">
        <v>1</v>
      </c>
      <c r="F29" s="28">
        <f t="shared" si="13"/>
        <v>70</v>
      </c>
      <c r="G29" s="28">
        <f t="shared" si="13"/>
        <v>0</v>
      </c>
      <c r="H29" s="28">
        <f t="shared" si="13"/>
        <v>70</v>
      </c>
      <c r="I29" s="28">
        <f t="shared" si="13"/>
        <v>0</v>
      </c>
      <c r="J29" s="28">
        <f t="shared" si="13"/>
        <v>0</v>
      </c>
      <c r="K29" s="28">
        <f t="shared" si="13"/>
        <v>0</v>
      </c>
      <c r="L29" s="28">
        <f t="shared" si="13"/>
        <v>70</v>
      </c>
      <c r="M29" s="28">
        <f t="shared" si="13"/>
        <v>0</v>
      </c>
      <c r="N29" s="28">
        <f t="shared" si="13"/>
        <v>70</v>
      </c>
      <c r="O29" s="28">
        <f t="shared" si="13"/>
        <v>70</v>
      </c>
      <c r="P29" s="28">
        <f t="shared" si="13"/>
        <v>0</v>
      </c>
      <c r="Q29" s="28">
        <f t="shared" si="13"/>
        <v>70</v>
      </c>
      <c r="R29" s="28">
        <f t="shared" si="13"/>
        <v>0</v>
      </c>
      <c r="S29" s="28">
        <f t="shared" si="13"/>
        <v>70</v>
      </c>
      <c r="T29" s="28">
        <f t="shared" si="13"/>
        <v>0</v>
      </c>
      <c r="U29" s="28">
        <f t="shared" si="13"/>
        <v>70</v>
      </c>
      <c r="V29" s="28">
        <f t="shared" si="13"/>
        <v>70</v>
      </c>
      <c r="W29" s="28">
        <f t="shared" si="13"/>
        <v>0</v>
      </c>
      <c r="X29" s="28">
        <f t="shared" si="13"/>
        <v>70</v>
      </c>
      <c r="Y29" s="28">
        <f t="shared" si="13"/>
        <v>0</v>
      </c>
      <c r="Z29" s="28">
        <f t="shared" si="13"/>
        <v>70</v>
      </c>
      <c r="AA29" s="137">
        <f t="shared" si="14"/>
        <v>0</v>
      </c>
      <c r="AB29" s="28">
        <f t="shared" si="14"/>
        <v>70</v>
      </c>
      <c r="AC29" s="127"/>
    </row>
    <row r="30" spans="1:29" ht="15.75" hidden="1" outlineLevel="3" x14ac:dyDescent="0.2">
      <c r="A30" s="30" t="s">
        <v>465</v>
      </c>
      <c r="B30" s="30" t="s">
        <v>475</v>
      </c>
      <c r="C30" s="30" t="s">
        <v>6</v>
      </c>
      <c r="D30" s="30"/>
      <c r="E30" s="31" t="s">
        <v>37</v>
      </c>
      <c r="F30" s="28">
        <f t="shared" si="13"/>
        <v>70</v>
      </c>
      <c r="G30" s="28">
        <f t="shared" si="13"/>
        <v>0</v>
      </c>
      <c r="H30" s="28">
        <f t="shared" si="13"/>
        <v>70</v>
      </c>
      <c r="I30" s="28">
        <f t="shared" si="13"/>
        <v>0</v>
      </c>
      <c r="J30" s="28">
        <f t="shared" si="13"/>
        <v>0</v>
      </c>
      <c r="K30" s="28">
        <f t="shared" si="13"/>
        <v>0</v>
      </c>
      <c r="L30" s="28">
        <f t="shared" si="13"/>
        <v>70</v>
      </c>
      <c r="M30" s="28">
        <f t="shared" si="13"/>
        <v>0</v>
      </c>
      <c r="N30" s="28">
        <f t="shared" si="13"/>
        <v>70</v>
      </c>
      <c r="O30" s="28">
        <f t="shared" si="13"/>
        <v>70</v>
      </c>
      <c r="P30" s="28">
        <f t="shared" si="13"/>
        <v>0</v>
      </c>
      <c r="Q30" s="28">
        <f t="shared" si="13"/>
        <v>70</v>
      </c>
      <c r="R30" s="28">
        <f t="shared" si="13"/>
        <v>0</v>
      </c>
      <c r="S30" s="28">
        <f t="shared" si="13"/>
        <v>70</v>
      </c>
      <c r="T30" s="28">
        <f t="shared" si="13"/>
        <v>0</v>
      </c>
      <c r="U30" s="28">
        <f t="shared" si="13"/>
        <v>70</v>
      </c>
      <c r="V30" s="28">
        <f t="shared" si="13"/>
        <v>70</v>
      </c>
      <c r="W30" s="28">
        <f t="shared" si="13"/>
        <v>0</v>
      </c>
      <c r="X30" s="28">
        <f t="shared" si="13"/>
        <v>70</v>
      </c>
      <c r="Y30" s="28">
        <f t="shared" si="13"/>
        <v>0</v>
      </c>
      <c r="Z30" s="28">
        <f t="shared" si="13"/>
        <v>70</v>
      </c>
      <c r="AA30" s="137">
        <f t="shared" si="14"/>
        <v>0</v>
      </c>
      <c r="AB30" s="28">
        <f t="shared" si="14"/>
        <v>70</v>
      </c>
      <c r="AC30" s="127"/>
    </row>
    <row r="31" spans="1:29" ht="15.75" hidden="1" outlineLevel="7" x14ac:dyDescent="0.2">
      <c r="A31" s="32" t="s">
        <v>465</v>
      </c>
      <c r="B31" s="32" t="s">
        <v>475</v>
      </c>
      <c r="C31" s="32" t="s">
        <v>6</v>
      </c>
      <c r="D31" s="32" t="s">
        <v>7</v>
      </c>
      <c r="E31" s="33" t="s">
        <v>8</v>
      </c>
      <c r="F31" s="29">
        <v>70</v>
      </c>
      <c r="G31" s="29"/>
      <c r="H31" s="29">
        <f>SUM(F31:G31)</f>
        <v>70</v>
      </c>
      <c r="I31" s="29"/>
      <c r="J31" s="29"/>
      <c r="K31" s="29"/>
      <c r="L31" s="29">
        <f>SUM(H31:K31)</f>
        <v>70</v>
      </c>
      <c r="M31" s="29"/>
      <c r="N31" s="29">
        <f>SUM(L31:M31)</f>
        <v>70</v>
      </c>
      <c r="O31" s="29">
        <v>70</v>
      </c>
      <c r="P31" s="29"/>
      <c r="Q31" s="29">
        <f>SUM(O31:P31)</f>
        <v>70</v>
      </c>
      <c r="R31" s="29"/>
      <c r="S31" s="29">
        <f>SUM(Q31:R31)</f>
        <v>70</v>
      </c>
      <c r="T31" s="29"/>
      <c r="U31" s="29">
        <f>SUM(S31:T31)</f>
        <v>70</v>
      </c>
      <c r="V31" s="29">
        <v>70</v>
      </c>
      <c r="W31" s="29"/>
      <c r="X31" s="29">
        <f>SUM(V31:W31)</f>
        <v>70</v>
      </c>
      <c r="Y31" s="29"/>
      <c r="Z31" s="29">
        <f>SUM(X31:Y31)</f>
        <v>70</v>
      </c>
      <c r="AA31" s="138"/>
      <c r="AB31" s="29">
        <f>SUM(Z31:AA31)</f>
        <v>70</v>
      </c>
      <c r="AC31" s="127"/>
    </row>
    <row r="32" spans="1:29" ht="15.75" hidden="1" outlineLevel="7" x14ac:dyDescent="0.2">
      <c r="A32" s="32"/>
      <c r="B32" s="32"/>
      <c r="C32" s="32"/>
      <c r="D32" s="32"/>
      <c r="E32" s="33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138"/>
      <c r="AB32" s="29"/>
      <c r="AC32" s="127"/>
    </row>
    <row r="33" spans="1:29" ht="15.75" hidden="1" x14ac:dyDescent="0.2">
      <c r="A33" s="30" t="s">
        <v>477</v>
      </c>
      <c r="B33" s="30"/>
      <c r="C33" s="30"/>
      <c r="D33" s="30"/>
      <c r="E33" s="31" t="s">
        <v>478</v>
      </c>
      <c r="F33" s="28">
        <f>F34+F48</f>
        <v>11138.9</v>
      </c>
      <c r="G33" s="28">
        <f t="shared" ref="G33:L33" si="15">G34+G48</f>
        <v>0</v>
      </c>
      <c r="H33" s="28">
        <f t="shared" si="15"/>
        <v>11138.9</v>
      </c>
      <c r="I33" s="28">
        <f t="shared" si="15"/>
        <v>0</v>
      </c>
      <c r="J33" s="28">
        <f t="shared" si="15"/>
        <v>0</v>
      </c>
      <c r="K33" s="28">
        <f t="shared" si="15"/>
        <v>0</v>
      </c>
      <c r="L33" s="28">
        <f t="shared" si="15"/>
        <v>11138.9</v>
      </c>
      <c r="M33" s="28">
        <f>M34+M48</f>
        <v>0</v>
      </c>
      <c r="N33" s="28">
        <f>N34+N48</f>
        <v>11138.9</v>
      </c>
      <c r="O33" s="28">
        <f>O34+O48</f>
        <v>11267.800000000001</v>
      </c>
      <c r="P33" s="28">
        <f t="shared" ref="P33:S33" si="16">P34+P48</f>
        <v>0</v>
      </c>
      <c r="Q33" s="28">
        <f t="shared" si="16"/>
        <v>11267.800000000001</v>
      </c>
      <c r="R33" s="28">
        <f t="shared" si="16"/>
        <v>0</v>
      </c>
      <c r="S33" s="28">
        <f t="shared" si="16"/>
        <v>11267.800000000001</v>
      </c>
      <c r="T33" s="28">
        <f>T34+T48</f>
        <v>0</v>
      </c>
      <c r="U33" s="28">
        <f>U34+U48</f>
        <v>11267.800000000001</v>
      </c>
      <c r="V33" s="28">
        <f>V34+V48</f>
        <v>11427.1</v>
      </c>
      <c r="W33" s="28">
        <f t="shared" ref="W33:Z33" si="17">W34+W48</f>
        <v>0</v>
      </c>
      <c r="X33" s="28">
        <f t="shared" si="17"/>
        <v>11427.1</v>
      </c>
      <c r="Y33" s="28">
        <f t="shared" si="17"/>
        <v>0</v>
      </c>
      <c r="Z33" s="28">
        <f t="shared" si="17"/>
        <v>11427.1</v>
      </c>
      <c r="AA33" s="137">
        <f>AA34+AA48</f>
        <v>0</v>
      </c>
      <c r="AB33" s="28">
        <f>AB34+AB48</f>
        <v>11427.1</v>
      </c>
      <c r="AC33" s="127"/>
    </row>
    <row r="34" spans="1:29" ht="15.75" hidden="1" x14ac:dyDescent="0.2">
      <c r="A34" s="30" t="s">
        <v>477</v>
      </c>
      <c r="B34" s="30" t="s">
        <v>467</v>
      </c>
      <c r="C34" s="30"/>
      <c r="D34" s="30"/>
      <c r="E34" s="67" t="s">
        <v>468</v>
      </c>
      <c r="F34" s="28">
        <f>F35+F44</f>
        <v>11090.9</v>
      </c>
      <c r="G34" s="28">
        <f t="shared" ref="G34:L34" si="18">G35+G44</f>
        <v>0</v>
      </c>
      <c r="H34" s="28">
        <f t="shared" si="18"/>
        <v>11090.9</v>
      </c>
      <c r="I34" s="28">
        <f t="shared" si="18"/>
        <v>0</v>
      </c>
      <c r="J34" s="28">
        <f t="shared" si="18"/>
        <v>0</v>
      </c>
      <c r="K34" s="28">
        <f t="shared" si="18"/>
        <v>0</v>
      </c>
      <c r="L34" s="28">
        <f t="shared" si="18"/>
        <v>11090.9</v>
      </c>
      <c r="M34" s="28">
        <f>M35+M44</f>
        <v>0</v>
      </c>
      <c r="N34" s="28">
        <f>N35+N44</f>
        <v>11090.9</v>
      </c>
      <c r="O34" s="28">
        <f>O35+O44</f>
        <v>11247.800000000001</v>
      </c>
      <c r="P34" s="28">
        <f t="shared" ref="P34:S34" si="19">P35+P44</f>
        <v>0</v>
      </c>
      <c r="Q34" s="28">
        <f t="shared" si="19"/>
        <v>11247.800000000001</v>
      </c>
      <c r="R34" s="28">
        <f t="shared" si="19"/>
        <v>0</v>
      </c>
      <c r="S34" s="28">
        <f t="shared" si="19"/>
        <v>11247.800000000001</v>
      </c>
      <c r="T34" s="28">
        <f>T35+T44</f>
        <v>0</v>
      </c>
      <c r="U34" s="28">
        <f>U35+U44</f>
        <v>11247.800000000001</v>
      </c>
      <c r="V34" s="28">
        <f>V35+V44</f>
        <v>11407.1</v>
      </c>
      <c r="W34" s="28">
        <f t="shared" ref="W34:Z34" si="20">W35+W44</f>
        <v>0</v>
      </c>
      <c r="X34" s="28">
        <f t="shared" si="20"/>
        <v>11407.1</v>
      </c>
      <c r="Y34" s="28">
        <f t="shared" si="20"/>
        <v>0</v>
      </c>
      <c r="Z34" s="28">
        <f t="shared" si="20"/>
        <v>11407.1</v>
      </c>
      <c r="AA34" s="137">
        <f>AA35+AA44</f>
        <v>0</v>
      </c>
      <c r="AB34" s="28">
        <f>AB35+AB44</f>
        <v>11407.1</v>
      </c>
      <c r="AC34" s="127"/>
    </row>
    <row r="35" spans="1:29" ht="31.5" hidden="1" outlineLevel="1" x14ac:dyDescent="0.2">
      <c r="A35" s="30" t="s">
        <v>477</v>
      </c>
      <c r="B35" s="30" t="s">
        <v>479</v>
      </c>
      <c r="C35" s="30"/>
      <c r="D35" s="30"/>
      <c r="E35" s="31" t="s">
        <v>480</v>
      </c>
      <c r="F35" s="28">
        <f t="shared" ref="F35:Z35" si="21">F36</f>
        <v>10037.9</v>
      </c>
      <c r="G35" s="28">
        <f t="shared" si="21"/>
        <v>0</v>
      </c>
      <c r="H35" s="28">
        <f t="shared" si="21"/>
        <v>10037.9</v>
      </c>
      <c r="I35" s="28">
        <f t="shared" si="21"/>
        <v>0</v>
      </c>
      <c r="J35" s="28">
        <f t="shared" si="21"/>
        <v>0</v>
      </c>
      <c r="K35" s="28">
        <f t="shared" si="21"/>
        <v>0</v>
      </c>
      <c r="L35" s="28">
        <f t="shared" si="21"/>
        <v>10037.9</v>
      </c>
      <c r="M35" s="28">
        <f>M36</f>
        <v>0</v>
      </c>
      <c r="N35" s="28">
        <f>N36</f>
        <v>10037.9</v>
      </c>
      <c r="O35" s="28">
        <f t="shared" si="21"/>
        <v>10194.800000000001</v>
      </c>
      <c r="P35" s="28">
        <f t="shared" si="21"/>
        <v>0</v>
      </c>
      <c r="Q35" s="28">
        <f t="shared" si="21"/>
        <v>10194.800000000001</v>
      </c>
      <c r="R35" s="28">
        <f t="shared" si="21"/>
        <v>0</v>
      </c>
      <c r="S35" s="28">
        <f t="shared" si="21"/>
        <v>10194.800000000001</v>
      </c>
      <c r="T35" s="28">
        <f>T36</f>
        <v>0</v>
      </c>
      <c r="U35" s="28">
        <f>U36</f>
        <v>10194.800000000001</v>
      </c>
      <c r="V35" s="28">
        <f t="shared" si="21"/>
        <v>10354.1</v>
      </c>
      <c r="W35" s="28">
        <f t="shared" si="21"/>
        <v>0</v>
      </c>
      <c r="X35" s="28">
        <f t="shared" si="21"/>
        <v>10354.1</v>
      </c>
      <c r="Y35" s="28">
        <f t="shared" si="21"/>
        <v>0</v>
      </c>
      <c r="Z35" s="28">
        <f t="shared" si="21"/>
        <v>10354.1</v>
      </c>
      <c r="AA35" s="137">
        <f>AA36</f>
        <v>0</v>
      </c>
      <c r="AB35" s="28">
        <f>AB36</f>
        <v>10354.1</v>
      </c>
      <c r="AC35" s="127"/>
    </row>
    <row r="36" spans="1:29" ht="15.75" hidden="1" outlineLevel="2" x14ac:dyDescent="0.2">
      <c r="A36" s="30" t="s">
        <v>477</v>
      </c>
      <c r="B36" s="30" t="s">
        <v>479</v>
      </c>
      <c r="C36" s="30" t="s">
        <v>0</v>
      </c>
      <c r="D36" s="30"/>
      <c r="E36" s="31" t="s">
        <v>1</v>
      </c>
      <c r="F36" s="28">
        <f>F37+F40+F42</f>
        <v>10037.9</v>
      </c>
      <c r="G36" s="28">
        <f t="shared" ref="G36:L36" si="22">G37+G40+G42</f>
        <v>0</v>
      </c>
      <c r="H36" s="28">
        <f t="shared" si="22"/>
        <v>10037.9</v>
      </c>
      <c r="I36" s="28">
        <f t="shared" si="22"/>
        <v>0</v>
      </c>
      <c r="J36" s="28">
        <f t="shared" si="22"/>
        <v>0</v>
      </c>
      <c r="K36" s="28">
        <f t="shared" si="22"/>
        <v>0</v>
      </c>
      <c r="L36" s="28">
        <f t="shared" si="22"/>
        <v>10037.9</v>
      </c>
      <c r="M36" s="28">
        <f>M37+M40+M42</f>
        <v>0</v>
      </c>
      <c r="N36" s="28">
        <f>N37+N40+N42</f>
        <v>10037.9</v>
      </c>
      <c r="O36" s="28">
        <f>O37+O40+O42</f>
        <v>10194.800000000001</v>
      </c>
      <c r="P36" s="28">
        <f t="shared" ref="P36:S36" si="23">P37+P40+P42</f>
        <v>0</v>
      </c>
      <c r="Q36" s="28">
        <f t="shared" si="23"/>
        <v>10194.800000000001</v>
      </c>
      <c r="R36" s="28">
        <f t="shared" si="23"/>
        <v>0</v>
      </c>
      <c r="S36" s="28">
        <f t="shared" si="23"/>
        <v>10194.800000000001</v>
      </c>
      <c r="T36" s="28">
        <f>T37+T40+T42</f>
        <v>0</v>
      </c>
      <c r="U36" s="28">
        <f>U37+U40+U42</f>
        <v>10194.800000000001</v>
      </c>
      <c r="V36" s="28">
        <f>V37+V40+V42</f>
        <v>10354.1</v>
      </c>
      <c r="W36" s="28">
        <f t="shared" ref="W36:Z36" si="24">W37+W40+W42</f>
        <v>0</v>
      </c>
      <c r="X36" s="28">
        <f t="shared" si="24"/>
        <v>10354.1</v>
      </c>
      <c r="Y36" s="28">
        <f t="shared" si="24"/>
        <v>0</v>
      </c>
      <c r="Z36" s="28">
        <f t="shared" si="24"/>
        <v>10354.1</v>
      </c>
      <c r="AA36" s="137">
        <f>AA37+AA40+AA42</f>
        <v>0</v>
      </c>
      <c r="AB36" s="28">
        <f>AB37+AB40+AB42</f>
        <v>10354.1</v>
      </c>
      <c r="AC36" s="127"/>
    </row>
    <row r="37" spans="1:29" ht="15.75" hidden="1" outlineLevel="3" x14ac:dyDescent="0.2">
      <c r="A37" s="30" t="s">
        <v>477</v>
      </c>
      <c r="B37" s="30" t="s">
        <v>479</v>
      </c>
      <c r="C37" s="30" t="s">
        <v>6</v>
      </c>
      <c r="D37" s="30"/>
      <c r="E37" s="31" t="s">
        <v>37</v>
      </c>
      <c r="F37" s="28">
        <f>F38+F39</f>
        <v>5290.5</v>
      </c>
      <c r="G37" s="28">
        <f t="shared" ref="G37:L37" si="25">G38+G39</f>
        <v>0</v>
      </c>
      <c r="H37" s="28">
        <f t="shared" si="25"/>
        <v>5290.5</v>
      </c>
      <c r="I37" s="28">
        <f t="shared" si="25"/>
        <v>0</v>
      </c>
      <c r="J37" s="28">
        <f t="shared" si="25"/>
        <v>0</v>
      </c>
      <c r="K37" s="28">
        <f t="shared" si="25"/>
        <v>0</v>
      </c>
      <c r="L37" s="28">
        <f t="shared" si="25"/>
        <v>5290.5</v>
      </c>
      <c r="M37" s="28">
        <f>M38+M39</f>
        <v>0</v>
      </c>
      <c r="N37" s="28">
        <f>N38+N39</f>
        <v>5290.5</v>
      </c>
      <c r="O37" s="28">
        <f t="shared" ref="O37:Z37" si="26">O38+O39</f>
        <v>5460.8</v>
      </c>
      <c r="P37" s="28">
        <f t="shared" si="26"/>
        <v>0</v>
      </c>
      <c r="Q37" s="28">
        <f t="shared" si="26"/>
        <v>5460.8</v>
      </c>
      <c r="R37" s="28">
        <f t="shared" si="26"/>
        <v>0</v>
      </c>
      <c r="S37" s="28">
        <f t="shared" si="26"/>
        <v>5460.8</v>
      </c>
      <c r="T37" s="28">
        <f>T38+T39</f>
        <v>0</v>
      </c>
      <c r="U37" s="28">
        <f>U38+U39</f>
        <v>5460.8</v>
      </c>
      <c r="V37" s="28">
        <f t="shared" si="26"/>
        <v>5620.1</v>
      </c>
      <c r="W37" s="28">
        <f t="shared" si="26"/>
        <v>0</v>
      </c>
      <c r="X37" s="28">
        <f t="shared" si="26"/>
        <v>5620.1</v>
      </c>
      <c r="Y37" s="28">
        <f t="shared" si="26"/>
        <v>0</v>
      </c>
      <c r="Z37" s="28">
        <f t="shared" si="26"/>
        <v>5620.1</v>
      </c>
      <c r="AA37" s="137">
        <f>AA38+AA39</f>
        <v>0</v>
      </c>
      <c r="AB37" s="28">
        <f>AB38+AB39</f>
        <v>5620.1</v>
      </c>
      <c r="AC37" s="127"/>
    </row>
    <row r="38" spans="1:29" ht="47.25" hidden="1" outlineLevel="7" x14ac:dyDescent="0.2">
      <c r="A38" s="32" t="s">
        <v>477</v>
      </c>
      <c r="B38" s="32" t="s">
        <v>479</v>
      </c>
      <c r="C38" s="32" t="s">
        <v>6</v>
      </c>
      <c r="D38" s="32" t="s">
        <v>4</v>
      </c>
      <c r="E38" s="33" t="s">
        <v>5</v>
      </c>
      <c r="F38" s="29">
        <v>4357.2</v>
      </c>
      <c r="G38" s="29"/>
      <c r="H38" s="29">
        <f>SUM(F38:G38)</f>
        <v>4357.2</v>
      </c>
      <c r="I38" s="29"/>
      <c r="J38" s="29"/>
      <c r="K38" s="29"/>
      <c r="L38" s="29">
        <f>SUM(H38:K38)</f>
        <v>4357.2</v>
      </c>
      <c r="M38" s="29"/>
      <c r="N38" s="29">
        <f>SUM(L38:M38)</f>
        <v>4357.2</v>
      </c>
      <c r="O38" s="29">
        <v>4531.5</v>
      </c>
      <c r="P38" s="29"/>
      <c r="Q38" s="29">
        <f>SUM(O38:P38)</f>
        <v>4531.5</v>
      </c>
      <c r="R38" s="29"/>
      <c r="S38" s="29">
        <f>SUM(Q38:R38)</f>
        <v>4531.5</v>
      </c>
      <c r="T38" s="29"/>
      <c r="U38" s="29">
        <f>SUM(S38:T38)</f>
        <v>4531.5</v>
      </c>
      <c r="V38" s="29">
        <v>4712.8</v>
      </c>
      <c r="W38" s="29"/>
      <c r="X38" s="29">
        <f>SUM(V38:W38)</f>
        <v>4712.8</v>
      </c>
      <c r="Y38" s="29"/>
      <c r="Z38" s="29">
        <f>SUM(X38:Y38)</f>
        <v>4712.8</v>
      </c>
      <c r="AA38" s="138"/>
      <c r="AB38" s="29">
        <f>SUM(Z38:AA38)</f>
        <v>4712.8</v>
      </c>
      <c r="AC38" s="127"/>
    </row>
    <row r="39" spans="1:29" ht="15.75" hidden="1" outlineLevel="7" x14ac:dyDescent="0.2">
      <c r="A39" s="32" t="s">
        <v>477</v>
      </c>
      <c r="B39" s="32" t="s">
        <v>479</v>
      </c>
      <c r="C39" s="32" t="s">
        <v>6</v>
      </c>
      <c r="D39" s="32" t="s">
        <v>7</v>
      </c>
      <c r="E39" s="33" t="s">
        <v>8</v>
      </c>
      <c r="F39" s="29">
        <v>933.3</v>
      </c>
      <c r="G39" s="29"/>
      <c r="H39" s="29">
        <f>SUM(F39:G39)</f>
        <v>933.3</v>
      </c>
      <c r="I39" s="29"/>
      <c r="J39" s="29"/>
      <c r="K39" s="29"/>
      <c r="L39" s="29">
        <f>SUM(H39:K39)</f>
        <v>933.3</v>
      </c>
      <c r="M39" s="29"/>
      <c r="N39" s="29">
        <f>SUM(L39:M39)</f>
        <v>933.3</v>
      </c>
      <c r="O39" s="29">
        <v>929.3</v>
      </c>
      <c r="P39" s="29"/>
      <c r="Q39" s="29">
        <f>SUM(O39:P39)</f>
        <v>929.3</v>
      </c>
      <c r="R39" s="29"/>
      <c r="S39" s="29">
        <f>SUM(Q39:R39)</f>
        <v>929.3</v>
      </c>
      <c r="T39" s="29"/>
      <c r="U39" s="29">
        <f>SUM(S39:T39)</f>
        <v>929.3</v>
      </c>
      <c r="V39" s="29">
        <v>907.3</v>
      </c>
      <c r="W39" s="29"/>
      <c r="X39" s="29">
        <f>SUM(V39:W39)</f>
        <v>907.3</v>
      </c>
      <c r="Y39" s="29"/>
      <c r="Z39" s="29">
        <f>SUM(X39:Y39)</f>
        <v>907.3</v>
      </c>
      <c r="AA39" s="138"/>
      <c r="AB39" s="29">
        <f>SUM(Z39:AA39)</f>
        <v>907.3</v>
      </c>
      <c r="AC39" s="127"/>
    </row>
    <row r="40" spans="1:29" ht="15.75" hidden="1" outlineLevel="3" x14ac:dyDescent="0.2">
      <c r="A40" s="30" t="s">
        <v>477</v>
      </c>
      <c r="B40" s="30" t="s">
        <v>479</v>
      </c>
      <c r="C40" s="30" t="s">
        <v>17</v>
      </c>
      <c r="D40" s="30"/>
      <c r="E40" s="31" t="s">
        <v>18</v>
      </c>
      <c r="F40" s="28">
        <f t="shared" ref="F40:Z40" si="27">F41</f>
        <v>4628.3999999999996</v>
      </c>
      <c r="G40" s="28">
        <f t="shared" si="27"/>
        <v>0</v>
      </c>
      <c r="H40" s="28">
        <f t="shared" si="27"/>
        <v>4628.3999999999996</v>
      </c>
      <c r="I40" s="28">
        <f t="shared" si="27"/>
        <v>0</v>
      </c>
      <c r="J40" s="28">
        <f t="shared" si="27"/>
        <v>0</v>
      </c>
      <c r="K40" s="28">
        <f t="shared" si="27"/>
        <v>0</v>
      </c>
      <c r="L40" s="28">
        <f t="shared" si="27"/>
        <v>4628.3999999999996</v>
      </c>
      <c r="M40" s="28">
        <f>M41</f>
        <v>0</v>
      </c>
      <c r="N40" s="28">
        <f>N41</f>
        <v>4628.3999999999996</v>
      </c>
      <c r="O40" s="28">
        <f t="shared" si="27"/>
        <v>4628.3999999999996</v>
      </c>
      <c r="P40" s="28">
        <f t="shared" si="27"/>
        <v>0</v>
      </c>
      <c r="Q40" s="28">
        <f t="shared" si="27"/>
        <v>4628.3999999999996</v>
      </c>
      <c r="R40" s="28">
        <f t="shared" si="27"/>
        <v>0</v>
      </c>
      <c r="S40" s="28">
        <f t="shared" si="27"/>
        <v>4628.3999999999996</v>
      </c>
      <c r="T40" s="28">
        <f>T41</f>
        <v>0</v>
      </c>
      <c r="U40" s="28">
        <f>U41</f>
        <v>4628.3999999999996</v>
      </c>
      <c r="V40" s="28">
        <f t="shared" si="27"/>
        <v>4628.3999999999996</v>
      </c>
      <c r="W40" s="28">
        <f t="shared" si="27"/>
        <v>0</v>
      </c>
      <c r="X40" s="28">
        <f t="shared" si="27"/>
        <v>4628.3999999999996</v>
      </c>
      <c r="Y40" s="28">
        <f t="shared" si="27"/>
        <v>0</v>
      </c>
      <c r="Z40" s="28">
        <f t="shared" si="27"/>
        <v>4628.3999999999996</v>
      </c>
      <c r="AA40" s="137">
        <f>AA41</f>
        <v>0</v>
      </c>
      <c r="AB40" s="28">
        <f>AB41</f>
        <v>4628.3999999999996</v>
      </c>
      <c r="AC40" s="127"/>
    </row>
    <row r="41" spans="1:29" ht="47.25" hidden="1" outlineLevel="7" x14ac:dyDescent="0.2">
      <c r="A41" s="32" t="s">
        <v>477</v>
      </c>
      <c r="B41" s="32" t="s">
        <v>479</v>
      </c>
      <c r="C41" s="32" t="s">
        <v>17</v>
      </c>
      <c r="D41" s="32" t="s">
        <v>4</v>
      </c>
      <c r="E41" s="33" t="s">
        <v>5</v>
      </c>
      <c r="F41" s="29">
        <v>4628.3999999999996</v>
      </c>
      <c r="G41" s="29"/>
      <c r="H41" s="29">
        <f>SUM(F41:G41)</f>
        <v>4628.3999999999996</v>
      </c>
      <c r="I41" s="29"/>
      <c r="J41" s="29"/>
      <c r="K41" s="29"/>
      <c r="L41" s="29">
        <f>SUM(H41:K41)</f>
        <v>4628.3999999999996</v>
      </c>
      <c r="M41" s="29"/>
      <c r="N41" s="29">
        <f>SUM(L41:M41)</f>
        <v>4628.3999999999996</v>
      </c>
      <c r="O41" s="29">
        <v>4628.3999999999996</v>
      </c>
      <c r="P41" s="29"/>
      <c r="Q41" s="29">
        <f>SUM(O41:P41)</f>
        <v>4628.3999999999996</v>
      </c>
      <c r="R41" s="29"/>
      <c r="S41" s="29">
        <f>SUM(Q41:R41)</f>
        <v>4628.3999999999996</v>
      </c>
      <c r="T41" s="29"/>
      <c r="U41" s="29">
        <f>SUM(S41:T41)</f>
        <v>4628.3999999999996</v>
      </c>
      <c r="V41" s="29">
        <v>4628.3999999999996</v>
      </c>
      <c r="W41" s="29"/>
      <c r="X41" s="29">
        <f>SUM(V41:W41)</f>
        <v>4628.3999999999996</v>
      </c>
      <c r="Y41" s="29"/>
      <c r="Z41" s="29">
        <f>SUM(X41:Y41)</f>
        <v>4628.3999999999996</v>
      </c>
      <c r="AA41" s="138"/>
      <c r="AB41" s="29">
        <f>SUM(Z41:AA41)</f>
        <v>4628.3999999999996</v>
      </c>
      <c r="AC41" s="127"/>
    </row>
    <row r="42" spans="1:29" ht="15.75" hidden="1" outlineLevel="3" x14ac:dyDescent="0.2">
      <c r="A42" s="30" t="s">
        <v>477</v>
      </c>
      <c r="B42" s="30" t="s">
        <v>479</v>
      </c>
      <c r="C42" s="30" t="s">
        <v>9</v>
      </c>
      <c r="D42" s="30"/>
      <c r="E42" s="31" t="s">
        <v>10</v>
      </c>
      <c r="F42" s="28">
        <f t="shared" ref="F42:Z42" si="28">F43</f>
        <v>119</v>
      </c>
      <c r="G42" s="28">
        <f t="shared" si="28"/>
        <v>0</v>
      </c>
      <c r="H42" s="28">
        <f t="shared" si="28"/>
        <v>119</v>
      </c>
      <c r="I42" s="28">
        <f t="shared" si="28"/>
        <v>0</v>
      </c>
      <c r="J42" s="28">
        <f t="shared" si="28"/>
        <v>0</v>
      </c>
      <c r="K42" s="28">
        <f t="shared" si="28"/>
        <v>0</v>
      </c>
      <c r="L42" s="28">
        <f t="shared" si="28"/>
        <v>119</v>
      </c>
      <c r="M42" s="28">
        <f>M43</f>
        <v>0</v>
      </c>
      <c r="N42" s="28">
        <f>N43</f>
        <v>119</v>
      </c>
      <c r="O42" s="28">
        <f t="shared" si="28"/>
        <v>105.6</v>
      </c>
      <c r="P42" s="28">
        <f t="shared" si="28"/>
        <v>0</v>
      </c>
      <c r="Q42" s="28">
        <f t="shared" si="28"/>
        <v>105.6</v>
      </c>
      <c r="R42" s="28">
        <f t="shared" si="28"/>
        <v>0</v>
      </c>
      <c r="S42" s="28">
        <f t="shared" si="28"/>
        <v>105.6</v>
      </c>
      <c r="T42" s="28">
        <f>T43</f>
        <v>0</v>
      </c>
      <c r="U42" s="28">
        <f>U43</f>
        <v>105.6</v>
      </c>
      <c r="V42" s="28">
        <f t="shared" si="28"/>
        <v>105.6</v>
      </c>
      <c r="W42" s="28">
        <f t="shared" si="28"/>
        <v>0</v>
      </c>
      <c r="X42" s="28">
        <f t="shared" si="28"/>
        <v>105.6</v>
      </c>
      <c r="Y42" s="28">
        <f t="shared" si="28"/>
        <v>0</v>
      </c>
      <c r="Z42" s="28">
        <f t="shared" si="28"/>
        <v>105.6</v>
      </c>
      <c r="AA42" s="137">
        <f>AA43</f>
        <v>0</v>
      </c>
      <c r="AB42" s="28">
        <f>AB43</f>
        <v>105.6</v>
      </c>
      <c r="AC42" s="127"/>
    </row>
    <row r="43" spans="1:29" ht="15.75" hidden="1" outlineLevel="7" x14ac:dyDescent="0.2">
      <c r="A43" s="32" t="s">
        <v>477</v>
      </c>
      <c r="B43" s="32" t="s">
        <v>479</v>
      </c>
      <c r="C43" s="32" t="s">
        <v>9</v>
      </c>
      <c r="D43" s="32" t="s">
        <v>7</v>
      </c>
      <c r="E43" s="33" t="s">
        <v>8</v>
      </c>
      <c r="F43" s="29">
        <v>119</v>
      </c>
      <c r="G43" s="29"/>
      <c r="H43" s="29">
        <f>SUM(F43:G43)</f>
        <v>119</v>
      </c>
      <c r="I43" s="29"/>
      <c r="J43" s="29"/>
      <c r="K43" s="29"/>
      <c r="L43" s="29">
        <f>SUM(H43:K43)</f>
        <v>119</v>
      </c>
      <c r="M43" s="29"/>
      <c r="N43" s="29">
        <f>SUM(L43:M43)</f>
        <v>119</v>
      </c>
      <c r="O43" s="29">
        <v>105.6</v>
      </c>
      <c r="P43" s="29"/>
      <c r="Q43" s="29">
        <f>SUM(O43:P43)</f>
        <v>105.6</v>
      </c>
      <c r="R43" s="29"/>
      <c r="S43" s="29">
        <f>SUM(Q43:R43)</f>
        <v>105.6</v>
      </c>
      <c r="T43" s="29"/>
      <c r="U43" s="29">
        <f>SUM(S43:T43)</f>
        <v>105.6</v>
      </c>
      <c r="V43" s="29">
        <v>105.6</v>
      </c>
      <c r="W43" s="29"/>
      <c r="X43" s="29">
        <f>SUM(V43:W43)</f>
        <v>105.6</v>
      </c>
      <c r="Y43" s="29"/>
      <c r="Z43" s="29">
        <f>SUM(X43:Y43)</f>
        <v>105.6</v>
      </c>
      <c r="AA43" s="138"/>
      <c r="AB43" s="29">
        <f>SUM(Z43:AA43)</f>
        <v>105.6</v>
      </c>
      <c r="AC43" s="127"/>
    </row>
    <row r="44" spans="1:29" ht="15.75" hidden="1" outlineLevel="1" x14ac:dyDescent="0.2">
      <c r="A44" s="30" t="s">
        <v>477</v>
      </c>
      <c r="B44" s="30" t="s">
        <v>471</v>
      </c>
      <c r="C44" s="30"/>
      <c r="D44" s="30"/>
      <c r="E44" s="31" t="s">
        <v>472</v>
      </c>
      <c r="F44" s="28">
        <f t="shared" ref="F44:Z46" si="29">F45</f>
        <v>1053</v>
      </c>
      <c r="G44" s="28">
        <f t="shared" si="29"/>
        <v>0</v>
      </c>
      <c r="H44" s="28">
        <f t="shared" si="29"/>
        <v>1053</v>
      </c>
      <c r="I44" s="28">
        <f t="shared" si="29"/>
        <v>0</v>
      </c>
      <c r="J44" s="28">
        <f t="shared" si="29"/>
        <v>0</v>
      </c>
      <c r="K44" s="28">
        <f t="shared" si="29"/>
        <v>0</v>
      </c>
      <c r="L44" s="28">
        <f t="shared" si="29"/>
        <v>1053</v>
      </c>
      <c r="M44" s="28">
        <f t="shared" si="29"/>
        <v>0</v>
      </c>
      <c r="N44" s="28">
        <f t="shared" si="29"/>
        <v>1053</v>
      </c>
      <c r="O44" s="28">
        <f t="shared" si="29"/>
        <v>1053</v>
      </c>
      <c r="P44" s="28">
        <f t="shared" si="29"/>
        <v>0</v>
      </c>
      <c r="Q44" s="28">
        <f t="shared" si="29"/>
        <v>1053</v>
      </c>
      <c r="R44" s="28">
        <f t="shared" si="29"/>
        <v>0</v>
      </c>
      <c r="S44" s="28">
        <f t="shared" si="29"/>
        <v>1053</v>
      </c>
      <c r="T44" s="28">
        <f t="shared" si="29"/>
        <v>0</v>
      </c>
      <c r="U44" s="28">
        <f t="shared" si="29"/>
        <v>1053</v>
      </c>
      <c r="V44" s="28">
        <f t="shared" si="29"/>
        <v>1053</v>
      </c>
      <c r="W44" s="28">
        <f t="shared" si="29"/>
        <v>0</v>
      </c>
      <c r="X44" s="28">
        <f t="shared" si="29"/>
        <v>1053</v>
      </c>
      <c r="Y44" s="28">
        <f t="shared" si="29"/>
        <v>0</v>
      </c>
      <c r="Z44" s="28">
        <f t="shared" si="29"/>
        <v>1053</v>
      </c>
      <c r="AA44" s="137">
        <f t="shared" ref="AA44:AB46" si="30">AA45</f>
        <v>0</v>
      </c>
      <c r="AB44" s="28">
        <f t="shared" si="30"/>
        <v>1053</v>
      </c>
      <c r="AC44" s="127"/>
    </row>
    <row r="45" spans="1:29" ht="31.5" hidden="1" outlineLevel="2" x14ac:dyDescent="0.2">
      <c r="A45" s="30" t="s">
        <v>477</v>
      </c>
      <c r="B45" s="30" t="s">
        <v>471</v>
      </c>
      <c r="C45" s="30" t="s">
        <v>11</v>
      </c>
      <c r="D45" s="30"/>
      <c r="E45" s="31" t="s">
        <v>12</v>
      </c>
      <c r="F45" s="28">
        <f t="shared" si="29"/>
        <v>1053</v>
      </c>
      <c r="G45" s="28">
        <f t="shared" si="29"/>
        <v>0</v>
      </c>
      <c r="H45" s="28">
        <f t="shared" si="29"/>
        <v>1053</v>
      </c>
      <c r="I45" s="28">
        <f t="shared" si="29"/>
        <v>0</v>
      </c>
      <c r="J45" s="28">
        <f t="shared" si="29"/>
        <v>0</v>
      </c>
      <c r="K45" s="28">
        <f t="shared" si="29"/>
        <v>0</v>
      </c>
      <c r="L45" s="28">
        <f t="shared" si="29"/>
        <v>1053</v>
      </c>
      <c r="M45" s="28">
        <f t="shared" si="29"/>
        <v>0</v>
      </c>
      <c r="N45" s="28">
        <f t="shared" si="29"/>
        <v>1053</v>
      </c>
      <c r="O45" s="28">
        <f t="shared" si="29"/>
        <v>1053</v>
      </c>
      <c r="P45" s="28">
        <f t="shared" si="29"/>
        <v>0</v>
      </c>
      <c r="Q45" s="28">
        <f t="shared" si="29"/>
        <v>1053</v>
      </c>
      <c r="R45" s="28">
        <f t="shared" si="29"/>
        <v>0</v>
      </c>
      <c r="S45" s="28">
        <f t="shared" si="29"/>
        <v>1053</v>
      </c>
      <c r="T45" s="28">
        <f t="shared" si="29"/>
        <v>0</v>
      </c>
      <c r="U45" s="28">
        <f t="shared" si="29"/>
        <v>1053</v>
      </c>
      <c r="V45" s="28">
        <f t="shared" si="29"/>
        <v>1053</v>
      </c>
      <c r="W45" s="28">
        <f t="shared" si="29"/>
        <v>0</v>
      </c>
      <c r="X45" s="28">
        <f t="shared" si="29"/>
        <v>1053</v>
      </c>
      <c r="Y45" s="28">
        <f t="shared" si="29"/>
        <v>0</v>
      </c>
      <c r="Z45" s="28">
        <f t="shared" si="29"/>
        <v>1053</v>
      </c>
      <c r="AA45" s="137">
        <f t="shared" si="30"/>
        <v>0</v>
      </c>
      <c r="AB45" s="28">
        <f t="shared" si="30"/>
        <v>1053</v>
      </c>
      <c r="AC45" s="127"/>
    </row>
    <row r="46" spans="1:29" ht="31.5" hidden="1" outlineLevel="3" x14ac:dyDescent="0.2">
      <c r="A46" s="30" t="s">
        <v>477</v>
      </c>
      <c r="B46" s="30" t="s">
        <v>471</v>
      </c>
      <c r="C46" s="30" t="s">
        <v>13</v>
      </c>
      <c r="D46" s="30"/>
      <c r="E46" s="31" t="s">
        <v>14</v>
      </c>
      <c r="F46" s="28">
        <f t="shared" si="29"/>
        <v>1053</v>
      </c>
      <c r="G46" s="28">
        <f t="shared" si="29"/>
        <v>0</v>
      </c>
      <c r="H46" s="28">
        <f t="shared" si="29"/>
        <v>1053</v>
      </c>
      <c r="I46" s="28">
        <f t="shared" si="29"/>
        <v>0</v>
      </c>
      <c r="J46" s="28">
        <f t="shared" si="29"/>
        <v>0</v>
      </c>
      <c r="K46" s="28">
        <f t="shared" si="29"/>
        <v>0</v>
      </c>
      <c r="L46" s="28">
        <f t="shared" si="29"/>
        <v>1053</v>
      </c>
      <c r="M46" s="28">
        <f t="shared" si="29"/>
        <v>0</v>
      </c>
      <c r="N46" s="28">
        <f t="shared" si="29"/>
        <v>1053</v>
      </c>
      <c r="O46" s="28">
        <f t="shared" si="29"/>
        <v>1053</v>
      </c>
      <c r="P46" s="28">
        <f t="shared" si="29"/>
        <v>0</v>
      </c>
      <c r="Q46" s="28">
        <f t="shared" si="29"/>
        <v>1053</v>
      </c>
      <c r="R46" s="28">
        <f t="shared" si="29"/>
        <v>0</v>
      </c>
      <c r="S46" s="28">
        <f t="shared" si="29"/>
        <v>1053</v>
      </c>
      <c r="T46" s="28">
        <f t="shared" si="29"/>
        <v>0</v>
      </c>
      <c r="U46" s="28">
        <f t="shared" si="29"/>
        <v>1053</v>
      </c>
      <c r="V46" s="28">
        <f t="shared" si="29"/>
        <v>1053</v>
      </c>
      <c r="W46" s="28">
        <f t="shared" si="29"/>
        <v>0</v>
      </c>
      <c r="X46" s="28">
        <f t="shared" si="29"/>
        <v>1053</v>
      </c>
      <c r="Y46" s="28">
        <f t="shared" si="29"/>
        <v>0</v>
      </c>
      <c r="Z46" s="28">
        <f t="shared" si="29"/>
        <v>1053</v>
      </c>
      <c r="AA46" s="137">
        <f t="shared" si="30"/>
        <v>0</v>
      </c>
      <c r="AB46" s="28">
        <f t="shared" si="30"/>
        <v>1053</v>
      </c>
      <c r="AC46" s="127"/>
    </row>
    <row r="47" spans="1:29" ht="15.75" hidden="1" outlineLevel="7" x14ac:dyDescent="0.2">
      <c r="A47" s="32" t="s">
        <v>477</v>
      </c>
      <c r="B47" s="32" t="s">
        <v>471</v>
      </c>
      <c r="C47" s="32" t="s">
        <v>13</v>
      </c>
      <c r="D47" s="32" t="s">
        <v>7</v>
      </c>
      <c r="E47" s="33" t="s">
        <v>8</v>
      </c>
      <c r="F47" s="29">
        <v>1053</v>
      </c>
      <c r="G47" s="29"/>
      <c r="H47" s="29">
        <f>SUM(F47:G47)</f>
        <v>1053</v>
      </c>
      <c r="I47" s="29"/>
      <c r="J47" s="29"/>
      <c r="K47" s="29"/>
      <c r="L47" s="29">
        <f>SUM(H47:K47)</f>
        <v>1053</v>
      </c>
      <c r="M47" s="29"/>
      <c r="N47" s="29">
        <f>SUM(L47:M47)</f>
        <v>1053</v>
      </c>
      <c r="O47" s="29">
        <v>1053</v>
      </c>
      <c r="P47" s="29"/>
      <c r="Q47" s="29">
        <f>SUM(O47:P47)</f>
        <v>1053</v>
      </c>
      <c r="R47" s="29"/>
      <c r="S47" s="29">
        <f>SUM(Q47:R47)</f>
        <v>1053</v>
      </c>
      <c r="T47" s="29"/>
      <c r="U47" s="29">
        <f>SUM(S47:T47)</f>
        <v>1053</v>
      </c>
      <c r="V47" s="29">
        <v>1053</v>
      </c>
      <c r="W47" s="29"/>
      <c r="X47" s="29">
        <f>SUM(V47:W47)</f>
        <v>1053</v>
      </c>
      <c r="Y47" s="29"/>
      <c r="Z47" s="29">
        <f>SUM(X47:Y47)</f>
        <v>1053</v>
      </c>
      <c r="AA47" s="138"/>
      <c r="AB47" s="29">
        <f>SUM(Z47:AA47)</f>
        <v>1053</v>
      </c>
      <c r="AC47" s="127"/>
    </row>
    <row r="48" spans="1:29" ht="15.75" hidden="1" outlineLevel="7" x14ac:dyDescent="0.2">
      <c r="A48" s="30" t="s">
        <v>477</v>
      </c>
      <c r="B48" s="30" t="s">
        <v>473</v>
      </c>
      <c r="C48" s="32"/>
      <c r="D48" s="32"/>
      <c r="E48" s="67" t="s">
        <v>474</v>
      </c>
      <c r="F48" s="28">
        <f t="shared" ref="F48:Z49" si="31">F49</f>
        <v>48</v>
      </c>
      <c r="G48" s="28">
        <f t="shared" si="31"/>
        <v>0</v>
      </c>
      <c r="H48" s="28">
        <f t="shared" si="31"/>
        <v>48</v>
      </c>
      <c r="I48" s="28">
        <f t="shared" si="31"/>
        <v>0</v>
      </c>
      <c r="J48" s="28">
        <f t="shared" si="31"/>
        <v>0</v>
      </c>
      <c r="K48" s="28">
        <f t="shared" si="31"/>
        <v>0</v>
      </c>
      <c r="L48" s="28">
        <f t="shared" si="31"/>
        <v>48</v>
      </c>
      <c r="M48" s="28">
        <f>M49</f>
        <v>0</v>
      </c>
      <c r="N48" s="28">
        <f>N49</f>
        <v>48</v>
      </c>
      <c r="O48" s="28">
        <f t="shared" ref="O48:O51" si="32">O49</f>
        <v>20</v>
      </c>
      <c r="P48" s="28">
        <f t="shared" si="31"/>
        <v>0</v>
      </c>
      <c r="Q48" s="28">
        <f t="shared" si="31"/>
        <v>20</v>
      </c>
      <c r="R48" s="28">
        <f t="shared" si="31"/>
        <v>0</v>
      </c>
      <c r="S48" s="28">
        <f t="shared" si="31"/>
        <v>20</v>
      </c>
      <c r="T48" s="28">
        <f>T49</f>
        <v>0</v>
      </c>
      <c r="U48" s="28">
        <f>U49</f>
        <v>20</v>
      </c>
      <c r="V48" s="28">
        <f t="shared" ref="V48:V51" si="33">V49</f>
        <v>20</v>
      </c>
      <c r="W48" s="28">
        <f t="shared" si="31"/>
        <v>0</v>
      </c>
      <c r="X48" s="28">
        <f t="shared" si="31"/>
        <v>20</v>
      </c>
      <c r="Y48" s="28">
        <f t="shared" si="31"/>
        <v>0</v>
      </c>
      <c r="Z48" s="28">
        <f t="shared" si="31"/>
        <v>20</v>
      </c>
      <c r="AA48" s="137">
        <f>AA49</f>
        <v>0</v>
      </c>
      <c r="AB48" s="28">
        <f>AB49</f>
        <v>20</v>
      </c>
      <c r="AC48" s="127"/>
    </row>
    <row r="49" spans="1:29" ht="15.75" hidden="1" outlineLevel="1" x14ac:dyDescent="0.2">
      <c r="A49" s="30" t="s">
        <v>477</v>
      </c>
      <c r="B49" s="30" t="s">
        <v>475</v>
      </c>
      <c r="C49" s="30"/>
      <c r="D49" s="30"/>
      <c r="E49" s="31" t="s">
        <v>476</v>
      </c>
      <c r="F49" s="28">
        <f t="shared" si="31"/>
        <v>48</v>
      </c>
      <c r="G49" s="28">
        <f t="shared" si="31"/>
        <v>0</v>
      </c>
      <c r="H49" s="28">
        <f t="shared" si="31"/>
        <v>48</v>
      </c>
      <c r="I49" s="28">
        <f t="shared" si="31"/>
        <v>0</v>
      </c>
      <c r="J49" s="28">
        <f t="shared" si="31"/>
        <v>0</v>
      </c>
      <c r="K49" s="28">
        <f t="shared" si="31"/>
        <v>0</v>
      </c>
      <c r="L49" s="28">
        <f t="shared" si="31"/>
        <v>48</v>
      </c>
      <c r="M49" s="28">
        <f>M50</f>
        <v>0</v>
      </c>
      <c r="N49" s="28">
        <f>N50</f>
        <v>48</v>
      </c>
      <c r="O49" s="28">
        <f t="shared" si="32"/>
        <v>20</v>
      </c>
      <c r="P49" s="28">
        <f t="shared" si="31"/>
        <v>0</v>
      </c>
      <c r="Q49" s="28">
        <f t="shared" si="31"/>
        <v>20</v>
      </c>
      <c r="R49" s="28">
        <f t="shared" si="31"/>
        <v>0</v>
      </c>
      <c r="S49" s="28">
        <f t="shared" si="31"/>
        <v>20</v>
      </c>
      <c r="T49" s="28">
        <f>T50</f>
        <v>0</v>
      </c>
      <c r="U49" s="28">
        <f>U50</f>
        <v>20</v>
      </c>
      <c r="V49" s="28">
        <f t="shared" si="33"/>
        <v>20</v>
      </c>
      <c r="W49" s="28">
        <f t="shared" si="31"/>
        <v>0</v>
      </c>
      <c r="X49" s="28">
        <f t="shared" si="31"/>
        <v>20</v>
      </c>
      <c r="Y49" s="28">
        <f t="shared" si="31"/>
        <v>0</v>
      </c>
      <c r="Z49" s="28">
        <f t="shared" si="31"/>
        <v>20</v>
      </c>
      <c r="AA49" s="137">
        <f>AA50</f>
        <v>0</v>
      </c>
      <c r="AB49" s="28">
        <f>AB50</f>
        <v>20</v>
      </c>
      <c r="AC49" s="127"/>
    </row>
    <row r="50" spans="1:29" ht="15.75" hidden="1" outlineLevel="2" x14ac:dyDescent="0.2">
      <c r="A50" s="30" t="s">
        <v>477</v>
      </c>
      <c r="B50" s="30" t="s">
        <v>475</v>
      </c>
      <c r="C50" s="30" t="s">
        <v>0</v>
      </c>
      <c r="D50" s="30"/>
      <c r="E50" s="31" t="s">
        <v>1</v>
      </c>
      <c r="F50" s="28">
        <f>F51+F53</f>
        <v>48</v>
      </c>
      <c r="G50" s="28">
        <f t="shared" ref="G50:L50" si="34">G51+G53</f>
        <v>0</v>
      </c>
      <c r="H50" s="28">
        <f t="shared" si="34"/>
        <v>48</v>
      </c>
      <c r="I50" s="28">
        <f t="shared" si="34"/>
        <v>0</v>
      </c>
      <c r="J50" s="28">
        <f t="shared" si="34"/>
        <v>0</v>
      </c>
      <c r="K50" s="28">
        <f t="shared" si="34"/>
        <v>0</v>
      </c>
      <c r="L50" s="28">
        <f t="shared" si="34"/>
        <v>48</v>
      </c>
      <c r="M50" s="28">
        <f>M51+M53</f>
        <v>0</v>
      </c>
      <c r="N50" s="28">
        <f>N51+N53</f>
        <v>48</v>
      </c>
      <c r="O50" s="28">
        <f t="shared" ref="O50:Z50" si="35">O51+O53</f>
        <v>20</v>
      </c>
      <c r="P50" s="28">
        <f t="shared" si="35"/>
        <v>0</v>
      </c>
      <c r="Q50" s="28">
        <f t="shared" si="35"/>
        <v>20</v>
      </c>
      <c r="R50" s="28">
        <f t="shared" si="35"/>
        <v>0</v>
      </c>
      <c r="S50" s="28">
        <f t="shared" si="35"/>
        <v>20</v>
      </c>
      <c r="T50" s="28">
        <f>T51+T53</f>
        <v>0</v>
      </c>
      <c r="U50" s="28">
        <f>U51+U53</f>
        <v>20</v>
      </c>
      <c r="V50" s="28">
        <f t="shared" si="35"/>
        <v>20</v>
      </c>
      <c r="W50" s="28">
        <f t="shared" si="35"/>
        <v>0</v>
      </c>
      <c r="X50" s="28">
        <f t="shared" si="35"/>
        <v>20</v>
      </c>
      <c r="Y50" s="28">
        <f t="shared" si="35"/>
        <v>0</v>
      </c>
      <c r="Z50" s="28">
        <f t="shared" si="35"/>
        <v>20</v>
      </c>
      <c r="AA50" s="137">
        <f>AA51+AA53</f>
        <v>0</v>
      </c>
      <c r="AB50" s="28">
        <f>AB51+AB53</f>
        <v>20</v>
      </c>
      <c r="AC50" s="127"/>
    </row>
    <row r="51" spans="1:29" ht="15.75" hidden="1" outlineLevel="3" x14ac:dyDescent="0.2">
      <c r="A51" s="30" t="s">
        <v>477</v>
      </c>
      <c r="B51" s="30" t="s">
        <v>475</v>
      </c>
      <c r="C51" s="30" t="s">
        <v>6</v>
      </c>
      <c r="D51" s="30"/>
      <c r="E51" s="31" t="s">
        <v>37</v>
      </c>
      <c r="F51" s="28">
        <f t="shared" ref="F51:Z51" si="36">F52</f>
        <v>20</v>
      </c>
      <c r="G51" s="28">
        <f t="shared" si="36"/>
        <v>0</v>
      </c>
      <c r="H51" s="28">
        <f t="shared" si="36"/>
        <v>20</v>
      </c>
      <c r="I51" s="28">
        <f t="shared" si="36"/>
        <v>0</v>
      </c>
      <c r="J51" s="28">
        <f t="shared" si="36"/>
        <v>0</v>
      </c>
      <c r="K51" s="28">
        <f t="shared" si="36"/>
        <v>0</v>
      </c>
      <c r="L51" s="28">
        <f t="shared" si="36"/>
        <v>20</v>
      </c>
      <c r="M51" s="28">
        <f>M52</f>
        <v>0</v>
      </c>
      <c r="N51" s="28">
        <f>N52</f>
        <v>20</v>
      </c>
      <c r="O51" s="28">
        <f t="shared" si="32"/>
        <v>20</v>
      </c>
      <c r="P51" s="28">
        <f t="shared" si="36"/>
        <v>0</v>
      </c>
      <c r="Q51" s="28">
        <f t="shared" si="36"/>
        <v>20</v>
      </c>
      <c r="R51" s="28">
        <f t="shared" si="36"/>
        <v>0</v>
      </c>
      <c r="S51" s="28">
        <f t="shared" si="36"/>
        <v>20</v>
      </c>
      <c r="T51" s="28">
        <f>T52</f>
        <v>0</v>
      </c>
      <c r="U51" s="28">
        <f>U52</f>
        <v>20</v>
      </c>
      <c r="V51" s="28">
        <f t="shared" si="33"/>
        <v>20</v>
      </c>
      <c r="W51" s="28">
        <f t="shared" si="36"/>
        <v>0</v>
      </c>
      <c r="X51" s="28">
        <f t="shared" si="36"/>
        <v>20</v>
      </c>
      <c r="Y51" s="28">
        <f t="shared" si="36"/>
        <v>0</v>
      </c>
      <c r="Z51" s="28">
        <f t="shared" si="36"/>
        <v>20</v>
      </c>
      <c r="AA51" s="137">
        <f>AA52</f>
        <v>0</v>
      </c>
      <c r="AB51" s="28">
        <f>AB52</f>
        <v>20</v>
      </c>
      <c r="AC51" s="127"/>
    </row>
    <row r="52" spans="1:29" ht="15.75" hidden="1" outlineLevel="7" x14ac:dyDescent="0.2">
      <c r="A52" s="32" t="s">
        <v>477</v>
      </c>
      <c r="B52" s="32" t="s">
        <v>475</v>
      </c>
      <c r="C52" s="32" t="s">
        <v>6</v>
      </c>
      <c r="D52" s="32" t="s">
        <v>7</v>
      </c>
      <c r="E52" s="33" t="s">
        <v>8</v>
      </c>
      <c r="F52" s="29">
        <v>20</v>
      </c>
      <c r="G52" s="29"/>
      <c r="H52" s="29">
        <f>SUM(F52:G52)</f>
        <v>20</v>
      </c>
      <c r="I52" s="29"/>
      <c r="J52" s="29"/>
      <c r="K52" s="29"/>
      <c r="L52" s="29">
        <f>SUM(H52:K52)</f>
        <v>20</v>
      </c>
      <c r="M52" s="29"/>
      <c r="N52" s="29">
        <f>SUM(L52:M52)</f>
        <v>20</v>
      </c>
      <c r="O52" s="29">
        <v>20</v>
      </c>
      <c r="P52" s="29"/>
      <c r="Q52" s="29">
        <f>SUM(O52:P52)</f>
        <v>20</v>
      </c>
      <c r="R52" s="29"/>
      <c r="S52" s="29">
        <f>SUM(Q52:R52)</f>
        <v>20</v>
      </c>
      <c r="T52" s="29"/>
      <c r="U52" s="29">
        <f>SUM(S52:T52)</f>
        <v>20</v>
      </c>
      <c r="V52" s="29">
        <v>20</v>
      </c>
      <c r="W52" s="29"/>
      <c r="X52" s="29">
        <f>SUM(V52:W52)</f>
        <v>20</v>
      </c>
      <c r="Y52" s="29"/>
      <c r="Z52" s="29">
        <f>SUM(X52:Y52)</f>
        <v>20</v>
      </c>
      <c r="AA52" s="138"/>
      <c r="AB52" s="29">
        <f>SUM(Z52:AA52)</f>
        <v>20</v>
      </c>
      <c r="AC52" s="127"/>
    </row>
    <row r="53" spans="1:29" ht="15.75" hidden="1" outlineLevel="7" x14ac:dyDescent="0.2">
      <c r="A53" s="30" t="s">
        <v>477</v>
      </c>
      <c r="B53" s="30" t="s">
        <v>475</v>
      </c>
      <c r="C53" s="30" t="s">
        <v>17</v>
      </c>
      <c r="D53" s="30"/>
      <c r="E53" s="31" t="s">
        <v>18</v>
      </c>
      <c r="F53" s="28">
        <f t="shared" ref="F53:Z53" si="37">F54</f>
        <v>28</v>
      </c>
      <c r="G53" s="28">
        <f t="shared" si="37"/>
        <v>0</v>
      </c>
      <c r="H53" s="28">
        <f t="shared" si="37"/>
        <v>28</v>
      </c>
      <c r="I53" s="28">
        <f t="shared" si="37"/>
        <v>0</v>
      </c>
      <c r="J53" s="28">
        <f t="shared" si="37"/>
        <v>0</v>
      </c>
      <c r="K53" s="28">
        <f t="shared" si="37"/>
        <v>0</v>
      </c>
      <c r="L53" s="28">
        <f t="shared" si="37"/>
        <v>28</v>
      </c>
      <c r="M53" s="28">
        <f>M54</f>
        <v>0</v>
      </c>
      <c r="N53" s="28">
        <f>N54</f>
        <v>28</v>
      </c>
      <c r="O53" s="28"/>
      <c r="P53" s="28">
        <f t="shared" si="37"/>
        <v>0</v>
      </c>
      <c r="Q53" s="28">
        <f t="shared" si="37"/>
        <v>0</v>
      </c>
      <c r="R53" s="28">
        <f t="shared" si="37"/>
        <v>0</v>
      </c>
      <c r="S53" s="28">
        <f t="shared" si="37"/>
        <v>0</v>
      </c>
      <c r="T53" s="28">
        <f>T54</f>
        <v>0</v>
      </c>
      <c r="U53" s="28">
        <f>U54</f>
        <v>0</v>
      </c>
      <c r="V53" s="28"/>
      <c r="W53" s="28">
        <f t="shared" si="37"/>
        <v>0</v>
      </c>
      <c r="X53" s="28">
        <f t="shared" si="37"/>
        <v>0</v>
      </c>
      <c r="Y53" s="28">
        <f t="shared" si="37"/>
        <v>0</v>
      </c>
      <c r="Z53" s="28">
        <f t="shared" si="37"/>
        <v>0</v>
      </c>
      <c r="AA53" s="137">
        <f>AA54</f>
        <v>0</v>
      </c>
      <c r="AB53" s="28">
        <f>AB54</f>
        <v>0</v>
      </c>
      <c r="AC53" s="127"/>
    </row>
    <row r="54" spans="1:29" ht="15.75" hidden="1" outlineLevel="7" x14ac:dyDescent="0.2">
      <c r="A54" s="32" t="s">
        <v>477</v>
      </c>
      <c r="B54" s="32" t="s">
        <v>475</v>
      </c>
      <c r="C54" s="32" t="s">
        <v>17</v>
      </c>
      <c r="D54" s="32" t="s">
        <v>7</v>
      </c>
      <c r="E54" s="33" t="s">
        <v>8</v>
      </c>
      <c r="F54" s="29">
        <v>28</v>
      </c>
      <c r="G54" s="29"/>
      <c r="H54" s="29">
        <f>SUM(F54:G54)</f>
        <v>28</v>
      </c>
      <c r="I54" s="29"/>
      <c r="J54" s="29"/>
      <c r="K54" s="29"/>
      <c r="L54" s="29">
        <f>SUM(H54:K54)</f>
        <v>28</v>
      </c>
      <c r="M54" s="29"/>
      <c r="N54" s="29">
        <f>SUM(L54:M54)</f>
        <v>28</v>
      </c>
      <c r="O54" s="29"/>
      <c r="P54" s="29"/>
      <c r="Q54" s="29">
        <f>SUM(O54:P54)</f>
        <v>0</v>
      </c>
      <c r="R54" s="29"/>
      <c r="S54" s="29">
        <f>SUM(Q54:R54)</f>
        <v>0</v>
      </c>
      <c r="T54" s="29"/>
      <c r="U54" s="29">
        <f>SUM(S54:T54)</f>
        <v>0</v>
      </c>
      <c r="V54" s="29"/>
      <c r="W54" s="29"/>
      <c r="X54" s="29">
        <f>SUM(V54:W54)</f>
        <v>0</v>
      </c>
      <c r="Y54" s="29"/>
      <c r="Z54" s="29">
        <f>SUM(X54:Y54)</f>
        <v>0</v>
      </c>
      <c r="AA54" s="138"/>
      <c r="AB54" s="29">
        <f>SUM(Z54:AA54)</f>
        <v>0</v>
      </c>
      <c r="AC54" s="127"/>
    </row>
    <row r="55" spans="1:29" ht="15.75" hidden="1" outlineLevel="7" x14ac:dyDescent="0.2">
      <c r="A55" s="32"/>
      <c r="B55" s="32"/>
      <c r="C55" s="32"/>
      <c r="D55" s="32"/>
      <c r="E55" s="33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138"/>
      <c r="AB55" s="29"/>
      <c r="AC55" s="127"/>
    </row>
    <row r="56" spans="1:29" ht="15.75" x14ac:dyDescent="0.2">
      <c r="A56" s="30" t="s">
        <v>481</v>
      </c>
      <c r="B56" s="30"/>
      <c r="C56" s="30"/>
      <c r="D56" s="30"/>
      <c r="E56" s="31" t="s">
        <v>482</v>
      </c>
      <c r="F56" s="28" t="e">
        <f t="shared" ref="F56:Z56" si="38">F57+F177+F220+F307+F463+F487+F553+F577+F624</f>
        <v>#REF!</v>
      </c>
      <c r="G56" s="28" t="e">
        <f t="shared" si="38"/>
        <v>#REF!</v>
      </c>
      <c r="H56" s="28">
        <f t="shared" si="38"/>
        <v>2428579.7101399992</v>
      </c>
      <c r="I56" s="28">
        <f t="shared" si="38"/>
        <v>-55290.592569999993</v>
      </c>
      <c r="J56" s="28">
        <f t="shared" si="38"/>
        <v>547170.56235000002</v>
      </c>
      <c r="K56" s="28">
        <f t="shared" si="38"/>
        <v>21327.878279999997</v>
      </c>
      <c r="L56" s="28">
        <f t="shared" si="38"/>
        <v>2941787.5581999999</v>
      </c>
      <c r="M56" s="28">
        <f>M57+M177+M220+M307+M463+M487+M553+M577+M624</f>
        <v>5587.9406300000001</v>
      </c>
      <c r="N56" s="28">
        <f>N57+N177+N220+N307+N463+N487+N553+N577+N624</f>
        <v>2947375.4988299995</v>
      </c>
      <c r="O56" s="28">
        <f t="shared" si="38"/>
        <v>1027248.38787</v>
      </c>
      <c r="P56" s="28">
        <f t="shared" si="38"/>
        <v>44949.7</v>
      </c>
      <c r="Q56" s="28">
        <f t="shared" si="38"/>
        <v>1072198.0878699999</v>
      </c>
      <c r="R56" s="28">
        <f t="shared" si="38"/>
        <v>16344.02694</v>
      </c>
      <c r="S56" s="28">
        <f t="shared" si="38"/>
        <v>1088542.1148099999</v>
      </c>
      <c r="T56" s="28">
        <f>T57+T177+T220+T307+T463+T487+T553+T577+T624</f>
        <v>0</v>
      </c>
      <c r="U56" s="28">
        <f>U57+U177+U220+U307+U463+U487+U553+U577+U624</f>
        <v>1088542.1148099999</v>
      </c>
      <c r="V56" s="28">
        <f t="shared" si="38"/>
        <v>906244.51446999994</v>
      </c>
      <c r="W56" s="28">
        <f t="shared" si="38"/>
        <v>324.09999999999997</v>
      </c>
      <c r="X56" s="28">
        <f t="shared" si="38"/>
        <v>906568.61446999991</v>
      </c>
      <c r="Y56" s="28">
        <f t="shared" si="38"/>
        <v>3494.6934000000001</v>
      </c>
      <c r="Z56" s="28">
        <f t="shared" si="38"/>
        <v>910063.3078699999</v>
      </c>
      <c r="AA56" s="137">
        <f>AA57+AA177+AA220+AA307+AA463+AA487+AA553+AA577+AA624</f>
        <v>0</v>
      </c>
      <c r="AB56" s="28">
        <f>AB57+AB177+AB220+AB307+AB463+AB487+AB553+AB577+AB624</f>
        <v>910063.3078699999</v>
      </c>
      <c r="AC56" s="127"/>
    </row>
    <row r="57" spans="1:29" ht="15.75" collapsed="1" x14ac:dyDescent="0.2">
      <c r="A57" s="30" t="s">
        <v>481</v>
      </c>
      <c r="B57" s="30" t="s">
        <v>467</v>
      </c>
      <c r="C57" s="30"/>
      <c r="D57" s="30"/>
      <c r="E57" s="67" t="s">
        <v>468</v>
      </c>
      <c r="F57" s="28">
        <f>F58+F62+F92+F102+F106+F98</f>
        <v>219965.33881000004</v>
      </c>
      <c r="G57" s="28">
        <f t="shared" ref="G57:L57" si="39">G58+G62+G92+G102+G106+G98</f>
        <v>195011.28999999998</v>
      </c>
      <c r="H57" s="28">
        <f t="shared" si="39"/>
        <v>414976.62880999997</v>
      </c>
      <c r="I57" s="28">
        <f t="shared" si="39"/>
        <v>-135802.4</v>
      </c>
      <c r="J57" s="28">
        <f t="shared" si="39"/>
        <v>0</v>
      </c>
      <c r="K57" s="28">
        <f t="shared" si="39"/>
        <v>-51216.522600000004</v>
      </c>
      <c r="L57" s="28">
        <f t="shared" si="39"/>
        <v>227957.70621</v>
      </c>
      <c r="M57" s="28">
        <f>M58+M62+M92+M102+M106+M98</f>
        <v>-2812.0593699999999</v>
      </c>
      <c r="N57" s="28">
        <f>N58+N62+N92+N102+N106+N98</f>
        <v>225145.64684000003</v>
      </c>
      <c r="O57" s="28">
        <f t="shared" ref="O57:Z57" si="40">O58+O62+O92+O102+O106+O98</f>
        <v>213235.40000000002</v>
      </c>
      <c r="P57" s="28">
        <f t="shared" si="40"/>
        <v>45012.4</v>
      </c>
      <c r="Q57" s="28">
        <f t="shared" si="40"/>
        <v>258247.8</v>
      </c>
      <c r="R57" s="28">
        <f t="shared" si="40"/>
        <v>15000</v>
      </c>
      <c r="S57" s="28">
        <f t="shared" si="40"/>
        <v>273247.80000000005</v>
      </c>
      <c r="T57" s="28">
        <f>T58+T62+T92+T102+T106+T98</f>
        <v>0</v>
      </c>
      <c r="U57" s="28">
        <f>U58+U62+U92+U102+U106+U98</f>
        <v>273247.80000000005</v>
      </c>
      <c r="V57" s="28">
        <f t="shared" si="40"/>
        <v>248614.59999999998</v>
      </c>
      <c r="W57" s="28">
        <f t="shared" si="40"/>
        <v>316.2</v>
      </c>
      <c r="X57" s="28">
        <f t="shared" si="40"/>
        <v>248930.8</v>
      </c>
      <c r="Y57" s="28">
        <f t="shared" si="40"/>
        <v>0</v>
      </c>
      <c r="Z57" s="28">
        <f t="shared" si="40"/>
        <v>248930.8</v>
      </c>
      <c r="AA57" s="137">
        <f>AA58+AA62+AA92+AA102+AA106+AA98</f>
        <v>0</v>
      </c>
      <c r="AB57" s="28">
        <f>AB58+AB62+AB92+AB102+AB106+AB98</f>
        <v>248930.8</v>
      </c>
      <c r="AC57" s="127"/>
    </row>
    <row r="58" spans="1:29" ht="31.5" hidden="1" outlineLevel="1" x14ac:dyDescent="0.2">
      <c r="A58" s="30" t="s">
        <v>481</v>
      </c>
      <c r="B58" s="30" t="s">
        <v>483</v>
      </c>
      <c r="C58" s="30"/>
      <c r="D58" s="30"/>
      <c r="E58" s="31" t="s">
        <v>484</v>
      </c>
      <c r="F58" s="28">
        <f t="shared" ref="F58:Z60" si="41">F59</f>
        <v>3882.9</v>
      </c>
      <c r="G58" s="28">
        <f t="shared" si="41"/>
        <v>0</v>
      </c>
      <c r="H58" s="28">
        <f t="shared" si="41"/>
        <v>3882.9</v>
      </c>
      <c r="I58" s="28">
        <f t="shared" si="41"/>
        <v>0</v>
      </c>
      <c r="J58" s="28">
        <f t="shared" si="41"/>
        <v>0</v>
      </c>
      <c r="K58" s="28">
        <f t="shared" si="41"/>
        <v>0</v>
      </c>
      <c r="L58" s="28">
        <f t="shared" si="41"/>
        <v>3882.9</v>
      </c>
      <c r="M58" s="28">
        <f t="shared" si="41"/>
        <v>0</v>
      </c>
      <c r="N58" s="28">
        <f t="shared" si="41"/>
        <v>3882.9</v>
      </c>
      <c r="O58" s="28">
        <f t="shared" si="41"/>
        <v>4038.4</v>
      </c>
      <c r="P58" s="28">
        <f t="shared" si="41"/>
        <v>0</v>
      </c>
      <c r="Q58" s="28">
        <f t="shared" si="41"/>
        <v>4038.4</v>
      </c>
      <c r="R58" s="28">
        <f t="shared" si="41"/>
        <v>0</v>
      </c>
      <c r="S58" s="28">
        <f t="shared" si="41"/>
        <v>4038.4</v>
      </c>
      <c r="T58" s="28">
        <f t="shared" si="41"/>
        <v>0</v>
      </c>
      <c r="U58" s="28">
        <f t="shared" si="41"/>
        <v>4038.4</v>
      </c>
      <c r="V58" s="28">
        <f t="shared" si="41"/>
        <v>4724.5</v>
      </c>
      <c r="W58" s="28">
        <f t="shared" si="41"/>
        <v>0</v>
      </c>
      <c r="X58" s="28">
        <f t="shared" si="41"/>
        <v>4724.5</v>
      </c>
      <c r="Y58" s="28">
        <f t="shared" si="41"/>
        <v>0</v>
      </c>
      <c r="Z58" s="28">
        <f t="shared" si="41"/>
        <v>4724.5</v>
      </c>
      <c r="AA58" s="137">
        <f t="shared" ref="AA58:AB60" si="42">AA59</f>
        <v>0</v>
      </c>
      <c r="AB58" s="28">
        <f t="shared" si="42"/>
        <v>4724.5</v>
      </c>
      <c r="AC58" s="127"/>
    </row>
    <row r="59" spans="1:29" ht="15.75" hidden="1" outlineLevel="2" x14ac:dyDescent="0.2">
      <c r="A59" s="30" t="s">
        <v>481</v>
      </c>
      <c r="B59" s="30" t="s">
        <v>483</v>
      </c>
      <c r="C59" s="30" t="s">
        <v>0</v>
      </c>
      <c r="D59" s="30"/>
      <c r="E59" s="31" t="s">
        <v>1</v>
      </c>
      <c r="F59" s="28">
        <f>F60</f>
        <v>3882.9</v>
      </c>
      <c r="G59" s="28">
        <f t="shared" si="41"/>
        <v>0</v>
      </c>
      <c r="H59" s="28">
        <f t="shared" si="41"/>
        <v>3882.9</v>
      </c>
      <c r="I59" s="28">
        <f t="shared" si="41"/>
        <v>0</v>
      </c>
      <c r="J59" s="28">
        <f t="shared" si="41"/>
        <v>0</v>
      </c>
      <c r="K59" s="28">
        <f t="shared" si="41"/>
        <v>0</v>
      </c>
      <c r="L59" s="28">
        <f t="shared" si="41"/>
        <v>3882.9</v>
      </c>
      <c r="M59" s="28">
        <f t="shared" si="41"/>
        <v>0</v>
      </c>
      <c r="N59" s="28">
        <f t="shared" si="41"/>
        <v>3882.9</v>
      </c>
      <c r="O59" s="28">
        <f t="shared" si="41"/>
        <v>4038.4</v>
      </c>
      <c r="P59" s="28">
        <f t="shared" si="41"/>
        <v>0</v>
      </c>
      <c r="Q59" s="28">
        <f t="shared" si="41"/>
        <v>4038.4</v>
      </c>
      <c r="R59" s="28">
        <f t="shared" si="41"/>
        <v>0</v>
      </c>
      <c r="S59" s="28">
        <f t="shared" si="41"/>
        <v>4038.4</v>
      </c>
      <c r="T59" s="28">
        <f t="shared" si="41"/>
        <v>0</v>
      </c>
      <c r="U59" s="28">
        <f t="shared" si="41"/>
        <v>4038.4</v>
      </c>
      <c r="V59" s="28">
        <f t="shared" si="41"/>
        <v>4724.5</v>
      </c>
      <c r="W59" s="28">
        <f t="shared" si="41"/>
        <v>0</v>
      </c>
      <c r="X59" s="28">
        <f t="shared" si="41"/>
        <v>4724.5</v>
      </c>
      <c r="Y59" s="28">
        <f t="shared" si="41"/>
        <v>0</v>
      </c>
      <c r="Z59" s="28">
        <f t="shared" si="41"/>
        <v>4724.5</v>
      </c>
      <c r="AA59" s="137">
        <f t="shared" si="42"/>
        <v>0</v>
      </c>
      <c r="AB59" s="28">
        <f t="shared" si="42"/>
        <v>4724.5</v>
      </c>
      <c r="AC59" s="127"/>
    </row>
    <row r="60" spans="1:29" ht="15.75" hidden="1" outlineLevel="3" x14ac:dyDescent="0.2">
      <c r="A60" s="30" t="s">
        <v>481</v>
      </c>
      <c r="B60" s="30" t="s">
        <v>483</v>
      </c>
      <c r="C60" s="30" t="s">
        <v>21</v>
      </c>
      <c r="D60" s="30"/>
      <c r="E60" s="31" t="s">
        <v>412</v>
      </c>
      <c r="F60" s="28">
        <f t="shared" ref="F60:Z60" si="43">F61</f>
        <v>3882.9</v>
      </c>
      <c r="G60" s="28">
        <f t="shared" si="43"/>
        <v>0</v>
      </c>
      <c r="H60" s="28">
        <f t="shared" si="43"/>
        <v>3882.9</v>
      </c>
      <c r="I60" s="28">
        <f t="shared" si="43"/>
        <v>0</v>
      </c>
      <c r="J60" s="28">
        <f t="shared" si="43"/>
        <v>0</v>
      </c>
      <c r="K60" s="28">
        <f t="shared" si="43"/>
        <v>0</v>
      </c>
      <c r="L60" s="28">
        <f t="shared" si="43"/>
        <v>3882.9</v>
      </c>
      <c r="M60" s="28">
        <f t="shared" si="41"/>
        <v>0</v>
      </c>
      <c r="N60" s="28">
        <f t="shared" si="41"/>
        <v>3882.9</v>
      </c>
      <c r="O60" s="28">
        <f t="shared" si="41"/>
        <v>4038.4</v>
      </c>
      <c r="P60" s="28">
        <f t="shared" si="43"/>
        <v>0</v>
      </c>
      <c r="Q60" s="28">
        <f t="shared" si="43"/>
        <v>4038.4</v>
      </c>
      <c r="R60" s="28">
        <f t="shared" si="43"/>
        <v>0</v>
      </c>
      <c r="S60" s="28">
        <f t="shared" si="43"/>
        <v>4038.4</v>
      </c>
      <c r="T60" s="28">
        <f t="shared" si="41"/>
        <v>0</v>
      </c>
      <c r="U60" s="28">
        <f t="shared" si="41"/>
        <v>4038.4</v>
      </c>
      <c r="V60" s="28">
        <f t="shared" si="41"/>
        <v>4724.5</v>
      </c>
      <c r="W60" s="28">
        <f t="shared" si="43"/>
        <v>0</v>
      </c>
      <c r="X60" s="28">
        <f t="shared" si="43"/>
        <v>4724.5</v>
      </c>
      <c r="Y60" s="28">
        <f t="shared" si="43"/>
        <v>0</v>
      </c>
      <c r="Z60" s="28">
        <f t="shared" si="43"/>
        <v>4724.5</v>
      </c>
      <c r="AA60" s="137">
        <f t="shared" si="42"/>
        <v>0</v>
      </c>
      <c r="AB60" s="28">
        <f t="shared" si="42"/>
        <v>4724.5</v>
      </c>
      <c r="AC60" s="127"/>
    </row>
    <row r="61" spans="1:29" ht="47.25" hidden="1" outlineLevel="7" x14ac:dyDescent="0.2">
      <c r="A61" s="32" t="s">
        <v>481</v>
      </c>
      <c r="B61" s="32" t="s">
        <v>483</v>
      </c>
      <c r="C61" s="32" t="s">
        <v>21</v>
      </c>
      <c r="D61" s="32" t="s">
        <v>4</v>
      </c>
      <c r="E61" s="33" t="s">
        <v>5</v>
      </c>
      <c r="F61" s="29">
        <v>3882.9</v>
      </c>
      <c r="G61" s="29"/>
      <c r="H61" s="29">
        <f>SUM(F61:G61)</f>
        <v>3882.9</v>
      </c>
      <c r="I61" s="29"/>
      <c r="J61" s="29"/>
      <c r="K61" s="29"/>
      <c r="L61" s="29">
        <f>SUM(H61:K61)</f>
        <v>3882.9</v>
      </c>
      <c r="M61" s="29"/>
      <c r="N61" s="29">
        <f>SUM(L61:M61)</f>
        <v>3882.9</v>
      </c>
      <c r="O61" s="29">
        <v>4038.4</v>
      </c>
      <c r="P61" s="29"/>
      <c r="Q61" s="29">
        <f>SUM(O61:P61)</f>
        <v>4038.4</v>
      </c>
      <c r="R61" s="29"/>
      <c r="S61" s="29">
        <f>SUM(Q61:R61)</f>
        <v>4038.4</v>
      </c>
      <c r="T61" s="29"/>
      <c r="U61" s="29">
        <f>SUM(S61:T61)</f>
        <v>4038.4</v>
      </c>
      <c r="V61" s="29">
        <v>4724.5</v>
      </c>
      <c r="W61" s="29"/>
      <c r="X61" s="29">
        <f>SUM(V61:W61)</f>
        <v>4724.5</v>
      </c>
      <c r="Y61" s="29"/>
      <c r="Z61" s="29">
        <f>SUM(X61:Y61)</f>
        <v>4724.5</v>
      </c>
      <c r="AA61" s="138"/>
      <c r="AB61" s="29">
        <f>SUM(Z61:AA61)</f>
        <v>4724.5</v>
      </c>
      <c r="AC61" s="127"/>
    </row>
    <row r="62" spans="1:29" ht="29.25" hidden="1" customHeight="1" outlineLevel="1" x14ac:dyDescent="0.2">
      <c r="A62" s="30" t="s">
        <v>481</v>
      </c>
      <c r="B62" s="30" t="s">
        <v>485</v>
      </c>
      <c r="C62" s="30"/>
      <c r="D62" s="30"/>
      <c r="E62" s="31" t="s">
        <v>486</v>
      </c>
      <c r="F62" s="28">
        <f>F63+F68</f>
        <v>126777.70000000003</v>
      </c>
      <c r="G62" s="28">
        <f t="shared" ref="G62:L62" si="44">G63+G68</f>
        <v>0</v>
      </c>
      <c r="H62" s="28">
        <f t="shared" si="44"/>
        <v>126777.70000000003</v>
      </c>
      <c r="I62" s="28">
        <f t="shared" si="44"/>
        <v>0</v>
      </c>
      <c r="J62" s="28">
        <f t="shared" si="44"/>
        <v>0</v>
      </c>
      <c r="K62" s="28">
        <f t="shared" si="44"/>
        <v>1754.8411000000001</v>
      </c>
      <c r="L62" s="28">
        <f t="shared" si="44"/>
        <v>128532.54110000003</v>
      </c>
      <c r="M62" s="28">
        <f>M63+M68</f>
        <v>0</v>
      </c>
      <c r="N62" s="28">
        <f>N63+N68</f>
        <v>128532.54110000003</v>
      </c>
      <c r="O62" s="28">
        <f>O63+O68</f>
        <v>131327.6</v>
      </c>
      <c r="P62" s="28">
        <f t="shared" ref="P62:S62" si="45">P63+P68</f>
        <v>0</v>
      </c>
      <c r="Q62" s="28">
        <f t="shared" si="45"/>
        <v>131327.6</v>
      </c>
      <c r="R62" s="28">
        <f t="shared" si="45"/>
        <v>0</v>
      </c>
      <c r="S62" s="28">
        <f t="shared" si="45"/>
        <v>131327.6</v>
      </c>
      <c r="T62" s="28">
        <f>T63+T68</f>
        <v>0</v>
      </c>
      <c r="U62" s="28">
        <f>U63+U68</f>
        <v>131327.6</v>
      </c>
      <c r="V62" s="28">
        <f>V63+V68</f>
        <v>150261.69999999998</v>
      </c>
      <c r="W62" s="28">
        <f t="shared" ref="W62:Z62" si="46">W63+W68</f>
        <v>0</v>
      </c>
      <c r="X62" s="28">
        <f t="shared" si="46"/>
        <v>150261.69999999998</v>
      </c>
      <c r="Y62" s="28">
        <f t="shared" si="46"/>
        <v>0</v>
      </c>
      <c r="Z62" s="28">
        <f t="shared" si="46"/>
        <v>150261.69999999998</v>
      </c>
      <c r="AA62" s="137">
        <f>AA63+AA68</f>
        <v>0</v>
      </c>
      <c r="AB62" s="28">
        <f>AB63+AB68</f>
        <v>150261.69999999998</v>
      </c>
      <c r="AC62" s="127"/>
    </row>
    <row r="63" spans="1:29" ht="31.5" hidden="1" outlineLevel="2" x14ac:dyDescent="0.2">
      <c r="A63" s="30" t="s">
        <v>481</v>
      </c>
      <c r="B63" s="30" t="s">
        <v>485</v>
      </c>
      <c r="C63" s="30" t="s">
        <v>22</v>
      </c>
      <c r="D63" s="30"/>
      <c r="E63" s="31" t="s">
        <v>23</v>
      </c>
      <c r="F63" s="28">
        <f t="shared" ref="F63:Z66" si="47">F64</f>
        <v>314.60000000000002</v>
      </c>
      <c r="G63" s="28">
        <f t="shared" si="47"/>
        <v>0</v>
      </c>
      <c r="H63" s="28">
        <f t="shared" si="47"/>
        <v>314.60000000000002</v>
      </c>
      <c r="I63" s="28">
        <f t="shared" si="47"/>
        <v>0</v>
      </c>
      <c r="J63" s="28">
        <f t="shared" si="47"/>
        <v>0</v>
      </c>
      <c r="K63" s="28">
        <f t="shared" si="47"/>
        <v>0</v>
      </c>
      <c r="L63" s="28">
        <f t="shared" si="47"/>
        <v>314.60000000000002</v>
      </c>
      <c r="M63" s="28">
        <f t="shared" si="47"/>
        <v>0</v>
      </c>
      <c r="N63" s="28">
        <f t="shared" si="47"/>
        <v>314.60000000000002</v>
      </c>
      <c r="O63" s="28">
        <f t="shared" si="47"/>
        <v>325.60000000000002</v>
      </c>
      <c r="P63" s="28">
        <f t="shared" si="47"/>
        <v>0</v>
      </c>
      <c r="Q63" s="28">
        <f t="shared" si="47"/>
        <v>325.60000000000002</v>
      </c>
      <c r="R63" s="28">
        <f t="shared" si="47"/>
        <v>0</v>
      </c>
      <c r="S63" s="28">
        <f t="shared" si="47"/>
        <v>325.60000000000002</v>
      </c>
      <c r="T63" s="28">
        <f t="shared" si="47"/>
        <v>0</v>
      </c>
      <c r="U63" s="28">
        <f t="shared" si="47"/>
        <v>325.60000000000002</v>
      </c>
      <c r="V63" s="28">
        <f t="shared" si="47"/>
        <v>217.1</v>
      </c>
      <c r="W63" s="28">
        <f t="shared" si="47"/>
        <v>0</v>
      </c>
      <c r="X63" s="28">
        <f t="shared" si="47"/>
        <v>217.1</v>
      </c>
      <c r="Y63" s="28">
        <f t="shared" si="47"/>
        <v>0</v>
      </c>
      <c r="Z63" s="28">
        <f t="shared" si="47"/>
        <v>217.1</v>
      </c>
      <c r="AA63" s="137">
        <f t="shared" ref="AA63:AB66" si="48">AA64</f>
        <v>0</v>
      </c>
      <c r="AB63" s="28">
        <f t="shared" si="48"/>
        <v>217.1</v>
      </c>
      <c r="AC63" s="127"/>
    </row>
    <row r="64" spans="1:29" ht="31.5" hidden="1" outlineLevel="3" x14ac:dyDescent="0.2">
      <c r="A64" s="30" t="s">
        <v>481</v>
      </c>
      <c r="B64" s="30" t="s">
        <v>485</v>
      </c>
      <c r="C64" s="30" t="s">
        <v>24</v>
      </c>
      <c r="D64" s="30"/>
      <c r="E64" s="31" t="s">
        <v>25</v>
      </c>
      <c r="F64" s="28">
        <f t="shared" si="47"/>
        <v>314.60000000000002</v>
      </c>
      <c r="G64" s="28">
        <f t="shared" si="47"/>
        <v>0</v>
      </c>
      <c r="H64" s="28">
        <f t="shared" si="47"/>
        <v>314.60000000000002</v>
      </c>
      <c r="I64" s="28">
        <f t="shared" si="47"/>
        <v>0</v>
      </c>
      <c r="J64" s="28">
        <f t="shared" si="47"/>
        <v>0</v>
      </c>
      <c r="K64" s="28">
        <f t="shared" si="47"/>
        <v>0</v>
      </c>
      <c r="L64" s="28">
        <f t="shared" si="47"/>
        <v>314.60000000000002</v>
      </c>
      <c r="M64" s="28">
        <f t="shared" si="47"/>
        <v>0</v>
      </c>
      <c r="N64" s="28">
        <f t="shared" si="47"/>
        <v>314.60000000000002</v>
      </c>
      <c r="O64" s="28">
        <f t="shared" si="47"/>
        <v>325.60000000000002</v>
      </c>
      <c r="P64" s="28">
        <f t="shared" si="47"/>
        <v>0</v>
      </c>
      <c r="Q64" s="28">
        <f t="shared" si="47"/>
        <v>325.60000000000002</v>
      </c>
      <c r="R64" s="28">
        <f t="shared" si="47"/>
        <v>0</v>
      </c>
      <c r="S64" s="28">
        <f t="shared" si="47"/>
        <v>325.60000000000002</v>
      </c>
      <c r="T64" s="28">
        <f t="shared" si="47"/>
        <v>0</v>
      </c>
      <c r="U64" s="28">
        <f t="shared" si="47"/>
        <v>325.60000000000002</v>
      </c>
      <c r="V64" s="28">
        <f t="shared" si="47"/>
        <v>217.1</v>
      </c>
      <c r="W64" s="28">
        <f t="shared" si="47"/>
        <v>0</v>
      </c>
      <c r="X64" s="28">
        <f t="shared" si="47"/>
        <v>217.1</v>
      </c>
      <c r="Y64" s="28">
        <f t="shared" si="47"/>
        <v>0</v>
      </c>
      <c r="Z64" s="28">
        <f t="shared" si="47"/>
        <v>217.1</v>
      </c>
      <c r="AA64" s="137">
        <f t="shared" si="48"/>
        <v>0</v>
      </c>
      <c r="AB64" s="28">
        <f t="shared" si="48"/>
        <v>217.1</v>
      </c>
      <c r="AC64" s="127"/>
    </row>
    <row r="65" spans="1:29" ht="18" hidden="1" customHeight="1" outlineLevel="4" x14ac:dyDescent="0.2">
      <c r="A65" s="30" t="s">
        <v>481</v>
      </c>
      <c r="B65" s="30" t="s">
        <v>485</v>
      </c>
      <c r="C65" s="30" t="s">
        <v>26</v>
      </c>
      <c r="D65" s="30"/>
      <c r="E65" s="31" t="s">
        <v>27</v>
      </c>
      <c r="F65" s="28">
        <f>F66</f>
        <v>314.60000000000002</v>
      </c>
      <c r="G65" s="28">
        <f t="shared" si="47"/>
        <v>0</v>
      </c>
      <c r="H65" s="28">
        <f t="shared" si="47"/>
        <v>314.60000000000002</v>
      </c>
      <c r="I65" s="28">
        <f t="shared" si="47"/>
        <v>0</v>
      </c>
      <c r="J65" s="28">
        <f t="shared" si="47"/>
        <v>0</v>
      </c>
      <c r="K65" s="28">
        <f t="shared" si="47"/>
        <v>0</v>
      </c>
      <c r="L65" s="28">
        <f t="shared" si="47"/>
        <v>314.60000000000002</v>
      </c>
      <c r="M65" s="28">
        <f t="shared" si="47"/>
        <v>0</v>
      </c>
      <c r="N65" s="28">
        <f t="shared" si="47"/>
        <v>314.60000000000002</v>
      </c>
      <c r="O65" s="28">
        <f t="shared" si="47"/>
        <v>325.60000000000002</v>
      </c>
      <c r="P65" s="28">
        <f t="shared" si="47"/>
        <v>0</v>
      </c>
      <c r="Q65" s="28">
        <f t="shared" si="47"/>
        <v>325.60000000000002</v>
      </c>
      <c r="R65" s="28">
        <f t="shared" si="47"/>
        <v>0</v>
      </c>
      <c r="S65" s="28">
        <f t="shared" si="47"/>
        <v>325.60000000000002</v>
      </c>
      <c r="T65" s="28">
        <f t="shared" si="47"/>
        <v>0</v>
      </c>
      <c r="U65" s="28">
        <f t="shared" si="47"/>
        <v>325.60000000000002</v>
      </c>
      <c r="V65" s="28">
        <f t="shared" si="47"/>
        <v>217.1</v>
      </c>
      <c r="W65" s="28">
        <f t="shared" si="47"/>
        <v>0</v>
      </c>
      <c r="X65" s="28">
        <f t="shared" si="47"/>
        <v>217.1</v>
      </c>
      <c r="Y65" s="28">
        <f t="shared" si="47"/>
        <v>0</v>
      </c>
      <c r="Z65" s="28">
        <f t="shared" si="47"/>
        <v>217.1</v>
      </c>
      <c r="AA65" s="137">
        <f t="shared" si="48"/>
        <v>0</v>
      </c>
      <c r="AB65" s="28">
        <f t="shared" si="48"/>
        <v>217.1</v>
      </c>
      <c r="AC65" s="127"/>
    </row>
    <row r="66" spans="1:29" ht="47.25" hidden="1" outlineLevel="5" x14ac:dyDescent="0.2">
      <c r="A66" s="30" t="s">
        <v>481</v>
      </c>
      <c r="B66" s="30" t="s">
        <v>485</v>
      </c>
      <c r="C66" s="30" t="s">
        <v>28</v>
      </c>
      <c r="D66" s="30"/>
      <c r="E66" s="31" t="s">
        <v>29</v>
      </c>
      <c r="F66" s="28">
        <f t="shared" ref="F66:Z66" si="49">F67</f>
        <v>314.60000000000002</v>
      </c>
      <c r="G66" s="28">
        <f t="shared" si="49"/>
        <v>0</v>
      </c>
      <c r="H66" s="28">
        <f t="shared" si="49"/>
        <v>314.60000000000002</v>
      </c>
      <c r="I66" s="28">
        <f t="shared" si="49"/>
        <v>0</v>
      </c>
      <c r="J66" s="28">
        <f t="shared" si="49"/>
        <v>0</v>
      </c>
      <c r="K66" s="28">
        <f t="shared" si="49"/>
        <v>0</v>
      </c>
      <c r="L66" s="28">
        <f t="shared" si="49"/>
        <v>314.60000000000002</v>
      </c>
      <c r="M66" s="28">
        <f t="shared" si="47"/>
        <v>0</v>
      </c>
      <c r="N66" s="28">
        <f t="shared" si="47"/>
        <v>314.60000000000002</v>
      </c>
      <c r="O66" s="28">
        <f t="shared" si="49"/>
        <v>325.60000000000002</v>
      </c>
      <c r="P66" s="28">
        <f t="shared" si="49"/>
        <v>0</v>
      </c>
      <c r="Q66" s="28">
        <f t="shared" si="49"/>
        <v>325.60000000000002</v>
      </c>
      <c r="R66" s="28">
        <f t="shared" si="49"/>
        <v>0</v>
      </c>
      <c r="S66" s="28">
        <f t="shared" si="49"/>
        <v>325.60000000000002</v>
      </c>
      <c r="T66" s="28">
        <f t="shared" si="47"/>
        <v>0</v>
      </c>
      <c r="U66" s="28">
        <f t="shared" si="47"/>
        <v>325.60000000000002</v>
      </c>
      <c r="V66" s="28">
        <f t="shared" si="49"/>
        <v>217.1</v>
      </c>
      <c r="W66" s="28">
        <f t="shared" si="49"/>
        <v>0</v>
      </c>
      <c r="X66" s="28">
        <f t="shared" si="49"/>
        <v>217.1</v>
      </c>
      <c r="Y66" s="28">
        <f t="shared" si="49"/>
        <v>0</v>
      </c>
      <c r="Z66" s="28">
        <f t="shared" si="49"/>
        <v>217.1</v>
      </c>
      <c r="AA66" s="137">
        <f t="shared" si="48"/>
        <v>0</v>
      </c>
      <c r="AB66" s="28">
        <f t="shared" si="48"/>
        <v>217.1</v>
      </c>
      <c r="AC66" s="127"/>
    </row>
    <row r="67" spans="1:29" ht="47.25" hidden="1" outlineLevel="7" x14ac:dyDescent="0.2">
      <c r="A67" s="32" t="s">
        <v>481</v>
      </c>
      <c r="B67" s="32" t="s">
        <v>485</v>
      </c>
      <c r="C67" s="32" t="s">
        <v>28</v>
      </c>
      <c r="D67" s="32" t="s">
        <v>4</v>
      </c>
      <c r="E67" s="33" t="s">
        <v>5</v>
      </c>
      <c r="F67" s="29">
        <v>314.60000000000002</v>
      </c>
      <c r="G67" s="29"/>
      <c r="H67" s="29">
        <f>SUM(F67:G67)</f>
        <v>314.60000000000002</v>
      </c>
      <c r="I67" s="29"/>
      <c r="J67" s="29"/>
      <c r="K67" s="29"/>
      <c r="L67" s="29">
        <f>SUM(H67:K67)</f>
        <v>314.60000000000002</v>
      </c>
      <c r="M67" s="29"/>
      <c r="N67" s="29">
        <f>SUM(L67:M67)</f>
        <v>314.60000000000002</v>
      </c>
      <c r="O67" s="29">
        <v>325.60000000000002</v>
      </c>
      <c r="P67" s="29"/>
      <c r="Q67" s="29">
        <f>SUM(O67:P67)</f>
        <v>325.60000000000002</v>
      </c>
      <c r="R67" s="29"/>
      <c r="S67" s="29">
        <f>SUM(Q67:R67)</f>
        <v>325.60000000000002</v>
      </c>
      <c r="T67" s="29"/>
      <c r="U67" s="29">
        <f>SUM(S67:T67)</f>
        <v>325.60000000000002</v>
      </c>
      <c r="V67" s="29">
        <v>217.1</v>
      </c>
      <c r="W67" s="29"/>
      <c r="X67" s="29">
        <f>SUM(V67:W67)</f>
        <v>217.1</v>
      </c>
      <c r="Y67" s="29"/>
      <c r="Z67" s="29">
        <f>SUM(X67:Y67)</f>
        <v>217.1</v>
      </c>
      <c r="AA67" s="138"/>
      <c r="AB67" s="29">
        <f>SUM(Z67:AA67)</f>
        <v>217.1</v>
      </c>
      <c r="AC67" s="127"/>
    </row>
    <row r="68" spans="1:29" ht="31.5" hidden="1" outlineLevel="2" x14ac:dyDescent="0.2">
      <c r="A68" s="30" t="s">
        <v>481</v>
      </c>
      <c r="B68" s="30" t="s">
        <v>485</v>
      </c>
      <c r="C68" s="30" t="s">
        <v>30</v>
      </c>
      <c r="D68" s="30"/>
      <c r="E68" s="31" t="s">
        <v>31</v>
      </c>
      <c r="F68" s="28">
        <f t="shared" ref="F68:Z69" si="50">F69</f>
        <v>126463.10000000002</v>
      </c>
      <c r="G68" s="28">
        <f t="shared" si="50"/>
        <v>0</v>
      </c>
      <c r="H68" s="28">
        <f t="shared" si="50"/>
        <v>126463.10000000002</v>
      </c>
      <c r="I68" s="28">
        <f t="shared" si="50"/>
        <v>0</v>
      </c>
      <c r="J68" s="28">
        <f t="shared" si="50"/>
        <v>0</v>
      </c>
      <c r="K68" s="28">
        <f t="shared" si="50"/>
        <v>1754.8411000000001</v>
      </c>
      <c r="L68" s="28">
        <f t="shared" si="50"/>
        <v>128217.94110000003</v>
      </c>
      <c r="M68" s="28">
        <f>M69</f>
        <v>0</v>
      </c>
      <c r="N68" s="28">
        <f>N69</f>
        <v>128217.94110000003</v>
      </c>
      <c r="O68" s="28">
        <f t="shared" ref="O68:O69" si="51">O69</f>
        <v>131002</v>
      </c>
      <c r="P68" s="28">
        <f t="shared" si="50"/>
        <v>0</v>
      </c>
      <c r="Q68" s="28">
        <f t="shared" si="50"/>
        <v>131002</v>
      </c>
      <c r="R68" s="28">
        <f t="shared" si="50"/>
        <v>0</v>
      </c>
      <c r="S68" s="28">
        <f t="shared" si="50"/>
        <v>131002</v>
      </c>
      <c r="T68" s="28">
        <f>T69</f>
        <v>0</v>
      </c>
      <c r="U68" s="28">
        <f>U69</f>
        <v>131002</v>
      </c>
      <c r="V68" s="28">
        <f t="shared" ref="V68:V69" si="52">V69</f>
        <v>150044.59999999998</v>
      </c>
      <c r="W68" s="28">
        <f t="shared" si="50"/>
        <v>0</v>
      </c>
      <c r="X68" s="28">
        <f t="shared" si="50"/>
        <v>150044.59999999998</v>
      </c>
      <c r="Y68" s="28">
        <f t="shared" si="50"/>
        <v>0</v>
      </c>
      <c r="Z68" s="28">
        <f t="shared" si="50"/>
        <v>150044.59999999998</v>
      </c>
      <c r="AA68" s="137">
        <f>AA69</f>
        <v>0</v>
      </c>
      <c r="AB68" s="28">
        <f>AB69</f>
        <v>150044.59999999998</v>
      </c>
      <c r="AC68" s="127"/>
    </row>
    <row r="69" spans="1:29" ht="32.25" hidden="1" customHeight="1" outlineLevel="3" x14ac:dyDescent="0.2">
      <c r="A69" s="30" t="s">
        <v>481</v>
      </c>
      <c r="B69" s="30" t="s">
        <v>485</v>
      </c>
      <c r="C69" s="30" t="s">
        <v>32</v>
      </c>
      <c r="D69" s="30"/>
      <c r="E69" s="31" t="s">
        <v>33</v>
      </c>
      <c r="F69" s="28">
        <f t="shared" si="50"/>
        <v>126463.10000000002</v>
      </c>
      <c r="G69" s="28">
        <f t="shared" si="50"/>
        <v>0</v>
      </c>
      <c r="H69" s="28">
        <f t="shared" si="50"/>
        <v>126463.10000000002</v>
      </c>
      <c r="I69" s="28">
        <f t="shared" si="50"/>
        <v>0</v>
      </c>
      <c r="J69" s="28">
        <f t="shared" si="50"/>
        <v>0</v>
      </c>
      <c r="K69" s="28">
        <f t="shared" si="50"/>
        <v>1754.8411000000001</v>
      </c>
      <c r="L69" s="28">
        <f t="shared" si="50"/>
        <v>128217.94110000003</v>
      </c>
      <c r="M69" s="28">
        <f>M70</f>
        <v>0</v>
      </c>
      <c r="N69" s="28">
        <f>N70</f>
        <v>128217.94110000003</v>
      </c>
      <c r="O69" s="28">
        <f t="shared" si="51"/>
        <v>131002</v>
      </c>
      <c r="P69" s="28">
        <f t="shared" si="50"/>
        <v>0</v>
      </c>
      <c r="Q69" s="28">
        <f t="shared" si="50"/>
        <v>131002</v>
      </c>
      <c r="R69" s="28">
        <f t="shared" si="50"/>
        <v>0</v>
      </c>
      <c r="S69" s="28">
        <f t="shared" si="50"/>
        <v>131002</v>
      </c>
      <c r="T69" s="28">
        <f>T70</f>
        <v>0</v>
      </c>
      <c r="U69" s="28">
        <f>U70</f>
        <v>131002</v>
      </c>
      <c r="V69" s="28">
        <f t="shared" si="52"/>
        <v>150044.59999999998</v>
      </c>
      <c r="W69" s="28">
        <f t="shared" si="50"/>
        <v>0</v>
      </c>
      <c r="X69" s="28">
        <f t="shared" si="50"/>
        <v>150044.59999999998</v>
      </c>
      <c r="Y69" s="28">
        <f t="shared" si="50"/>
        <v>0</v>
      </c>
      <c r="Z69" s="28">
        <f t="shared" si="50"/>
        <v>150044.59999999998</v>
      </c>
      <c r="AA69" s="137">
        <f>AA70</f>
        <v>0</v>
      </c>
      <c r="AB69" s="28">
        <f>AB70</f>
        <v>150044.59999999998</v>
      </c>
      <c r="AC69" s="127"/>
    </row>
    <row r="70" spans="1:29" ht="31.5" hidden="1" outlineLevel="4" x14ac:dyDescent="0.2">
      <c r="A70" s="30" t="s">
        <v>481</v>
      </c>
      <c r="B70" s="30" t="s">
        <v>485</v>
      </c>
      <c r="C70" s="30" t="s">
        <v>34</v>
      </c>
      <c r="D70" s="30"/>
      <c r="E70" s="31" t="s">
        <v>35</v>
      </c>
      <c r="F70" s="28">
        <f>F71+F76+F78+F80+F82+F85+F88+F90</f>
        <v>126463.10000000002</v>
      </c>
      <c r="G70" s="28">
        <f t="shared" ref="G70:L70" si="53">G71+G76+G78+G80+G82+G85+G88+G90</f>
        <v>0</v>
      </c>
      <c r="H70" s="28">
        <f t="shared" si="53"/>
        <v>126463.10000000002</v>
      </c>
      <c r="I70" s="28">
        <f t="shared" si="53"/>
        <v>0</v>
      </c>
      <c r="J70" s="28">
        <f t="shared" si="53"/>
        <v>0</v>
      </c>
      <c r="K70" s="28">
        <f t="shared" si="53"/>
        <v>1754.8411000000001</v>
      </c>
      <c r="L70" s="28">
        <f t="shared" si="53"/>
        <v>128217.94110000003</v>
      </c>
      <c r="M70" s="28">
        <f>M71+M76+M78+M80+M82+M85+M88+M90</f>
        <v>0</v>
      </c>
      <c r="N70" s="28">
        <f>N71+N76+N78+N80+N82+N85+N88+N90</f>
        <v>128217.94110000003</v>
      </c>
      <c r="O70" s="28">
        <f t="shared" ref="O70:Z70" si="54">O71+O76+O78+O80+O82+O85+O88+O90</f>
        <v>131002</v>
      </c>
      <c r="P70" s="28">
        <f t="shared" si="54"/>
        <v>0</v>
      </c>
      <c r="Q70" s="28">
        <f t="shared" si="54"/>
        <v>131002</v>
      </c>
      <c r="R70" s="28">
        <f t="shared" si="54"/>
        <v>0</v>
      </c>
      <c r="S70" s="28">
        <f t="shared" si="54"/>
        <v>131002</v>
      </c>
      <c r="T70" s="28">
        <f>T71+T76+T78+T80+T82+T85+T88+T90</f>
        <v>0</v>
      </c>
      <c r="U70" s="28">
        <f>U71+U76+U78+U80+U82+U85+U88+U90</f>
        <v>131002</v>
      </c>
      <c r="V70" s="28">
        <f t="shared" si="54"/>
        <v>150044.59999999998</v>
      </c>
      <c r="W70" s="28">
        <f t="shared" si="54"/>
        <v>0</v>
      </c>
      <c r="X70" s="28">
        <f t="shared" si="54"/>
        <v>150044.59999999998</v>
      </c>
      <c r="Y70" s="28">
        <f t="shared" si="54"/>
        <v>0</v>
      </c>
      <c r="Z70" s="28">
        <f t="shared" si="54"/>
        <v>150044.59999999998</v>
      </c>
      <c r="AA70" s="137">
        <f>AA71+AA76+AA78+AA80+AA82+AA85+AA88+AA90</f>
        <v>0</v>
      </c>
      <c r="AB70" s="28">
        <f>AB71+AB76+AB78+AB80+AB82+AB85+AB88+AB90</f>
        <v>150044.59999999998</v>
      </c>
      <c r="AC70" s="127"/>
    </row>
    <row r="71" spans="1:29" ht="15.75" hidden="1" outlineLevel="5" x14ac:dyDescent="0.2">
      <c r="A71" s="30" t="s">
        <v>481</v>
      </c>
      <c r="B71" s="30" t="s">
        <v>485</v>
      </c>
      <c r="C71" s="30" t="s">
        <v>36</v>
      </c>
      <c r="D71" s="30"/>
      <c r="E71" s="31" t="s">
        <v>37</v>
      </c>
      <c r="F71" s="28">
        <f>F72+F73+F75+F74</f>
        <v>119048.00000000001</v>
      </c>
      <c r="G71" s="28">
        <f t="shared" ref="G71:L71" si="55">G72+G73+G75+G74</f>
        <v>0</v>
      </c>
      <c r="H71" s="28">
        <f t="shared" si="55"/>
        <v>119048.00000000001</v>
      </c>
      <c r="I71" s="28">
        <f t="shared" si="55"/>
        <v>0</v>
      </c>
      <c r="J71" s="28">
        <f t="shared" si="55"/>
        <v>0</v>
      </c>
      <c r="K71" s="28">
        <f t="shared" si="55"/>
        <v>1754.8411000000001</v>
      </c>
      <c r="L71" s="28">
        <f t="shared" si="55"/>
        <v>120802.84110000002</v>
      </c>
      <c r="M71" s="28">
        <f>M72+M73+M75+M74</f>
        <v>0</v>
      </c>
      <c r="N71" s="28">
        <f>N72+N73+N75+N74</f>
        <v>120802.84110000002</v>
      </c>
      <c r="O71" s="28">
        <f t="shared" ref="O71:Z71" si="56">O72+O73+O75+O74</f>
        <v>123362.3</v>
      </c>
      <c r="P71" s="28">
        <f t="shared" si="56"/>
        <v>0</v>
      </c>
      <c r="Q71" s="28">
        <f t="shared" si="56"/>
        <v>123362.3</v>
      </c>
      <c r="R71" s="28">
        <f t="shared" si="56"/>
        <v>0</v>
      </c>
      <c r="S71" s="28">
        <f t="shared" si="56"/>
        <v>123362.3</v>
      </c>
      <c r="T71" s="28">
        <f>T72+T73+T75+T74</f>
        <v>0</v>
      </c>
      <c r="U71" s="28">
        <f>U72+U73+U75+U74</f>
        <v>123362.3</v>
      </c>
      <c r="V71" s="28">
        <f t="shared" si="56"/>
        <v>142404.9</v>
      </c>
      <c r="W71" s="28">
        <f t="shared" si="56"/>
        <v>0</v>
      </c>
      <c r="X71" s="28">
        <f t="shared" si="56"/>
        <v>142404.9</v>
      </c>
      <c r="Y71" s="28">
        <f t="shared" si="56"/>
        <v>0</v>
      </c>
      <c r="Z71" s="28">
        <f t="shared" si="56"/>
        <v>142404.9</v>
      </c>
      <c r="AA71" s="137">
        <f>AA72+AA73+AA75+AA74</f>
        <v>0</v>
      </c>
      <c r="AB71" s="28">
        <f>AB72+AB73+AB75+AB74</f>
        <v>142404.9</v>
      </c>
      <c r="AC71" s="127"/>
    </row>
    <row r="72" spans="1:29" ht="47.25" hidden="1" outlineLevel="7" x14ac:dyDescent="0.2">
      <c r="A72" s="32" t="s">
        <v>481</v>
      </c>
      <c r="B72" s="32" t="s">
        <v>485</v>
      </c>
      <c r="C72" s="32" t="s">
        <v>36</v>
      </c>
      <c r="D72" s="32" t="s">
        <v>4</v>
      </c>
      <c r="E72" s="33" t="s">
        <v>5</v>
      </c>
      <c r="F72" s="29">
        <v>107767.1</v>
      </c>
      <c r="G72" s="29"/>
      <c r="H72" s="29">
        <f t="shared" ref="H72:H75" si="57">SUM(F72:G72)</f>
        <v>107767.1</v>
      </c>
      <c r="I72" s="29"/>
      <c r="J72" s="29"/>
      <c r="K72" s="29">
        <v>1754.8411000000001</v>
      </c>
      <c r="L72" s="29">
        <f t="shared" ref="L72:L75" si="58">SUM(H72:K72)</f>
        <v>109521.94110000001</v>
      </c>
      <c r="M72" s="29"/>
      <c r="N72" s="29">
        <f>SUM(L72:M72)</f>
        <v>109521.94110000001</v>
      </c>
      <c r="O72" s="29">
        <v>112081.4</v>
      </c>
      <c r="P72" s="29"/>
      <c r="Q72" s="29">
        <f t="shared" ref="Q72:Q75" si="59">SUM(O72:P72)</f>
        <v>112081.4</v>
      </c>
      <c r="R72" s="29"/>
      <c r="S72" s="29">
        <f t="shared" ref="S72:S75" si="60">SUM(Q72:R72)</f>
        <v>112081.4</v>
      </c>
      <c r="T72" s="29"/>
      <c r="U72" s="29">
        <f>SUM(S72:T72)</f>
        <v>112081.4</v>
      </c>
      <c r="V72" s="29">
        <v>131124</v>
      </c>
      <c r="W72" s="29"/>
      <c r="X72" s="29">
        <f t="shared" ref="X72:X75" si="61">SUM(V72:W72)</f>
        <v>131124</v>
      </c>
      <c r="Y72" s="29"/>
      <c r="Z72" s="29">
        <f t="shared" ref="Z72:Z75" si="62">SUM(X72:Y72)</f>
        <v>131124</v>
      </c>
      <c r="AA72" s="138"/>
      <c r="AB72" s="29">
        <f>SUM(Z72:AA72)</f>
        <v>131124</v>
      </c>
      <c r="AC72" s="127"/>
    </row>
    <row r="73" spans="1:29" ht="15.75" hidden="1" outlineLevel="7" x14ac:dyDescent="0.2">
      <c r="A73" s="32" t="s">
        <v>481</v>
      </c>
      <c r="B73" s="32" t="s">
        <v>485</v>
      </c>
      <c r="C73" s="32" t="s">
        <v>36</v>
      </c>
      <c r="D73" s="32" t="s">
        <v>7</v>
      </c>
      <c r="E73" s="33" t="s">
        <v>8</v>
      </c>
      <c r="F73" s="29">
        <v>10741.6</v>
      </c>
      <c r="G73" s="29"/>
      <c r="H73" s="29">
        <f t="shared" si="57"/>
        <v>10741.6</v>
      </c>
      <c r="I73" s="29"/>
      <c r="J73" s="29"/>
      <c r="K73" s="29"/>
      <c r="L73" s="29">
        <f t="shared" si="58"/>
        <v>10741.6</v>
      </c>
      <c r="M73" s="29"/>
      <c r="N73" s="29">
        <f>SUM(L73:M73)</f>
        <v>10741.6</v>
      </c>
      <c r="O73" s="29">
        <v>10741.6</v>
      </c>
      <c r="P73" s="29"/>
      <c r="Q73" s="29">
        <f t="shared" si="59"/>
        <v>10741.6</v>
      </c>
      <c r="R73" s="29"/>
      <c r="S73" s="29">
        <f t="shared" si="60"/>
        <v>10741.6</v>
      </c>
      <c r="T73" s="29"/>
      <c r="U73" s="29">
        <f>SUM(S73:T73)</f>
        <v>10741.6</v>
      </c>
      <c r="V73" s="29">
        <v>10741.6</v>
      </c>
      <c r="W73" s="29"/>
      <c r="X73" s="29">
        <f t="shared" si="61"/>
        <v>10741.6</v>
      </c>
      <c r="Y73" s="29"/>
      <c r="Z73" s="29">
        <f t="shared" si="62"/>
        <v>10741.6</v>
      </c>
      <c r="AA73" s="138"/>
      <c r="AB73" s="29">
        <f>SUM(Z73:AA73)</f>
        <v>10741.6</v>
      </c>
      <c r="AC73" s="127"/>
    </row>
    <row r="74" spans="1:29" ht="31.5" hidden="1" outlineLevel="7" x14ac:dyDescent="0.2">
      <c r="A74" s="32" t="s">
        <v>481</v>
      </c>
      <c r="B74" s="32" t="s">
        <v>485</v>
      </c>
      <c r="C74" s="32" t="s">
        <v>36</v>
      </c>
      <c r="D74" s="32" t="s">
        <v>65</v>
      </c>
      <c r="E74" s="33" t="s">
        <v>66</v>
      </c>
      <c r="F74" s="29">
        <v>260</v>
      </c>
      <c r="G74" s="29"/>
      <c r="H74" s="29">
        <f t="shared" si="57"/>
        <v>260</v>
      </c>
      <c r="I74" s="29"/>
      <c r="J74" s="29"/>
      <c r="K74" s="29"/>
      <c r="L74" s="29">
        <f t="shared" si="58"/>
        <v>260</v>
      </c>
      <c r="M74" s="29"/>
      <c r="N74" s="29">
        <f>SUM(L74:M74)</f>
        <v>260</v>
      </c>
      <c r="O74" s="29">
        <v>260</v>
      </c>
      <c r="P74" s="29"/>
      <c r="Q74" s="29">
        <f t="shared" si="59"/>
        <v>260</v>
      </c>
      <c r="R74" s="29"/>
      <c r="S74" s="29">
        <f t="shared" si="60"/>
        <v>260</v>
      </c>
      <c r="T74" s="29"/>
      <c r="U74" s="29">
        <f>SUM(S74:T74)</f>
        <v>260</v>
      </c>
      <c r="V74" s="29">
        <v>260</v>
      </c>
      <c r="W74" s="29"/>
      <c r="X74" s="29">
        <f t="shared" si="61"/>
        <v>260</v>
      </c>
      <c r="Y74" s="29"/>
      <c r="Z74" s="29">
        <f t="shared" si="62"/>
        <v>260</v>
      </c>
      <c r="AA74" s="138"/>
      <c r="AB74" s="29">
        <f>SUM(Z74:AA74)</f>
        <v>260</v>
      </c>
      <c r="AC74" s="127"/>
    </row>
    <row r="75" spans="1:29" ht="15.75" hidden="1" outlineLevel="7" x14ac:dyDescent="0.2">
      <c r="A75" s="32" t="s">
        <v>481</v>
      </c>
      <c r="B75" s="32" t="s">
        <v>485</v>
      </c>
      <c r="C75" s="32" t="s">
        <v>36</v>
      </c>
      <c r="D75" s="32" t="s">
        <v>15</v>
      </c>
      <c r="E75" s="33" t="s">
        <v>16</v>
      </c>
      <c r="F75" s="29">
        <v>279.3</v>
      </c>
      <c r="G75" s="29"/>
      <c r="H75" s="29">
        <f t="shared" si="57"/>
        <v>279.3</v>
      </c>
      <c r="I75" s="29"/>
      <c r="J75" s="29"/>
      <c r="K75" s="29"/>
      <c r="L75" s="29">
        <f t="shared" si="58"/>
        <v>279.3</v>
      </c>
      <c r="M75" s="29"/>
      <c r="N75" s="29">
        <f>SUM(L75:M75)</f>
        <v>279.3</v>
      </c>
      <c r="O75" s="29">
        <v>279.3</v>
      </c>
      <c r="P75" s="29"/>
      <c r="Q75" s="29">
        <f t="shared" si="59"/>
        <v>279.3</v>
      </c>
      <c r="R75" s="29"/>
      <c r="S75" s="29">
        <f t="shared" si="60"/>
        <v>279.3</v>
      </c>
      <c r="T75" s="29"/>
      <c r="U75" s="29">
        <f>SUM(S75:T75)</f>
        <v>279.3</v>
      </c>
      <c r="V75" s="29">
        <v>279.3</v>
      </c>
      <c r="W75" s="29"/>
      <c r="X75" s="29">
        <f t="shared" si="61"/>
        <v>279.3</v>
      </c>
      <c r="Y75" s="29"/>
      <c r="Z75" s="29">
        <f t="shared" si="62"/>
        <v>279.3</v>
      </c>
      <c r="AA75" s="138"/>
      <c r="AB75" s="29">
        <f>SUM(Z75:AA75)</f>
        <v>279.3</v>
      </c>
      <c r="AC75" s="127"/>
    </row>
    <row r="76" spans="1:29" ht="15.75" hidden="1" outlineLevel="5" x14ac:dyDescent="0.2">
      <c r="A76" s="30" t="s">
        <v>481</v>
      </c>
      <c r="B76" s="30" t="s">
        <v>485</v>
      </c>
      <c r="C76" s="30" t="s">
        <v>38</v>
      </c>
      <c r="D76" s="30"/>
      <c r="E76" s="31" t="s">
        <v>10</v>
      </c>
      <c r="F76" s="28">
        <f t="shared" ref="F76:Z76" si="63">F77</f>
        <v>720</v>
      </c>
      <c r="G76" s="28">
        <f t="shared" si="63"/>
        <v>0</v>
      </c>
      <c r="H76" s="28">
        <f t="shared" si="63"/>
        <v>720</v>
      </c>
      <c r="I76" s="28">
        <f t="shared" si="63"/>
        <v>0</v>
      </c>
      <c r="J76" s="28">
        <f t="shared" si="63"/>
        <v>0</v>
      </c>
      <c r="K76" s="28">
        <f t="shared" si="63"/>
        <v>0</v>
      </c>
      <c r="L76" s="28">
        <f t="shared" si="63"/>
        <v>720</v>
      </c>
      <c r="M76" s="28">
        <f>M77</f>
        <v>0</v>
      </c>
      <c r="N76" s="28">
        <f>N77</f>
        <v>720</v>
      </c>
      <c r="O76" s="28">
        <f t="shared" si="63"/>
        <v>720</v>
      </c>
      <c r="P76" s="28">
        <f t="shared" si="63"/>
        <v>0</v>
      </c>
      <c r="Q76" s="28">
        <f t="shared" si="63"/>
        <v>720</v>
      </c>
      <c r="R76" s="28">
        <f t="shared" si="63"/>
        <v>0</v>
      </c>
      <c r="S76" s="28">
        <f t="shared" si="63"/>
        <v>720</v>
      </c>
      <c r="T76" s="28">
        <f>T77</f>
        <v>0</v>
      </c>
      <c r="U76" s="28">
        <f>U77</f>
        <v>720</v>
      </c>
      <c r="V76" s="28">
        <f t="shared" si="63"/>
        <v>720</v>
      </c>
      <c r="W76" s="28">
        <f t="shared" si="63"/>
        <v>0</v>
      </c>
      <c r="X76" s="28">
        <f t="shared" si="63"/>
        <v>720</v>
      </c>
      <c r="Y76" s="28">
        <f t="shared" si="63"/>
        <v>0</v>
      </c>
      <c r="Z76" s="28">
        <f t="shared" si="63"/>
        <v>720</v>
      </c>
      <c r="AA76" s="137">
        <f>AA77</f>
        <v>0</v>
      </c>
      <c r="AB76" s="28">
        <f>AB77</f>
        <v>720</v>
      </c>
      <c r="AC76" s="127"/>
    </row>
    <row r="77" spans="1:29" ht="15.75" hidden="1" outlineLevel="7" x14ac:dyDescent="0.2">
      <c r="A77" s="32" t="s">
        <v>481</v>
      </c>
      <c r="B77" s="32" t="s">
        <v>485</v>
      </c>
      <c r="C77" s="32" t="s">
        <v>38</v>
      </c>
      <c r="D77" s="32" t="s">
        <v>7</v>
      </c>
      <c r="E77" s="33" t="s">
        <v>8</v>
      </c>
      <c r="F77" s="29">
        <v>720</v>
      </c>
      <c r="G77" s="29"/>
      <c r="H77" s="29">
        <f>SUM(F77:G77)</f>
        <v>720</v>
      </c>
      <c r="I77" s="29"/>
      <c r="J77" s="29"/>
      <c r="K77" s="29"/>
      <c r="L77" s="29">
        <f>SUM(H77:K77)</f>
        <v>720</v>
      </c>
      <c r="M77" s="29"/>
      <c r="N77" s="29">
        <f>SUM(L77:M77)</f>
        <v>720</v>
      </c>
      <c r="O77" s="29">
        <v>720</v>
      </c>
      <c r="P77" s="29"/>
      <c r="Q77" s="29">
        <f>SUM(O77:P77)</f>
        <v>720</v>
      </c>
      <c r="R77" s="29"/>
      <c r="S77" s="29">
        <f>SUM(Q77:R77)</f>
        <v>720</v>
      </c>
      <c r="T77" s="29"/>
      <c r="U77" s="29">
        <f>SUM(S77:T77)</f>
        <v>720</v>
      </c>
      <c r="V77" s="29">
        <v>720</v>
      </c>
      <c r="W77" s="29"/>
      <c r="X77" s="29">
        <f>SUM(V77:W77)</f>
        <v>720</v>
      </c>
      <c r="Y77" s="29"/>
      <c r="Z77" s="29">
        <f>SUM(X77:Y77)</f>
        <v>720</v>
      </c>
      <c r="AA77" s="138"/>
      <c r="AB77" s="29">
        <f>SUM(Z77:AA77)</f>
        <v>720</v>
      </c>
      <c r="AC77" s="127"/>
    </row>
    <row r="78" spans="1:29" ht="47.25" hidden="1" outlineLevel="5" x14ac:dyDescent="0.2">
      <c r="A78" s="30" t="s">
        <v>481</v>
      </c>
      <c r="B78" s="30" t="s">
        <v>485</v>
      </c>
      <c r="C78" s="30" t="s">
        <v>39</v>
      </c>
      <c r="D78" s="30"/>
      <c r="E78" s="31" t="s">
        <v>487</v>
      </c>
      <c r="F78" s="28">
        <f t="shared" ref="F78:Z78" si="64">F79</f>
        <v>19.7</v>
      </c>
      <c r="G78" s="28">
        <f t="shared" si="64"/>
        <v>0</v>
      </c>
      <c r="H78" s="28">
        <f t="shared" si="64"/>
        <v>19.7</v>
      </c>
      <c r="I78" s="28">
        <f t="shared" si="64"/>
        <v>0</v>
      </c>
      <c r="J78" s="28">
        <f t="shared" si="64"/>
        <v>0</v>
      </c>
      <c r="K78" s="28">
        <f t="shared" si="64"/>
        <v>0</v>
      </c>
      <c r="L78" s="28">
        <f t="shared" si="64"/>
        <v>19.7</v>
      </c>
      <c r="M78" s="28">
        <f>M79</f>
        <v>0</v>
      </c>
      <c r="N78" s="28">
        <f>N79</f>
        <v>19.7</v>
      </c>
      <c r="O78" s="28">
        <f t="shared" si="64"/>
        <v>20.5</v>
      </c>
      <c r="P78" s="28">
        <f t="shared" si="64"/>
        <v>0</v>
      </c>
      <c r="Q78" s="28">
        <f t="shared" si="64"/>
        <v>20.5</v>
      </c>
      <c r="R78" s="28">
        <f t="shared" si="64"/>
        <v>0</v>
      </c>
      <c r="S78" s="28">
        <f t="shared" si="64"/>
        <v>20.5</v>
      </c>
      <c r="T78" s="28">
        <f>T79</f>
        <v>0</v>
      </c>
      <c r="U78" s="28">
        <f>U79</f>
        <v>20.5</v>
      </c>
      <c r="V78" s="28">
        <f t="shared" si="64"/>
        <v>20.5</v>
      </c>
      <c r="W78" s="28">
        <f t="shared" si="64"/>
        <v>0</v>
      </c>
      <c r="X78" s="28">
        <f t="shared" si="64"/>
        <v>20.5</v>
      </c>
      <c r="Y78" s="28">
        <f t="shared" si="64"/>
        <v>0</v>
      </c>
      <c r="Z78" s="28">
        <f t="shared" si="64"/>
        <v>20.5</v>
      </c>
      <c r="AA78" s="137">
        <f>AA79</f>
        <v>0</v>
      </c>
      <c r="AB78" s="28">
        <f>AB79</f>
        <v>20.5</v>
      </c>
      <c r="AC78" s="127"/>
    </row>
    <row r="79" spans="1:29" ht="47.25" hidden="1" outlineLevel="7" x14ac:dyDescent="0.2">
      <c r="A79" s="32" t="s">
        <v>481</v>
      </c>
      <c r="B79" s="32" t="s">
        <v>485</v>
      </c>
      <c r="C79" s="32" t="s">
        <v>39</v>
      </c>
      <c r="D79" s="32" t="s">
        <v>4</v>
      </c>
      <c r="E79" s="33" t="s">
        <v>5</v>
      </c>
      <c r="F79" s="29">
        <v>19.7</v>
      </c>
      <c r="G79" s="29"/>
      <c r="H79" s="29">
        <f>SUM(F79:G79)</f>
        <v>19.7</v>
      </c>
      <c r="I79" s="29"/>
      <c r="J79" s="29"/>
      <c r="K79" s="29"/>
      <c r="L79" s="29">
        <f>SUM(H79:K79)</f>
        <v>19.7</v>
      </c>
      <c r="M79" s="29"/>
      <c r="N79" s="29">
        <f>SUM(L79:M79)</f>
        <v>19.7</v>
      </c>
      <c r="O79" s="29">
        <v>20.5</v>
      </c>
      <c r="P79" s="29"/>
      <c r="Q79" s="29">
        <f>SUM(O79:P79)</f>
        <v>20.5</v>
      </c>
      <c r="R79" s="29"/>
      <c r="S79" s="29">
        <f>SUM(Q79:R79)</f>
        <v>20.5</v>
      </c>
      <c r="T79" s="29"/>
      <c r="U79" s="29">
        <f>SUM(S79:T79)</f>
        <v>20.5</v>
      </c>
      <c r="V79" s="29">
        <v>20.5</v>
      </c>
      <c r="W79" s="29"/>
      <c r="X79" s="29">
        <f>SUM(V79:W79)</f>
        <v>20.5</v>
      </c>
      <c r="Y79" s="29"/>
      <c r="Z79" s="29">
        <f>SUM(X79:Y79)</f>
        <v>20.5</v>
      </c>
      <c r="AA79" s="138"/>
      <c r="AB79" s="29">
        <f>SUM(Z79:AA79)</f>
        <v>20.5</v>
      </c>
      <c r="AC79" s="127"/>
    </row>
    <row r="80" spans="1:29" ht="15.75" hidden="1" outlineLevel="5" x14ac:dyDescent="0.2">
      <c r="A80" s="30" t="s">
        <v>481</v>
      </c>
      <c r="B80" s="30" t="s">
        <v>485</v>
      </c>
      <c r="C80" s="30" t="s">
        <v>40</v>
      </c>
      <c r="D80" s="30"/>
      <c r="E80" s="31" t="s">
        <v>41</v>
      </c>
      <c r="F80" s="28">
        <f t="shared" ref="F80:Z80" si="65">F81</f>
        <v>154.5</v>
      </c>
      <c r="G80" s="28">
        <f t="shared" si="65"/>
        <v>0</v>
      </c>
      <c r="H80" s="28">
        <f t="shared" si="65"/>
        <v>154.5</v>
      </c>
      <c r="I80" s="28">
        <f t="shared" si="65"/>
        <v>0</v>
      </c>
      <c r="J80" s="28">
        <f t="shared" si="65"/>
        <v>0</v>
      </c>
      <c r="K80" s="28">
        <f t="shared" si="65"/>
        <v>0</v>
      </c>
      <c r="L80" s="28">
        <f t="shared" si="65"/>
        <v>154.5</v>
      </c>
      <c r="M80" s="28">
        <f>M81</f>
        <v>0</v>
      </c>
      <c r="N80" s="28">
        <f>N81</f>
        <v>154.5</v>
      </c>
      <c r="O80" s="28">
        <f t="shared" si="65"/>
        <v>154.5</v>
      </c>
      <c r="P80" s="28">
        <f t="shared" si="65"/>
        <v>0</v>
      </c>
      <c r="Q80" s="28">
        <f t="shared" si="65"/>
        <v>154.5</v>
      </c>
      <c r="R80" s="28">
        <f t="shared" si="65"/>
        <v>0</v>
      </c>
      <c r="S80" s="28">
        <f t="shared" si="65"/>
        <v>154.5</v>
      </c>
      <c r="T80" s="28">
        <f>T81</f>
        <v>0</v>
      </c>
      <c r="U80" s="28">
        <f>U81</f>
        <v>154.5</v>
      </c>
      <c r="V80" s="28">
        <f t="shared" si="65"/>
        <v>154.5</v>
      </c>
      <c r="W80" s="28">
        <f t="shared" si="65"/>
        <v>0</v>
      </c>
      <c r="X80" s="28">
        <f t="shared" si="65"/>
        <v>154.5</v>
      </c>
      <c r="Y80" s="28">
        <f t="shared" si="65"/>
        <v>0</v>
      </c>
      <c r="Z80" s="28">
        <f t="shared" si="65"/>
        <v>154.5</v>
      </c>
      <c r="AA80" s="137">
        <f>AA81</f>
        <v>0</v>
      </c>
      <c r="AB80" s="28">
        <f>AB81</f>
        <v>154.5</v>
      </c>
      <c r="AC80" s="127"/>
    </row>
    <row r="81" spans="1:29" ht="15.75" hidden="1" outlineLevel="7" x14ac:dyDescent="0.2">
      <c r="A81" s="32" t="s">
        <v>481</v>
      </c>
      <c r="B81" s="32" t="s">
        <v>485</v>
      </c>
      <c r="C81" s="32" t="s">
        <v>40</v>
      </c>
      <c r="D81" s="32" t="s">
        <v>7</v>
      </c>
      <c r="E81" s="33" t="s">
        <v>8</v>
      </c>
      <c r="F81" s="29">
        <v>154.5</v>
      </c>
      <c r="G81" s="29"/>
      <c r="H81" s="29">
        <f>SUM(F81:G81)</f>
        <v>154.5</v>
      </c>
      <c r="I81" s="29"/>
      <c r="J81" s="29"/>
      <c r="K81" s="29"/>
      <c r="L81" s="29">
        <f>SUM(H81:K81)</f>
        <v>154.5</v>
      </c>
      <c r="M81" s="29"/>
      <c r="N81" s="29">
        <f>SUM(L81:M81)</f>
        <v>154.5</v>
      </c>
      <c r="O81" s="29">
        <v>154.5</v>
      </c>
      <c r="P81" s="29"/>
      <c r="Q81" s="29">
        <f>SUM(O81:P81)</f>
        <v>154.5</v>
      </c>
      <c r="R81" s="29"/>
      <c r="S81" s="29">
        <f>SUM(Q81:R81)</f>
        <v>154.5</v>
      </c>
      <c r="T81" s="29"/>
      <c r="U81" s="29">
        <f>SUM(S81:T81)</f>
        <v>154.5</v>
      </c>
      <c r="V81" s="29">
        <v>154.5</v>
      </c>
      <c r="W81" s="29"/>
      <c r="X81" s="29">
        <f>SUM(V81:W81)</f>
        <v>154.5</v>
      </c>
      <c r="Y81" s="29"/>
      <c r="Z81" s="29">
        <f>SUM(X81:Y81)</f>
        <v>154.5</v>
      </c>
      <c r="AA81" s="138"/>
      <c r="AB81" s="29">
        <f>SUM(Z81:AA81)</f>
        <v>154.5</v>
      </c>
      <c r="AC81" s="127"/>
    </row>
    <row r="82" spans="1:29" ht="31.5" hidden="1" outlineLevel="5" x14ac:dyDescent="0.2">
      <c r="A82" s="30" t="s">
        <v>481</v>
      </c>
      <c r="B82" s="30" t="s">
        <v>485</v>
      </c>
      <c r="C82" s="30" t="s">
        <v>42</v>
      </c>
      <c r="D82" s="30"/>
      <c r="E82" s="31" t="s">
        <v>43</v>
      </c>
      <c r="F82" s="28">
        <f>F83+F84</f>
        <v>418.8</v>
      </c>
      <c r="G82" s="28">
        <f t="shared" ref="G82:L82" si="66">G83+G84</f>
        <v>0</v>
      </c>
      <c r="H82" s="28">
        <f t="shared" si="66"/>
        <v>418.8</v>
      </c>
      <c r="I82" s="28">
        <f t="shared" si="66"/>
        <v>0</v>
      </c>
      <c r="J82" s="28">
        <f t="shared" si="66"/>
        <v>0</v>
      </c>
      <c r="K82" s="28">
        <f t="shared" si="66"/>
        <v>0</v>
      </c>
      <c r="L82" s="28">
        <f t="shared" si="66"/>
        <v>418.8</v>
      </c>
      <c r="M82" s="28">
        <f>M83+M84</f>
        <v>0</v>
      </c>
      <c r="N82" s="28">
        <f>N83+N84</f>
        <v>418.8</v>
      </c>
      <c r="O82" s="28">
        <f t="shared" ref="O82:Z82" si="67">O83+O84</f>
        <v>433.4</v>
      </c>
      <c r="P82" s="28">
        <f t="shared" si="67"/>
        <v>0</v>
      </c>
      <c r="Q82" s="28">
        <f t="shared" si="67"/>
        <v>433.4</v>
      </c>
      <c r="R82" s="28">
        <f t="shared" si="67"/>
        <v>0</v>
      </c>
      <c r="S82" s="28">
        <f t="shared" si="67"/>
        <v>433.4</v>
      </c>
      <c r="T82" s="28">
        <f>T83+T84</f>
        <v>0</v>
      </c>
      <c r="U82" s="28">
        <f>U83+U84</f>
        <v>433.4</v>
      </c>
      <c r="V82" s="28">
        <f t="shared" si="67"/>
        <v>433.4</v>
      </c>
      <c r="W82" s="28">
        <f t="shared" si="67"/>
        <v>0</v>
      </c>
      <c r="X82" s="28">
        <f t="shared" si="67"/>
        <v>433.4</v>
      </c>
      <c r="Y82" s="28">
        <f t="shared" si="67"/>
        <v>0</v>
      </c>
      <c r="Z82" s="28">
        <f t="shared" si="67"/>
        <v>433.4</v>
      </c>
      <c r="AA82" s="137">
        <f>AA83+AA84</f>
        <v>0</v>
      </c>
      <c r="AB82" s="28">
        <f>AB83+AB84</f>
        <v>433.4</v>
      </c>
      <c r="AC82" s="127"/>
    </row>
    <row r="83" spans="1:29" ht="47.25" hidden="1" outlineLevel="7" x14ac:dyDescent="0.2">
      <c r="A83" s="32" t="s">
        <v>481</v>
      </c>
      <c r="B83" s="32" t="s">
        <v>485</v>
      </c>
      <c r="C83" s="32" t="s">
        <v>42</v>
      </c>
      <c r="D83" s="32" t="s">
        <v>4</v>
      </c>
      <c r="E83" s="33" t="s">
        <v>5</v>
      </c>
      <c r="F83" s="29">
        <v>298.8</v>
      </c>
      <c r="G83" s="29"/>
      <c r="H83" s="29">
        <f t="shared" ref="H83:H84" si="68">SUM(F83:G83)</f>
        <v>298.8</v>
      </c>
      <c r="I83" s="29"/>
      <c r="J83" s="29"/>
      <c r="K83" s="29"/>
      <c r="L83" s="29">
        <f t="shared" ref="L83:L84" si="69">SUM(H83:K83)</f>
        <v>298.8</v>
      </c>
      <c r="M83" s="29"/>
      <c r="N83" s="29">
        <f>SUM(L83:M83)</f>
        <v>298.8</v>
      </c>
      <c r="O83" s="29">
        <v>313.39999999999998</v>
      </c>
      <c r="P83" s="29"/>
      <c r="Q83" s="29">
        <f t="shared" ref="Q83:Q84" si="70">SUM(O83:P83)</f>
        <v>313.39999999999998</v>
      </c>
      <c r="R83" s="29"/>
      <c r="S83" s="29">
        <f t="shared" ref="S83:S84" si="71">SUM(Q83:R83)</f>
        <v>313.39999999999998</v>
      </c>
      <c r="T83" s="29"/>
      <c r="U83" s="29">
        <f>SUM(S83:T83)</f>
        <v>313.39999999999998</v>
      </c>
      <c r="V83" s="29">
        <v>313.39999999999998</v>
      </c>
      <c r="W83" s="29"/>
      <c r="X83" s="29">
        <f t="shared" ref="X83:X84" si="72">SUM(V83:W83)</f>
        <v>313.39999999999998</v>
      </c>
      <c r="Y83" s="29"/>
      <c r="Z83" s="29">
        <f t="shared" ref="Z83:Z84" si="73">SUM(X83:Y83)</f>
        <v>313.39999999999998</v>
      </c>
      <c r="AA83" s="138"/>
      <c r="AB83" s="29">
        <f>SUM(Z83:AA83)</f>
        <v>313.39999999999998</v>
      </c>
      <c r="AC83" s="127"/>
    </row>
    <row r="84" spans="1:29" ht="15.75" hidden="1" outlineLevel="7" x14ac:dyDescent="0.2">
      <c r="A84" s="32" t="s">
        <v>481</v>
      </c>
      <c r="B84" s="32" t="s">
        <v>485</v>
      </c>
      <c r="C84" s="32" t="s">
        <v>42</v>
      </c>
      <c r="D84" s="32" t="s">
        <v>7</v>
      </c>
      <c r="E84" s="33" t="s">
        <v>8</v>
      </c>
      <c r="F84" s="29">
        <v>120</v>
      </c>
      <c r="G84" s="29"/>
      <c r="H84" s="29">
        <f t="shared" si="68"/>
        <v>120</v>
      </c>
      <c r="I84" s="29"/>
      <c r="J84" s="29"/>
      <c r="K84" s="29"/>
      <c r="L84" s="29">
        <f t="shared" si="69"/>
        <v>120</v>
      </c>
      <c r="M84" s="29"/>
      <c r="N84" s="29">
        <f>SUM(L84:M84)</f>
        <v>120</v>
      </c>
      <c r="O84" s="29">
        <v>120</v>
      </c>
      <c r="P84" s="29"/>
      <c r="Q84" s="29">
        <f t="shared" si="70"/>
        <v>120</v>
      </c>
      <c r="R84" s="29"/>
      <c r="S84" s="29">
        <f t="shared" si="71"/>
        <v>120</v>
      </c>
      <c r="T84" s="29"/>
      <c r="U84" s="29">
        <f>SUM(S84:T84)</f>
        <v>120</v>
      </c>
      <c r="V84" s="29">
        <v>120</v>
      </c>
      <c r="W84" s="29"/>
      <c r="X84" s="29">
        <f t="shared" si="72"/>
        <v>120</v>
      </c>
      <c r="Y84" s="29"/>
      <c r="Z84" s="29">
        <f t="shared" si="73"/>
        <v>120</v>
      </c>
      <c r="AA84" s="138"/>
      <c r="AB84" s="29">
        <f>SUM(Z84:AA84)</f>
        <v>120</v>
      </c>
      <c r="AC84" s="127"/>
    </row>
    <row r="85" spans="1:29" ht="31.5" hidden="1" outlineLevel="5" x14ac:dyDescent="0.2">
      <c r="A85" s="30" t="s">
        <v>481</v>
      </c>
      <c r="B85" s="30" t="s">
        <v>485</v>
      </c>
      <c r="C85" s="30" t="s">
        <v>690</v>
      </c>
      <c r="D85" s="30"/>
      <c r="E85" s="31" t="s">
        <v>432</v>
      </c>
      <c r="F85" s="28">
        <f>F86+F87</f>
        <v>5584.5</v>
      </c>
      <c r="G85" s="28">
        <f t="shared" ref="G85:L85" si="74">G86+G87</f>
        <v>0</v>
      </c>
      <c r="H85" s="28">
        <f t="shared" si="74"/>
        <v>5584.5</v>
      </c>
      <c r="I85" s="28">
        <f t="shared" si="74"/>
        <v>0</v>
      </c>
      <c r="J85" s="28">
        <f t="shared" si="74"/>
        <v>0</v>
      </c>
      <c r="K85" s="28">
        <f t="shared" si="74"/>
        <v>0</v>
      </c>
      <c r="L85" s="28">
        <f t="shared" si="74"/>
        <v>5584.5</v>
      </c>
      <c r="M85" s="28">
        <f>M86+M87</f>
        <v>0</v>
      </c>
      <c r="N85" s="28">
        <f>N86+N87</f>
        <v>5584.5</v>
      </c>
      <c r="O85" s="28">
        <f t="shared" ref="O85:Z85" si="75">O86+O87</f>
        <v>5775.4</v>
      </c>
      <c r="P85" s="28">
        <f t="shared" si="75"/>
        <v>0</v>
      </c>
      <c r="Q85" s="28">
        <f t="shared" si="75"/>
        <v>5775.4</v>
      </c>
      <c r="R85" s="28">
        <f t="shared" si="75"/>
        <v>0</v>
      </c>
      <c r="S85" s="28">
        <f t="shared" si="75"/>
        <v>5775.4</v>
      </c>
      <c r="T85" s="28">
        <f>T86+T87</f>
        <v>0</v>
      </c>
      <c r="U85" s="28">
        <f>U86+U87</f>
        <v>5775.4</v>
      </c>
      <c r="V85" s="28">
        <f t="shared" si="75"/>
        <v>5775.4</v>
      </c>
      <c r="W85" s="28">
        <f t="shared" si="75"/>
        <v>0</v>
      </c>
      <c r="X85" s="28">
        <f t="shared" si="75"/>
        <v>5775.4</v>
      </c>
      <c r="Y85" s="28">
        <f t="shared" si="75"/>
        <v>0</v>
      </c>
      <c r="Z85" s="28">
        <f t="shared" si="75"/>
        <v>5775.4</v>
      </c>
      <c r="AA85" s="137">
        <f>AA86+AA87</f>
        <v>0</v>
      </c>
      <c r="AB85" s="28">
        <f>AB86+AB87</f>
        <v>5775.4</v>
      </c>
      <c r="AC85" s="127"/>
    </row>
    <row r="86" spans="1:29" ht="47.25" hidden="1" outlineLevel="7" x14ac:dyDescent="0.2">
      <c r="A86" s="32" t="s">
        <v>481</v>
      </c>
      <c r="B86" s="32" t="s">
        <v>485</v>
      </c>
      <c r="C86" s="32" t="s">
        <v>690</v>
      </c>
      <c r="D86" s="32" t="s">
        <v>4</v>
      </c>
      <c r="E86" s="33" t="s">
        <v>5</v>
      </c>
      <c r="F86" s="29">
        <v>5489.5</v>
      </c>
      <c r="G86" s="29"/>
      <c r="H86" s="29">
        <f t="shared" ref="H86:H87" si="76">SUM(F86:G86)</f>
        <v>5489.5</v>
      </c>
      <c r="I86" s="29"/>
      <c r="J86" s="29"/>
      <c r="K86" s="29"/>
      <c r="L86" s="29">
        <f t="shared" ref="L86:L87" si="77">SUM(H86:K86)</f>
        <v>5489.5</v>
      </c>
      <c r="M86" s="29"/>
      <c r="N86" s="29">
        <f>SUM(L86:M86)</f>
        <v>5489.5</v>
      </c>
      <c r="O86" s="29">
        <v>5680.4</v>
      </c>
      <c r="P86" s="29"/>
      <c r="Q86" s="29">
        <f t="shared" ref="Q86:Q87" si="78">SUM(O86:P86)</f>
        <v>5680.4</v>
      </c>
      <c r="R86" s="29"/>
      <c r="S86" s="29">
        <f t="shared" ref="S86:S87" si="79">SUM(Q86:R86)</f>
        <v>5680.4</v>
      </c>
      <c r="T86" s="29"/>
      <c r="U86" s="29">
        <f>SUM(S86:T86)</f>
        <v>5680.4</v>
      </c>
      <c r="V86" s="29">
        <v>5680.4</v>
      </c>
      <c r="W86" s="29"/>
      <c r="X86" s="29">
        <f t="shared" ref="X86:X87" si="80">SUM(V86:W86)</f>
        <v>5680.4</v>
      </c>
      <c r="Y86" s="29"/>
      <c r="Z86" s="29">
        <f t="shared" ref="Z86:Z87" si="81">SUM(X86:Y86)</f>
        <v>5680.4</v>
      </c>
      <c r="AA86" s="138"/>
      <c r="AB86" s="29">
        <f>SUM(Z86:AA86)</f>
        <v>5680.4</v>
      </c>
      <c r="AC86" s="127"/>
    </row>
    <row r="87" spans="1:29" ht="15.75" hidden="1" outlineLevel="7" x14ac:dyDescent="0.2">
      <c r="A87" s="32" t="s">
        <v>481</v>
      </c>
      <c r="B87" s="32" t="s">
        <v>485</v>
      </c>
      <c r="C87" s="32" t="s">
        <v>690</v>
      </c>
      <c r="D87" s="32" t="s">
        <v>7</v>
      </c>
      <c r="E87" s="33" t="s">
        <v>8</v>
      </c>
      <c r="F87" s="29">
        <v>95</v>
      </c>
      <c r="G87" s="29"/>
      <c r="H87" s="29">
        <f t="shared" si="76"/>
        <v>95</v>
      </c>
      <c r="I87" s="29"/>
      <c r="J87" s="29"/>
      <c r="K87" s="29"/>
      <c r="L87" s="29">
        <f t="shared" si="77"/>
        <v>95</v>
      </c>
      <c r="M87" s="29"/>
      <c r="N87" s="29">
        <f>SUM(L87:M87)</f>
        <v>95</v>
      </c>
      <c r="O87" s="29">
        <v>95</v>
      </c>
      <c r="P87" s="29"/>
      <c r="Q87" s="29">
        <f t="shared" si="78"/>
        <v>95</v>
      </c>
      <c r="R87" s="29"/>
      <c r="S87" s="29">
        <f t="shared" si="79"/>
        <v>95</v>
      </c>
      <c r="T87" s="29"/>
      <c r="U87" s="29">
        <f>SUM(S87:T87)</f>
        <v>95</v>
      </c>
      <c r="V87" s="29">
        <v>95</v>
      </c>
      <c r="W87" s="29"/>
      <c r="X87" s="29">
        <f t="shared" si="80"/>
        <v>95</v>
      </c>
      <c r="Y87" s="29"/>
      <c r="Z87" s="29">
        <f t="shared" si="81"/>
        <v>95</v>
      </c>
      <c r="AA87" s="138"/>
      <c r="AB87" s="29">
        <f>SUM(Z87:AA87)</f>
        <v>95</v>
      </c>
      <c r="AC87" s="127"/>
    </row>
    <row r="88" spans="1:29" ht="47.25" hidden="1" outlineLevel="5" x14ac:dyDescent="0.2">
      <c r="A88" s="30" t="s">
        <v>481</v>
      </c>
      <c r="B88" s="30" t="s">
        <v>485</v>
      </c>
      <c r="C88" s="30" t="s">
        <v>44</v>
      </c>
      <c r="D88" s="30"/>
      <c r="E88" s="31" t="s">
        <v>45</v>
      </c>
      <c r="F88" s="28">
        <f t="shared" ref="F88:Z88" si="82">F89</f>
        <v>0.6</v>
      </c>
      <c r="G88" s="28">
        <f t="shared" si="82"/>
        <v>0</v>
      </c>
      <c r="H88" s="28">
        <f t="shared" si="82"/>
        <v>0.6</v>
      </c>
      <c r="I88" s="28">
        <f t="shared" si="82"/>
        <v>0</v>
      </c>
      <c r="J88" s="28">
        <f t="shared" si="82"/>
        <v>0</v>
      </c>
      <c r="K88" s="28">
        <f t="shared" si="82"/>
        <v>0</v>
      </c>
      <c r="L88" s="28">
        <f t="shared" si="82"/>
        <v>0.6</v>
      </c>
      <c r="M88" s="28">
        <f>M89</f>
        <v>0</v>
      </c>
      <c r="N88" s="28">
        <f>N89</f>
        <v>0.6</v>
      </c>
      <c r="O88" s="28">
        <f t="shared" si="82"/>
        <v>0.6</v>
      </c>
      <c r="P88" s="28">
        <f t="shared" si="82"/>
        <v>0</v>
      </c>
      <c r="Q88" s="28">
        <f t="shared" si="82"/>
        <v>0.6</v>
      </c>
      <c r="R88" s="28">
        <f t="shared" si="82"/>
        <v>0</v>
      </c>
      <c r="S88" s="28">
        <f t="shared" si="82"/>
        <v>0.6</v>
      </c>
      <c r="T88" s="28">
        <f>T89</f>
        <v>0</v>
      </c>
      <c r="U88" s="28">
        <f>U89</f>
        <v>0.6</v>
      </c>
      <c r="V88" s="28">
        <f t="shared" si="82"/>
        <v>0.6</v>
      </c>
      <c r="W88" s="28">
        <f t="shared" si="82"/>
        <v>0</v>
      </c>
      <c r="X88" s="28">
        <f t="shared" si="82"/>
        <v>0.6</v>
      </c>
      <c r="Y88" s="28">
        <f t="shared" si="82"/>
        <v>0</v>
      </c>
      <c r="Z88" s="28">
        <f t="shared" si="82"/>
        <v>0.6</v>
      </c>
      <c r="AA88" s="137">
        <f>AA89</f>
        <v>0</v>
      </c>
      <c r="AB88" s="28">
        <f>AB89</f>
        <v>0.6</v>
      </c>
      <c r="AC88" s="127"/>
    </row>
    <row r="89" spans="1:29" ht="47.25" hidden="1" outlineLevel="7" x14ac:dyDescent="0.2">
      <c r="A89" s="32" t="s">
        <v>481</v>
      </c>
      <c r="B89" s="32" t="s">
        <v>485</v>
      </c>
      <c r="C89" s="32" t="s">
        <v>44</v>
      </c>
      <c r="D89" s="32" t="s">
        <v>4</v>
      </c>
      <c r="E89" s="33" t="s">
        <v>5</v>
      </c>
      <c r="F89" s="29">
        <v>0.6</v>
      </c>
      <c r="G89" s="29"/>
      <c r="H89" s="29">
        <f>SUM(F89:G89)</f>
        <v>0.6</v>
      </c>
      <c r="I89" s="29"/>
      <c r="J89" s="29"/>
      <c r="K89" s="29"/>
      <c r="L89" s="29">
        <f>SUM(H89:K89)</f>
        <v>0.6</v>
      </c>
      <c r="M89" s="29"/>
      <c r="N89" s="29">
        <f>SUM(L89:M89)</f>
        <v>0.6</v>
      </c>
      <c r="O89" s="29">
        <v>0.6</v>
      </c>
      <c r="P89" s="29"/>
      <c r="Q89" s="29">
        <f>SUM(O89:P89)</f>
        <v>0.6</v>
      </c>
      <c r="R89" s="29"/>
      <c r="S89" s="29">
        <f>SUM(Q89:R89)</f>
        <v>0.6</v>
      </c>
      <c r="T89" s="29"/>
      <c r="U89" s="29">
        <f>SUM(S89:T89)</f>
        <v>0.6</v>
      </c>
      <c r="V89" s="29">
        <v>0.6</v>
      </c>
      <c r="W89" s="29"/>
      <c r="X89" s="29">
        <f>SUM(V89:W89)</f>
        <v>0.6</v>
      </c>
      <c r="Y89" s="29"/>
      <c r="Z89" s="29">
        <f>SUM(X89:Y89)</f>
        <v>0.6</v>
      </c>
      <c r="AA89" s="138"/>
      <c r="AB89" s="29">
        <f>SUM(Z89:AA89)</f>
        <v>0.6</v>
      </c>
      <c r="AC89" s="127"/>
    </row>
    <row r="90" spans="1:29" ht="31.5" hidden="1" outlineLevel="7" x14ac:dyDescent="0.2">
      <c r="A90" s="30" t="s">
        <v>481</v>
      </c>
      <c r="B90" s="30" t="s">
        <v>485</v>
      </c>
      <c r="C90" s="30" t="s">
        <v>574</v>
      </c>
      <c r="D90" s="30"/>
      <c r="E90" s="31" t="s">
        <v>599</v>
      </c>
      <c r="F90" s="28">
        <f t="shared" ref="F90:Z90" si="83">F91</f>
        <v>517</v>
      </c>
      <c r="G90" s="28">
        <f t="shared" si="83"/>
        <v>0</v>
      </c>
      <c r="H90" s="28">
        <f t="shared" si="83"/>
        <v>517</v>
      </c>
      <c r="I90" s="28">
        <f t="shared" si="83"/>
        <v>0</v>
      </c>
      <c r="J90" s="28">
        <f t="shared" si="83"/>
        <v>0</v>
      </c>
      <c r="K90" s="28">
        <f t="shared" si="83"/>
        <v>0</v>
      </c>
      <c r="L90" s="28">
        <f t="shared" si="83"/>
        <v>517</v>
      </c>
      <c r="M90" s="28">
        <f>M91</f>
        <v>0</v>
      </c>
      <c r="N90" s="28">
        <f>N91</f>
        <v>517</v>
      </c>
      <c r="O90" s="28">
        <f t="shared" ref="O90:V90" si="84">O91</f>
        <v>535.29999999999995</v>
      </c>
      <c r="P90" s="28">
        <f t="shared" si="83"/>
        <v>0</v>
      </c>
      <c r="Q90" s="28">
        <f t="shared" si="83"/>
        <v>535.29999999999995</v>
      </c>
      <c r="R90" s="28">
        <f t="shared" si="83"/>
        <v>0</v>
      </c>
      <c r="S90" s="28">
        <f t="shared" si="83"/>
        <v>535.29999999999995</v>
      </c>
      <c r="T90" s="28">
        <f>T91</f>
        <v>0</v>
      </c>
      <c r="U90" s="28">
        <f>U91</f>
        <v>535.29999999999995</v>
      </c>
      <c r="V90" s="28">
        <f t="shared" si="84"/>
        <v>535.29999999999995</v>
      </c>
      <c r="W90" s="28">
        <f t="shared" si="83"/>
        <v>0</v>
      </c>
      <c r="X90" s="28">
        <f t="shared" si="83"/>
        <v>535.29999999999995</v>
      </c>
      <c r="Y90" s="28">
        <f t="shared" si="83"/>
        <v>0</v>
      </c>
      <c r="Z90" s="28">
        <f t="shared" si="83"/>
        <v>535.29999999999995</v>
      </c>
      <c r="AA90" s="137">
        <f>AA91</f>
        <v>0</v>
      </c>
      <c r="AB90" s="28">
        <f>AB91</f>
        <v>535.29999999999995</v>
      </c>
      <c r="AC90" s="127"/>
    </row>
    <row r="91" spans="1:29" ht="47.25" hidden="1" outlineLevel="7" x14ac:dyDescent="0.2">
      <c r="A91" s="32" t="s">
        <v>481</v>
      </c>
      <c r="B91" s="32" t="s">
        <v>485</v>
      </c>
      <c r="C91" s="32" t="s">
        <v>574</v>
      </c>
      <c r="D91" s="32" t="s">
        <v>4</v>
      </c>
      <c r="E91" s="33" t="s">
        <v>5</v>
      </c>
      <c r="F91" s="29">
        <v>517</v>
      </c>
      <c r="G91" s="29"/>
      <c r="H91" s="29">
        <f>SUM(F91:G91)</f>
        <v>517</v>
      </c>
      <c r="I91" s="29"/>
      <c r="J91" s="29"/>
      <c r="K91" s="29"/>
      <c r="L91" s="29">
        <f>SUM(H91:K91)</f>
        <v>517</v>
      </c>
      <c r="M91" s="29"/>
      <c r="N91" s="29">
        <f>SUM(L91:M91)</f>
        <v>517</v>
      </c>
      <c r="O91" s="29">
        <v>535.29999999999995</v>
      </c>
      <c r="P91" s="29"/>
      <c r="Q91" s="29">
        <f>SUM(O91:P91)</f>
        <v>535.29999999999995</v>
      </c>
      <c r="R91" s="29"/>
      <c r="S91" s="29">
        <f>SUM(Q91:R91)</f>
        <v>535.29999999999995</v>
      </c>
      <c r="T91" s="29"/>
      <c r="U91" s="29">
        <f>SUM(S91:T91)</f>
        <v>535.29999999999995</v>
      </c>
      <c r="V91" s="29">
        <v>535.29999999999995</v>
      </c>
      <c r="W91" s="29"/>
      <c r="X91" s="29">
        <f>SUM(V91:W91)</f>
        <v>535.29999999999995</v>
      </c>
      <c r="Y91" s="29"/>
      <c r="Z91" s="29">
        <f>SUM(X91:Y91)</f>
        <v>535.29999999999995</v>
      </c>
      <c r="AA91" s="138"/>
      <c r="AB91" s="29">
        <f>SUM(Z91:AA91)</f>
        <v>535.29999999999995</v>
      </c>
      <c r="AC91" s="127"/>
    </row>
    <row r="92" spans="1:29" ht="15.75" hidden="1" outlineLevel="1" x14ac:dyDescent="0.2">
      <c r="A92" s="30" t="s">
        <v>481</v>
      </c>
      <c r="B92" s="30" t="s">
        <v>488</v>
      </c>
      <c r="C92" s="30"/>
      <c r="D92" s="30"/>
      <c r="E92" s="31" t="s">
        <v>489</v>
      </c>
      <c r="F92" s="28">
        <f t="shared" ref="F92:Z96" si="85">F93</f>
        <v>4.5</v>
      </c>
      <c r="G92" s="28">
        <f t="shared" si="85"/>
        <v>11.3</v>
      </c>
      <c r="H92" s="28">
        <f t="shared" si="85"/>
        <v>15.8</v>
      </c>
      <c r="I92" s="28">
        <f t="shared" si="85"/>
        <v>0</v>
      </c>
      <c r="J92" s="28">
        <f t="shared" si="85"/>
        <v>0</v>
      </c>
      <c r="K92" s="28">
        <f t="shared" si="85"/>
        <v>0</v>
      </c>
      <c r="L92" s="28">
        <f t="shared" si="85"/>
        <v>15.8</v>
      </c>
      <c r="M92" s="28">
        <f t="shared" si="85"/>
        <v>0</v>
      </c>
      <c r="N92" s="28">
        <f t="shared" si="85"/>
        <v>15.8</v>
      </c>
      <c r="O92" s="28">
        <f t="shared" si="85"/>
        <v>4.0999999999999996</v>
      </c>
      <c r="P92" s="28">
        <f t="shared" si="85"/>
        <v>12.4</v>
      </c>
      <c r="Q92" s="28">
        <f t="shared" si="85"/>
        <v>16.5</v>
      </c>
      <c r="R92" s="28">
        <f t="shared" si="85"/>
        <v>0</v>
      </c>
      <c r="S92" s="28">
        <f t="shared" si="85"/>
        <v>16.5</v>
      </c>
      <c r="T92" s="28">
        <f t="shared" si="85"/>
        <v>0</v>
      </c>
      <c r="U92" s="28">
        <f t="shared" si="85"/>
        <v>16.5</v>
      </c>
      <c r="V92" s="28">
        <f t="shared" si="85"/>
        <v>4.0999999999999996</v>
      </c>
      <c r="W92" s="28">
        <f t="shared" si="85"/>
        <v>316.2</v>
      </c>
      <c r="X92" s="28">
        <f t="shared" si="85"/>
        <v>320.3</v>
      </c>
      <c r="Y92" s="28">
        <f t="shared" si="85"/>
        <v>0</v>
      </c>
      <c r="Z92" s="28">
        <f t="shared" si="85"/>
        <v>320.3</v>
      </c>
      <c r="AA92" s="137">
        <f t="shared" ref="AA92:AB96" si="86">AA93</f>
        <v>0</v>
      </c>
      <c r="AB92" s="28">
        <f t="shared" si="86"/>
        <v>320.3</v>
      </c>
      <c r="AC92" s="127"/>
    </row>
    <row r="93" spans="1:29" ht="31.5" hidden="1" outlineLevel="2" x14ac:dyDescent="0.2">
      <c r="A93" s="30" t="s">
        <v>481</v>
      </c>
      <c r="B93" s="30" t="s">
        <v>488</v>
      </c>
      <c r="C93" s="30" t="s">
        <v>30</v>
      </c>
      <c r="D93" s="30"/>
      <c r="E93" s="31" t="s">
        <v>31</v>
      </c>
      <c r="F93" s="28">
        <f t="shared" si="85"/>
        <v>4.5</v>
      </c>
      <c r="G93" s="28">
        <f t="shared" si="85"/>
        <v>11.3</v>
      </c>
      <c r="H93" s="28">
        <f t="shared" si="85"/>
        <v>15.8</v>
      </c>
      <c r="I93" s="28">
        <f t="shared" si="85"/>
        <v>0</v>
      </c>
      <c r="J93" s="28">
        <f t="shared" si="85"/>
        <v>0</v>
      </c>
      <c r="K93" s="28">
        <f t="shared" si="85"/>
        <v>0</v>
      </c>
      <c r="L93" s="28">
        <f t="shared" si="85"/>
        <v>15.8</v>
      </c>
      <c r="M93" s="28">
        <f t="shared" si="85"/>
        <v>0</v>
      </c>
      <c r="N93" s="28">
        <f t="shared" si="85"/>
        <v>15.8</v>
      </c>
      <c r="O93" s="28">
        <f t="shared" si="85"/>
        <v>4.0999999999999996</v>
      </c>
      <c r="P93" s="28">
        <f t="shared" si="85"/>
        <v>12.4</v>
      </c>
      <c r="Q93" s="28">
        <f t="shared" si="85"/>
        <v>16.5</v>
      </c>
      <c r="R93" s="28">
        <f t="shared" si="85"/>
        <v>0</v>
      </c>
      <c r="S93" s="28">
        <f t="shared" si="85"/>
        <v>16.5</v>
      </c>
      <c r="T93" s="28">
        <f t="shared" si="85"/>
        <v>0</v>
      </c>
      <c r="U93" s="28">
        <f t="shared" si="85"/>
        <v>16.5</v>
      </c>
      <c r="V93" s="28">
        <f t="shared" si="85"/>
        <v>4.0999999999999996</v>
      </c>
      <c r="W93" s="28">
        <f t="shared" si="85"/>
        <v>316.2</v>
      </c>
      <c r="X93" s="28">
        <f t="shared" si="85"/>
        <v>320.3</v>
      </c>
      <c r="Y93" s="28">
        <f t="shared" si="85"/>
        <v>0</v>
      </c>
      <c r="Z93" s="28">
        <f t="shared" si="85"/>
        <v>320.3</v>
      </c>
      <c r="AA93" s="137">
        <f t="shared" si="86"/>
        <v>0</v>
      </c>
      <c r="AB93" s="28">
        <f t="shared" si="86"/>
        <v>320.3</v>
      </c>
      <c r="AC93" s="127"/>
    </row>
    <row r="94" spans="1:29" ht="30" hidden="1" customHeight="1" outlineLevel="3" x14ac:dyDescent="0.2">
      <c r="A94" s="30" t="s">
        <v>481</v>
      </c>
      <c r="B94" s="30" t="s">
        <v>488</v>
      </c>
      <c r="C94" s="30" t="s">
        <v>32</v>
      </c>
      <c r="D94" s="30"/>
      <c r="E94" s="31" t="s">
        <v>33</v>
      </c>
      <c r="F94" s="28">
        <f t="shared" si="85"/>
        <v>4.5</v>
      </c>
      <c r="G94" s="28">
        <f t="shared" si="85"/>
        <v>11.3</v>
      </c>
      <c r="H94" s="28">
        <f t="shared" si="85"/>
        <v>15.8</v>
      </c>
      <c r="I94" s="28">
        <f t="shared" si="85"/>
        <v>0</v>
      </c>
      <c r="J94" s="28">
        <f t="shared" si="85"/>
        <v>0</v>
      </c>
      <c r="K94" s="28">
        <f t="shared" si="85"/>
        <v>0</v>
      </c>
      <c r="L94" s="28">
        <f t="shared" si="85"/>
        <v>15.8</v>
      </c>
      <c r="M94" s="28">
        <f t="shared" si="85"/>
        <v>0</v>
      </c>
      <c r="N94" s="28">
        <f t="shared" si="85"/>
        <v>15.8</v>
      </c>
      <c r="O94" s="28">
        <f t="shared" si="85"/>
        <v>4.0999999999999996</v>
      </c>
      <c r="P94" s="28">
        <f t="shared" si="85"/>
        <v>12.4</v>
      </c>
      <c r="Q94" s="28">
        <f t="shared" si="85"/>
        <v>16.5</v>
      </c>
      <c r="R94" s="28">
        <f t="shared" si="85"/>
        <v>0</v>
      </c>
      <c r="S94" s="28">
        <f t="shared" si="85"/>
        <v>16.5</v>
      </c>
      <c r="T94" s="28">
        <f t="shared" si="85"/>
        <v>0</v>
      </c>
      <c r="U94" s="28">
        <f t="shared" si="85"/>
        <v>16.5</v>
      </c>
      <c r="V94" s="28">
        <f t="shared" si="85"/>
        <v>4.0999999999999996</v>
      </c>
      <c r="W94" s="28">
        <f t="shared" si="85"/>
        <v>316.2</v>
      </c>
      <c r="X94" s="28">
        <f t="shared" si="85"/>
        <v>320.3</v>
      </c>
      <c r="Y94" s="28">
        <f t="shared" si="85"/>
        <v>0</v>
      </c>
      <c r="Z94" s="28">
        <f t="shared" si="85"/>
        <v>320.3</v>
      </c>
      <c r="AA94" s="137">
        <f t="shared" si="86"/>
        <v>0</v>
      </c>
      <c r="AB94" s="28">
        <f t="shared" si="86"/>
        <v>320.3</v>
      </c>
      <c r="AC94" s="127"/>
    </row>
    <row r="95" spans="1:29" ht="31.5" hidden="1" outlineLevel="4" x14ac:dyDescent="0.2">
      <c r="A95" s="30" t="s">
        <v>481</v>
      </c>
      <c r="B95" s="30" t="s">
        <v>488</v>
      </c>
      <c r="C95" s="30" t="s">
        <v>34</v>
      </c>
      <c r="D95" s="30"/>
      <c r="E95" s="31" t="s">
        <v>35</v>
      </c>
      <c r="F95" s="28">
        <f t="shared" si="85"/>
        <v>4.5</v>
      </c>
      <c r="G95" s="28">
        <f t="shared" si="85"/>
        <v>11.3</v>
      </c>
      <c r="H95" s="28">
        <f t="shared" si="85"/>
        <v>15.8</v>
      </c>
      <c r="I95" s="28">
        <f t="shared" si="85"/>
        <v>0</v>
      </c>
      <c r="J95" s="28">
        <f t="shared" si="85"/>
        <v>0</v>
      </c>
      <c r="K95" s="28">
        <f t="shared" si="85"/>
        <v>0</v>
      </c>
      <c r="L95" s="28">
        <f t="shared" si="85"/>
        <v>15.8</v>
      </c>
      <c r="M95" s="28">
        <f t="shared" si="85"/>
        <v>0</v>
      </c>
      <c r="N95" s="28">
        <f t="shared" si="85"/>
        <v>15.8</v>
      </c>
      <c r="O95" s="28">
        <f t="shared" si="85"/>
        <v>4.0999999999999996</v>
      </c>
      <c r="P95" s="28">
        <f t="shared" si="85"/>
        <v>12.4</v>
      </c>
      <c r="Q95" s="28">
        <f t="shared" si="85"/>
        <v>16.5</v>
      </c>
      <c r="R95" s="28">
        <f t="shared" si="85"/>
        <v>0</v>
      </c>
      <c r="S95" s="28">
        <f t="shared" si="85"/>
        <v>16.5</v>
      </c>
      <c r="T95" s="28">
        <f t="shared" si="85"/>
        <v>0</v>
      </c>
      <c r="U95" s="28">
        <f t="shared" si="85"/>
        <v>16.5</v>
      </c>
      <c r="V95" s="28">
        <f t="shared" si="85"/>
        <v>4.0999999999999996</v>
      </c>
      <c r="W95" s="28">
        <f t="shared" si="85"/>
        <v>316.2</v>
      </c>
      <c r="X95" s="28">
        <f t="shared" si="85"/>
        <v>320.3</v>
      </c>
      <c r="Y95" s="28">
        <f t="shared" si="85"/>
        <v>0</v>
      </c>
      <c r="Z95" s="28">
        <f t="shared" si="85"/>
        <v>320.3</v>
      </c>
      <c r="AA95" s="137">
        <f t="shared" si="86"/>
        <v>0</v>
      </c>
      <c r="AB95" s="28">
        <f t="shared" si="86"/>
        <v>320.3</v>
      </c>
      <c r="AC95" s="127"/>
    </row>
    <row r="96" spans="1:29" ht="31.5" hidden="1" customHeight="1" outlineLevel="5" x14ac:dyDescent="0.2">
      <c r="A96" s="30" t="s">
        <v>481</v>
      </c>
      <c r="B96" s="30" t="s">
        <v>488</v>
      </c>
      <c r="C96" s="30" t="s">
        <v>46</v>
      </c>
      <c r="D96" s="30"/>
      <c r="E96" s="31" t="s">
        <v>47</v>
      </c>
      <c r="F96" s="28">
        <f t="shared" si="85"/>
        <v>4.5</v>
      </c>
      <c r="G96" s="28">
        <f t="shared" si="85"/>
        <v>11.3</v>
      </c>
      <c r="H96" s="28">
        <f t="shared" si="85"/>
        <v>15.8</v>
      </c>
      <c r="I96" s="28">
        <f t="shared" si="85"/>
        <v>0</v>
      </c>
      <c r="J96" s="28">
        <f t="shared" si="85"/>
        <v>0</v>
      </c>
      <c r="K96" s="28">
        <f t="shared" si="85"/>
        <v>0</v>
      </c>
      <c r="L96" s="28">
        <f t="shared" si="85"/>
        <v>15.8</v>
      </c>
      <c r="M96" s="28">
        <f t="shared" si="85"/>
        <v>0</v>
      </c>
      <c r="N96" s="28">
        <f t="shared" si="85"/>
        <v>15.8</v>
      </c>
      <c r="O96" s="28">
        <f t="shared" si="85"/>
        <v>4.0999999999999996</v>
      </c>
      <c r="P96" s="28">
        <f t="shared" si="85"/>
        <v>12.4</v>
      </c>
      <c r="Q96" s="28">
        <f t="shared" si="85"/>
        <v>16.5</v>
      </c>
      <c r="R96" s="28">
        <f t="shared" si="85"/>
        <v>0</v>
      </c>
      <c r="S96" s="28">
        <f t="shared" si="85"/>
        <v>16.5</v>
      </c>
      <c r="T96" s="28">
        <f t="shared" si="85"/>
        <v>0</v>
      </c>
      <c r="U96" s="28">
        <f t="shared" si="85"/>
        <v>16.5</v>
      </c>
      <c r="V96" s="28">
        <f t="shared" si="85"/>
        <v>4.0999999999999996</v>
      </c>
      <c r="W96" s="28">
        <f t="shared" si="85"/>
        <v>316.2</v>
      </c>
      <c r="X96" s="28">
        <f t="shared" si="85"/>
        <v>320.3</v>
      </c>
      <c r="Y96" s="28">
        <f t="shared" si="85"/>
        <v>0</v>
      </c>
      <c r="Z96" s="28">
        <f t="shared" si="85"/>
        <v>320.3</v>
      </c>
      <c r="AA96" s="137">
        <f t="shared" si="86"/>
        <v>0</v>
      </c>
      <c r="AB96" s="28">
        <f t="shared" si="86"/>
        <v>320.3</v>
      </c>
      <c r="AC96" s="127"/>
    </row>
    <row r="97" spans="1:29" ht="15.75" hidden="1" outlineLevel="7" x14ac:dyDescent="0.2">
      <c r="A97" s="32" t="s">
        <v>481</v>
      </c>
      <c r="B97" s="32" t="s">
        <v>488</v>
      </c>
      <c r="C97" s="32" t="s">
        <v>46</v>
      </c>
      <c r="D97" s="32" t="s">
        <v>7</v>
      </c>
      <c r="E97" s="33" t="s">
        <v>8</v>
      </c>
      <c r="F97" s="29">
        <v>4.5</v>
      </c>
      <c r="G97" s="29">
        <v>11.3</v>
      </c>
      <c r="H97" s="29">
        <f>SUM(F97:G97)</f>
        <v>15.8</v>
      </c>
      <c r="I97" s="29"/>
      <c r="J97" s="29"/>
      <c r="K97" s="29"/>
      <c r="L97" s="29">
        <f>SUM(H97:K97)</f>
        <v>15.8</v>
      </c>
      <c r="M97" s="29"/>
      <c r="N97" s="29">
        <f>SUM(L97:M97)</f>
        <v>15.8</v>
      </c>
      <c r="O97" s="29">
        <v>4.0999999999999996</v>
      </c>
      <c r="P97" s="29">
        <v>12.4</v>
      </c>
      <c r="Q97" s="29">
        <f>SUM(O97:P97)</f>
        <v>16.5</v>
      </c>
      <c r="R97" s="29"/>
      <c r="S97" s="29">
        <f>SUM(Q97:R97)</f>
        <v>16.5</v>
      </c>
      <c r="T97" s="29"/>
      <c r="U97" s="29">
        <f>SUM(S97:T97)</f>
        <v>16.5</v>
      </c>
      <c r="V97" s="29">
        <v>4.0999999999999996</v>
      </c>
      <c r="W97" s="29">
        <v>316.2</v>
      </c>
      <c r="X97" s="29">
        <f>SUM(V97:W97)</f>
        <v>320.3</v>
      </c>
      <c r="Y97" s="29"/>
      <c r="Z97" s="29">
        <f>SUM(X97:Y97)</f>
        <v>320.3</v>
      </c>
      <c r="AA97" s="138"/>
      <c r="AB97" s="29">
        <f>SUM(Z97:AA97)</f>
        <v>320.3</v>
      </c>
      <c r="AC97" s="127"/>
    </row>
    <row r="98" spans="1:29" ht="31.5" hidden="1" outlineLevel="7" x14ac:dyDescent="0.2">
      <c r="A98" s="30" t="s">
        <v>481</v>
      </c>
      <c r="B98" s="30" t="s">
        <v>664</v>
      </c>
      <c r="C98" s="30"/>
      <c r="D98" s="30"/>
      <c r="E98" s="31" t="s">
        <v>665</v>
      </c>
      <c r="F98" s="28">
        <f t="shared" ref="F98:Z100" si="87">F99</f>
        <v>550.1</v>
      </c>
      <c r="G98" s="28">
        <f t="shared" si="87"/>
        <v>0</v>
      </c>
      <c r="H98" s="28">
        <f t="shared" si="87"/>
        <v>550.1</v>
      </c>
      <c r="I98" s="28">
        <f t="shared" si="87"/>
        <v>0</v>
      </c>
      <c r="J98" s="28">
        <f t="shared" si="87"/>
        <v>0</v>
      </c>
      <c r="K98" s="28">
        <f t="shared" si="87"/>
        <v>0</v>
      </c>
      <c r="L98" s="28">
        <f t="shared" si="87"/>
        <v>550.1</v>
      </c>
      <c r="M98" s="28">
        <f t="shared" si="87"/>
        <v>0</v>
      </c>
      <c r="N98" s="28">
        <f t="shared" si="87"/>
        <v>550.1</v>
      </c>
      <c r="O98" s="28"/>
      <c r="P98" s="28">
        <f t="shared" si="87"/>
        <v>0</v>
      </c>
      <c r="Q98" s="28">
        <f t="shared" si="87"/>
        <v>0</v>
      </c>
      <c r="R98" s="28">
        <f t="shared" si="87"/>
        <v>0</v>
      </c>
      <c r="S98" s="28">
        <f t="shared" si="87"/>
        <v>0</v>
      </c>
      <c r="T98" s="28">
        <f t="shared" si="87"/>
        <v>0</v>
      </c>
      <c r="U98" s="28">
        <f t="shared" si="87"/>
        <v>0</v>
      </c>
      <c r="V98" s="28">
        <f t="shared" si="87"/>
        <v>10759</v>
      </c>
      <c r="W98" s="28">
        <f t="shared" si="87"/>
        <v>0</v>
      </c>
      <c r="X98" s="28">
        <f t="shared" si="87"/>
        <v>10759</v>
      </c>
      <c r="Y98" s="28">
        <f t="shared" si="87"/>
        <v>0</v>
      </c>
      <c r="Z98" s="28">
        <f t="shared" si="87"/>
        <v>10759</v>
      </c>
      <c r="AA98" s="137">
        <f t="shared" ref="AA98:AB100" si="88">AA99</f>
        <v>0</v>
      </c>
      <c r="AB98" s="28">
        <f t="shared" si="88"/>
        <v>10759</v>
      </c>
      <c r="AC98" s="127"/>
    </row>
    <row r="99" spans="1:29" ht="31.5" hidden="1" outlineLevel="7" x14ac:dyDescent="0.2">
      <c r="A99" s="30" t="s">
        <v>481</v>
      </c>
      <c r="B99" s="30" t="s">
        <v>664</v>
      </c>
      <c r="C99" s="30" t="s">
        <v>11</v>
      </c>
      <c r="D99" s="30"/>
      <c r="E99" s="31" t="s">
        <v>12</v>
      </c>
      <c r="F99" s="28">
        <f t="shared" si="87"/>
        <v>550.1</v>
      </c>
      <c r="G99" s="28">
        <f t="shared" si="87"/>
        <v>0</v>
      </c>
      <c r="H99" s="28">
        <f t="shared" si="87"/>
        <v>550.1</v>
      </c>
      <c r="I99" s="28">
        <f t="shared" si="87"/>
        <v>0</v>
      </c>
      <c r="J99" s="28">
        <f t="shared" si="87"/>
        <v>0</v>
      </c>
      <c r="K99" s="28">
        <f t="shared" si="87"/>
        <v>0</v>
      </c>
      <c r="L99" s="28">
        <f t="shared" si="87"/>
        <v>550.1</v>
      </c>
      <c r="M99" s="28">
        <f t="shared" si="87"/>
        <v>0</v>
      </c>
      <c r="N99" s="28">
        <f t="shared" si="87"/>
        <v>550.1</v>
      </c>
      <c r="O99" s="28"/>
      <c r="P99" s="28">
        <f t="shared" si="87"/>
        <v>0</v>
      </c>
      <c r="Q99" s="28">
        <f t="shared" si="87"/>
        <v>0</v>
      </c>
      <c r="R99" s="28">
        <f t="shared" si="87"/>
        <v>0</v>
      </c>
      <c r="S99" s="28">
        <f t="shared" si="87"/>
        <v>0</v>
      </c>
      <c r="T99" s="28">
        <f t="shared" si="87"/>
        <v>0</v>
      </c>
      <c r="U99" s="28">
        <f t="shared" si="87"/>
        <v>0</v>
      </c>
      <c r="V99" s="28">
        <f t="shared" si="87"/>
        <v>10759</v>
      </c>
      <c r="W99" s="28">
        <f t="shared" si="87"/>
        <v>0</v>
      </c>
      <c r="X99" s="28">
        <f t="shared" si="87"/>
        <v>10759</v>
      </c>
      <c r="Y99" s="28">
        <f t="shared" si="87"/>
        <v>0</v>
      </c>
      <c r="Z99" s="28">
        <f t="shared" si="87"/>
        <v>10759</v>
      </c>
      <c r="AA99" s="137">
        <f t="shared" si="88"/>
        <v>0</v>
      </c>
      <c r="AB99" s="28">
        <f t="shared" si="88"/>
        <v>10759</v>
      </c>
      <c r="AC99" s="127"/>
    </row>
    <row r="100" spans="1:29" ht="15.75" hidden="1" outlineLevel="7" x14ac:dyDescent="0.2">
      <c r="A100" s="30" t="s">
        <v>481</v>
      </c>
      <c r="B100" s="30" t="s">
        <v>664</v>
      </c>
      <c r="C100" s="30" t="s">
        <v>666</v>
      </c>
      <c r="D100" s="30"/>
      <c r="E100" s="31" t="s">
        <v>706</v>
      </c>
      <c r="F100" s="28">
        <f t="shared" si="87"/>
        <v>550.1</v>
      </c>
      <c r="G100" s="28">
        <f t="shared" si="87"/>
        <v>0</v>
      </c>
      <c r="H100" s="28">
        <f t="shared" si="87"/>
        <v>550.1</v>
      </c>
      <c r="I100" s="28">
        <f t="shared" si="87"/>
        <v>0</v>
      </c>
      <c r="J100" s="28">
        <f t="shared" si="87"/>
        <v>0</v>
      </c>
      <c r="K100" s="28">
        <f t="shared" si="87"/>
        <v>0</v>
      </c>
      <c r="L100" s="28">
        <f t="shared" si="87"/>
        <v>550.1</v>
      </c>
      <c r="M100" s="28">
        <f t="shared" si="87"/>
        <v>0</v>
      </c>
      <c r="N100" s="28">
        <f t="shared" si="87"/>
        <v>550.1</v>
      </c>
      <c r="O100" s="28"/>
      <c r="P100" s="28">
        <f t="shared" si="87"/>
        <v>0</v>
      </c>
      <c r="Q100" s="28">
        <f t="shared" si="87"/>
        <v>0</v>
      </c>
      <c r="R100" s="28">
        <f t="shared" si="87"/>
        <v>0</v>
      </c>
      <c r="S100" s="28">
        <f t="shared" si="87"/>
        <v>0</v>
      </c>
      <c r="T100" s="28">
        <f t="shared" si="87"/>
        <v>0</v>
      </c>
      <c r="U100" s="28">
        <f t="shared" si="87"/>
        <v>0</v>
      </c>
      <c r="V100" s="28">
        <f t="shared" si="87"/>
        <v>10759</v>
      </c>
      <c r="W100" s="28">
        <f t="shared" si="87"/>
        <v>0</v>
      </c>
      <c r="X100" s="28">
        <f t="shared" si="87"/>
        <v>10759</v>
      </c>
      <c r="Y100" s="28">
        <f t="shared" si="87"/>
        <v>0</v>
      </c>
      <c r="Z100" s="28">
        <f t="shared" si="87"/>
        <v>10759</v>
      </c>
      <c r="AA100" s="137">
        <f t="shared" si="88"/>
        <v>0</v>
      </c>
      <c r="AB100" s="28">
        <f t="shared" si="88"/>
        <v>10759</v>
      </c>
      <c r="AC100" s="127"/>
    </row>
    <row r="101" spans="1:29" ht="15.75" hidden="1" outlineLevel="7" x14ac:dyDescent="0.2">
      <c r="A101" s="32" t="s">
        <v>481</v>
      </c>
      <c r="B101" s="30" t="s">
        <v>664</v>
      </c>
      <c r="C101" s="32" t="s">
        <v>666</v>
      </c>
      <c r="D101" s="32" t="s">
        <v>15</v>
      </c>
      <c r="E101" s="33" t="s">
        <v>16</v>
      </c>
      <c r="F101" s="29">
        <v>550.1</v>
      </c>
      <c r="G101" s="29"/>
      <c r="H101" s="29">
        <f>SUM(F101:G101)</f>
        <v>550.1</v>
      </c>
      <c r="I101" s="29"/>
      <c r="J101" s="29"/>
      <c r="K101" s="29"/>
      <c r="L101" s="29">
        <f>SUM(H101:K101)</f>
        <v>550.1</v>
      </c>
      <c r="M101" s="29"/>
      <c r="N101" s="29">
        <f>SUM(L101:M101)</f>
        <v>550.1</v>
      </c>
      <c r="O101" s="29"/>
      <c r="P101" s="29"/>
      <c r="Q101" s="29">
        <f>SUM(O101:P101)</f>
        <v>0</v>
      </c>
      <c r="R101" s="29"/>
      <c r="S101" s="29">
        <f>SUM(Q101:R101)</f>
        <v>0</v>
      </c>
      <c r="T101" s="29"/>
      <c r="U101" s="29">
        <f>SUM(S101:T101)</f>
        <v>0</v>
      </c>
      <c r="V101" s="29">
        <v>10759</v>
      </c>
      <c r="W101" s="29"/>
      <c r="X101" s="29">
        <f>SUM(V101:W101)</f>
        <v>10759</v>
      </c>
      <c r="Y101" s="29"/>
      <c r="Z101" s="29">
        <f>SUM(X101:Y101)</f>
        <v>10759</v>
      </c>
      <c r="AA101" s="138"/>
      <c r="AB101" s="29">
        <f>SUM(Z101:AA101)</f>
        <v>10759</v>
      </c>
      <c r="AC101" s="127"/>
    </row>
    <row r="102" spans="1:29" ht="15.75" outlineLevel="1" x14ac:dyDescent="0.2">
      <c r="A102" s="30" t="s">
        <v>481</v>
      </c>
      <c r="B102" s="30" t="s">
        <v>490</v>
      </c>
      <c r="C102" s="30"/>
      <c r="D102" s="30"/>
      <c r="E102" s="31" t="s">
        <v>491</v>
      </c>
      <c r="F102" s="28">
        <f t="shared" ref="F102:Z104" si="89">F103</f>
        <v>10000</v>
      </c>
      <c r="G102" s="28">
        <f t="shared" si="89"/>
        <v>0</v>
      </c>
      <c r="H102" s="28">
        <f t="shared" si="89"/>
        <v>10000</v>
      </c>
      <c r="I102" s="28">
        <f t="shared" si="89"/>
        <v>0</v>
      </c>
      <c r="J102" s="28">
        <f t="shared" si="89"/>
        <v>0</v>
      </c>
      <c r="K102" s="28">
        <f t="shared" si="89"/>
        <v>237.82009000000016</v>
      </c>
      <c r="L102" s="28">
        <f t="shared" si="89"/>
        <v>10237.820090000001</v>
      </c>
      <c r="M102" s="28">
        <f t="shared" si="89"/>
        <v>-3078.0970600000001</v>
      </c>
      <c r="N102" s="28">
        <f t="shared" si="89"/>
        <v>7159.723030000001</v>
      </c>
      <c r="O102" s="28">
        <f t="shared" si="89"/>
        <v>1000</v>
      </c>
      <c r="P102" s="28">
        <f t="shared" si="89"/>
        <v>0</v>
      </c>
      <c r="Q102" s="28">
        <f t="shared" si="89"/>
        <v>1000</v>
      </c>
      <c r="R102" s="28">
        <f t="shared" si="89"/>
        <v>0</v>
      </c>
      <c r="S102" s="28">
        <f t="shared" si="89"/>
        <v>1000</v>
      </c>
      <c r="T102" s="28">
        <f t="shared" si="89"/>
        <v>0</v>
      </c>
      <c r="U102" s="28">
        <f t="shared" si="89"/>
        <v>1000</v>
      </c>
      <c r="V102" s="28">
        <f t="shared" si="89"/>
        <v>1000</v>
      </c>
      <c r="W102" s="28">
        <f t="shared" si="89"/>
        <v>0</v>
      </c>
      <c r="X102" s="28">
        <f t="shared" si="89"/>
        <v>1000</v>
      </c>
      <c r="Y102" s="28">
        <f t="shared" si="89"/>
        <v>0</v>
      </c>
      <c r="Z102" s="28">
        <f t="shared" si="89"/>
        <v>1000</v>
      </c>
      <c r="AA102" s="137">
        <f t="shared" ref="AA102:AB104" si="90">AA103</f>
        <v>0</v>
      </c>
      <c r="AB102" s="28">
        <f t="shared" si="90"/>
        <v>1000</v>
      </c>
      <c r="AC102" s="127"/>
    </row>
    <row r="103" spans="1:29" ht="31.5" outlineLevel="2" x14ac:dyDescent="0.2">
      <c r="A103" s="30" t="s">
        <v>481</v>
      </c>
      <c r="B103" s="30" t="s">
        <v>490</v>
      </c>
      <c r="C103" s="30" t="s">
        <v>11</v>
      </c>
      <c r="D103" s="30"/>
      <c r="E103" s="31" t="s">
        <v>12</v>
      </c>
      <c r="F103" s="28">
        <f t="shared" si="89"/>
        <v>10000</v>
      </c>
      <c r="G103" s="28">
        <f t="shared" si="89"/>
        <v>0</v>
      </c>
      <c r="H103" s="28">
        <f t="shared" si="89"/>
        <v>10000</v>
      </c>
      <c r="I103" s="28">
        <f t="shared" si="89"/>
        <v>0</v>
      </c>
      <c r="J103" s="28">
        <f t="shared" si="89"/>
        <v>0</v>
      </c>
      <c r="K103" s="28">
        <f t="shared" si="89"/>
        <v>237.82009000000016</v>
      </c>
      <c r="L103" s="28">
        <f t="shared" si="89"/>
        <v>10237.820090000001</v>
      </c>
      <c r="M103" s="28">
        <f t="shared" si="89"/>
        <v>-3078.0970600000001</v>
      </c>
      <c r="N103" s="28">
        <f t="shared" si="89"/>
        <v>7159.723030000001</v>
      </c>
      <c r="O103" s="28">
        <f t="shared" si="89"/>
        <v>1000</v>
      </c>
      <c r="P103" s="28">
        <f t="shared" si="89"/>
        <v>0</v>
      </c>
      <c r="Q103" s="28">
        <f t="shared" si="89"/>
        <v>1000</v>
      </c>
      <c r="R103" s="28">
        <f t="shared" si="89"/>
        <v>0</v>
      </c>
      <c r="S103" s="28">
        <f t="shared" si="89"/>
        <v>1000</v>
      </c>
      <c r="T103" s="28">
        <f t="shared" si="89"/>
        <v>0</v>
      </c>
      <c r="U103" s="28">
        <f t="shared" si="89"/>
        <v>1000</v>
      </c>
      <c r="V103" s="28">
        <f t="shared" si="89"/>
        <v>1000</v>
      </c>
      <c r="W103" s="28">
        <f t="shared" si="89"/>
        <v>0</v>
      </c>
      <c r="X103" s="28">
        <f t="shared" si="89"/>
        <v>1000</v>
      </c>
      <c r="Y103" s="28">
        <f t="shared" si="89"/>
        <v>0</v>
      </c>
      <c r="Z103" s="28">
        <f t="shared" si="89"/>
        <v>1000</v>
      </c>
      <c r="AA103" s="137">
        <f t="shared" si="90"/>
        <v>0</v>
      </c>
      <c r="AB103" s="28">
        <f t="shared" si="90"/>
        <v>1000</v>
      </c>
      <c r="AC103" s="127"/>
    </row>
    <row r="104" spans="1:29" ht="15.75" outlineLevel="3" x14ac:dyDescent="0.2">
      <c r="A104" s="30" t="s">
        <v>481</v>
      </c>
      <c r="B104" s="30" t="s">
        <v>490</v>
      </c>
      <c r="C104" s="30" t="s">
        <v>48</v>
      </c>
      <c r="D104" s="30"/>
      <c r="E104" s="31" t="s">
        <v>460</v>
      </c>
      <c r="F104" s="28">
        <f t="shared" si="89"/>
        <v>10000</v>
      </c>
      <c r="G104" s="28">
        <f t="shared" si="89"/>
        <v>0</v>
      </c>
      <c r="H104" s="28">
        <f t="shared" si="89"/>
        <v>10000</v>
      </c>
      <c r="I104" s="28">
        <f t="shared" si="89"/>
        <v>0</v>
      </c>
      <c r="J104" s="28">
        <f t="shared" si="89"/>
        <v>0</v>
      </c>
      <c r="K104" s="28">
        <f t="shared" si="89"/>
        <v>237.82009000000016</v>
      </c>
      <c r="L104" s="28">
        <f t="shared" si="89"/>
        <v>10237.820090000001</v>
      </c>
      <c r="M104" s="28">
        <f t="shared" si="89"/>
        <v>-3078.0970600000001</v>
      </c>
      <c r="N104" s="28">
        <f t="shared" si="89"/>
        <v>7159.723030000001</v>
      </c>
      <c r="O104" s="28">
        <f t="shared" si="89"/>
        <v>1000</v>
      </c>
      <c r="P104" s="28">
        <f t="shared" si="89"/>
        <v>0</v>
      </c>
      <c r="Q104" s="28">
        <f t="shared" si="89"/>
        <v>1000</v>
      </c>
      <c r="R104" s="28">
        <f t="shared" si="89"/>
        <v>0</v>
      </c>
      <c r="S104" s="28">
        <f t="shared" si="89"/>
        <v>1000</v>
      </c>
      <c r="T104" s="28">
        <f t="shared" si="89"/>
        <v>0</v>
      </c>
      <c r="U104" s="28">
        <f t="shared" si="89"/>
        <v>1000</v>
      </c>
      <c r="V104" s="28">
        <f t="shared" si="89"/>
        <v>1000</v>
      </c>
      <c r="W104" s="28">
        <f t="shared" si="89"/>
        <v>0</v>
      </c>
      <c r="X104" s="28">
        <f t="shared" si="89"/>
        <v>1000</v>
      </c>
      <c r="Y104" s="28">
        <f t="shared" si="89"/>
        <v>0</v>
      </c>
      <c r="Z104" s="28">
        <f t="shared" si="89"/>
        <v>1000</v>
      </c>
      <c r="AA104" s="137">
        <f t="shared" si="90"/>
        <v>0</v>
      </c>
      <c r="AB104" s="28">
        <f t="shared" si="90"/>
        <v>1000</v>
      </c>
      <c r="AC104" s="127"/>
    </row>
    <row r="105" spans="1:29" ht="15.75" outlineLevel="7" x14ac:dyDescent="0.2">
      <c r="A105" s="32" t="s">
        <v>481</v>
      </c>
      <c r="B105" s="32" t="s">
        <v>490</v>
      </c>
      <c r="C105" s="32" t="s">
        <v>48</v>
      </c>
      <c r="D105" s="32" t="s">
        <v>15</v>
      </c>
      <c r="E105" s="33" t="s">
        <v>16</v>
      </c>
      <c r="F105" s="29">
        <v>10000</v>
      </c>
      <c r="G105" s="29"/>
      <c r="H105" s="29">
        <f>SUM(F105:G105)</f>
        <v>10000</v>
      </c>
      <c r="I105" s="29"/>
      <c r="J105" s="29"/>
      <c r="K105" s="29">
        <f>-4167.17991+4405</f>
        <v>237.82009000000016</v>
      </c>
      <c r="L105" s="29">
        <f>SUM(H105:K105)</f>
        <v>10237.820090000001</v>
      </c>
      <c r="M105" s="29">
        <f>-6678.09706+5000-1400</f>
        <v>-3078.0970600000001</v>
      </c>
      <c r="N105" s="29">
        <f>SUM(L105:M105)</f>
        <v>7159.723030000001</v>
      </c>
      <c r="O105" s="29">
        <v>1000</v>
      </c>
      <c r="P105" s="29"/>
      <c r="Q105" s="29">
        <f>SUM(O105:P105)</f>
        <v>1000</v>
      </c>
      <c r="R105" s="29"/>
      <c r="S105" s="29">
        <f>SUM(Q105:R105)</f>
        <v>1000</v>
      </c>
      <c r="T105" s="29"/>
      <c r="U105" s="29">
        <f>SUM(S105:T105)</f>
        <v>1000</v>
      </c>
      <c r="V105" s="29">
        <v>1000</v>
      </c>
      <c r="W105" s="29"/>
      <c r="X105" s="29">
        <f>SUM(V105:W105)</f>
        <v>1000</v>
      </c>
      <c r="Y105" s="29"/>
      <c r="Z105" s="29">
        <f>SUM(X105:Y105)</f>
        <v>1000</v>
      </c>
      <c r="AA105" s="29"/>
      <c r="AB105" s="29">
        <f>SUM(Z105:AA105)</f>
        <v>1000</v>
      </c>
      <c r="AC105" s="127"/>
    </row>
    <row r="106" spans="1:29" ht="15.75" outlineLevel="1" collapsed="1" x14ac:dyDescent="0.2">
      <c r="A106" s="30" t="s">
        <v>481</v>
      </c>
      <c r="B106" s="30" t="s">
        <v>471</v>
      </c>
      <c r="C106" s="30"/>
      <c r="D106" s="30"/>
      <c r="E106" s="31" t="s">
        <v>472</v>
      </c>
      <c r="F106" s="28">
        <f t="shared" ref="F106:Z106" si="91">F107+F124+F144+F169+F115</f>
        <v>78750.138810000004</v>
      </c>
      <c r="G106" s="28">
        <f t="shared" si="91"/>
        <v>194999.99</v>
      </c>
      <c r="H106" s="28">
        <f t="shared" si="91"/>
        <v>273750.12880999997</v>
      </c>
      <c r="I106" s="28">
        <f t="shared" si="91"/>
        <v>-135802.4</v>
      </c>
      <c r="J106" s="28">
        <f t="shared" si="91"/>
        <v>0</v>
      </c>
      <c r="K106" s="28">
        <f t="shared" si="91"/>
        <v>-53209.183790000003</v>
      </c>
      <c r="L106" s="28">
        <f t="shared" si="91"/>
        <v>84738.545020000005</v>
      </c>
      <c r="M106" s="28">
        <f>M107+M124+M144+M169+M115</f>
        <v>266.03768999999994</v>
      </c>
      <c r="N106" s="28">
        <f>N107+N124+N144+N169+N115</f>
        <v>85004.582710000002</v>
      </c>
      <c r="O106" s="28">
        <f t="shared" si="91"/>
        <v>76865.3</v>
      </c>
      <c r="P106" s="28">
        <f t="shared" si="91"/>
        <v>45000</v>
      </c>
      <c r="Q106" s="28">
        <f t="shared" si="91"/>
        <v>121865.3</v>
      </c>
      <c r="R106" s="28">
        <f t="shared" si="91"/>
        <v>15000</v>
      </c>
      <c r="S106" s="28">
        <f t="shared" si="91"/>
        <v>136865.30000000002</v>
      </c>
      <c r="T106" s="28">
        <f>T107+T124+T144+T169+T115</f>
        <v>0</v>
      </c>
      <c r="U106" s="28">
        <f>U107+U124+U144+U169+U115</f>
        <v>136865.30000000002</v>
      </c>
      <c r="V106" s="28">
        <f t="shared" si="91"/>
        <v>81865.3</v>
      </c>
      <c r="W106" s="28">
        <f t="shared" si="91"/>
        <v>0</v>
      </c>
      <c r="X106" s="28">
        <f t="shared" si="91"/>
        <v>81865.3</v>
      </c>
      <c r="Y106" s="28">
        <f t="shared" si="91"/>
        <v>0</v>
      </c>
      <c r="Z106" s="28">
        <f t="shared" si="91"/>
        <v>81865.3</v>
      </c>
      <c r="AA106" s="137">
        <f>AA107+AA124+AA144+AA169+AA115</f>
        <v>0</v>
      </c>
      <c r="AB106" s="28">
        <f>AB107+AB124+AB144+AB169+AB115</f>
        <v>81865.3</v>
      </c>
      <c r="AC106" s="127"/>
    </row>
    <row r="107" spans="1:29" ht="31.5" hidden="1" outlineLevel="2" x14ac:dyDescent="0.2">
      <c r="A107" s="30" t="s">
        <v>481</v>
      </c>
      <c r="B107" s="30" t="s">
        <v>471</v>
      </c>
      <c r="C107" s="30" t="s">
        <v>49</v>
      </c>
      <c r="D107" s="30"/>
      <c r="E107" s="31" t="s">
        <v>50</v>
      </c>
      <c r="F107" s="28">
        <f t="shared" ref="F107:Z107" si="92">F108</f>
        <v>365</v>
      </c>
      <c r="G107" s="28">
        <f t="shared" si="92"/>
        <v>0</v>
      </c>
      <c r="H107" s="28">
        <f t="shared" si="92"/>
        <v>365</v>
      </c>
      <c r="I107" s="28">
        <f t="shared" si="92"/>
        <v>0</v>
      </c>
      <c r="J107" s="28">
        <f t="shared" si="92"/>
        <v>0</v>
      </c>
      <c r="K107" s="28">
        <f t="shared" si="92"/>
        <v>0</v>
      </c>
      <c r="L107" s="28">
        <f t="shared" si="92"/>
        <v>365</v>
      </c>
      <c r="M107" s="28">
        <f>M108</f>
        <v>0</v>
      </c>
      <c r="N107" s="28">
        <f>N108</f>
        <v>365</v>
      </c>
      <c r="O107" s="28">
        <f t="shared" si="92"/>
        <v>365</v>
      </c>
      <c r="P107" s="28">
        <f t="shared" si="92"/>
        <v>0</v>
      </c>
      <c r="Q107" s="28">
        <f t="shared" si="92"/>
        <v>365</v>
      </c>
      <c r="R107" s="28">
        <f t="shared" si="92"/>
        <v>0</v>
      </c>
      <c r="S107" s="28">
        <f t="shared" si="92"/>
        <v>365</v>
      </c>
      <c r="T107" s="28">
        <f>T108</f>
        <v>0</v>
      </c>
      <c r="U107" s="28">
        <f>U108</f>
        <v>365</v>
      </c>
      <c r="V107" s="28">
        <f t="shared" si="92"/>
        <v>365</v>
      </c>
      <c r="W107" s="28">
        <f t="shared" si="92"/>
        <v>0</v>
      </c>
      <c r="X107" s="28">
        <f t="shared" si="92"/>
        <v>365</v>
      </c>
      <c r="Y107" s="28">
        <f t="shared" si="92"/>
        <v>0</v>
      </c>
      <c r="Z107" s="28">
        <f t="shared" si="92"/>
        <v>365</v>
      </c>
      <c r="AA107" s="137">
        <f>AA108</f>
        <v>0</v>
      </c>
      <c r="AB107" s="28">
        <f>AB108</f>
        <v>365</v>
      </c>
      <c r="AC107" s="127"/>
    </row>
    <row r="108" spans="1:29" ht="18.75" hidden="1" customHeight="1" outlineLevel="3" x14ac:dyDescent="0.2">
      <c r="A108" s="30" t="s">
        <v>481</v>
      </c>
      <c r="B108" s="30" t="s">
        <v>471</v>
      </c>
      <c r="C108" s="30" t="s">
        <v>51</v>
      </c>
      <c r="D108" s="30"/>
      <c r="E108" s="31" t="s">
        <v>52</v>
      </c>
      <c r="F108" s="28">
        <f>F112+F109</f>
        <v>365</v>
      </c>
      <c r="G108" s="28">
        <f t="shared" ref="G108:L108" si="93">G112+G109</f>
        <v>0</v>
      </c>
      <c r="H108" s="28">
        <f t="shared" si="93"/>
        <v>365</v>
      </c>
      <c r="I108" s="28">
        <f t="shared" si="93"/>
        <v>0</v>
      </c>
      <c r="J108" s="28">
        <f t="shared" si="93"/>
        <v>0</v>
      </c>
      <c r="K108" s="28">
        <f t="shared" si="93"/>
        <v>0</v>
      </c>
      <c r="L108" s="28">
        <f t="shared" si="93"/>
        <v>365</v>
      </c>
      <c r="M108" s="28">
        <f>M112+M109</f>
        <v>0</v>
      </c>
      <c r="N108" s="28">
        <f>N112+N109</f>
        <v>365</v>
      </c>
      <c r="O108" s="28">
        <f t="shared" ref="O108:Z108" si="94">O112+O109</f>
        <v>365</v>
      </c>
      <c r="P108" s="28">
        <f t="shared" si="94"/>
        <v>0</v>
      </c>
      <c r="Q108" s="28">
        <f t="shared" si="94"/>
        <v>365</v>
      </c>
      <c r="R108" s="28">
        <f t="shared" si="94"/>
        <v>0</v>
      </c>
      <c r="S108" s="28">
        <f t="shared" si="94"/>
        <v>365</v>
      </c>
      <c r="T108" s="28">
        <f>T112+T109</f>
        <v>0</v>
      </c>
      <c r="U108" s="28">
        <f>U112+U109</f>
        <v>365</v>
      </c>
      <c r="V108" s="28">
        <f t="shared" si="94"/>
        <v>365</v>
      </c>
      <c r="W108" s="28">
        <f t="shared" si="94"/>
        <v>0</v>
      </c>
      <c r="X108" s="28">
        <f t="shared" si="94"/>
        <v>365</v>
      </c>
      <c r="Y108" s="28">
        <f t="shared" si="94"/>
        <v>0</v>
      </c>
      <c r="Z108" s="28">
        <f t="shared" si="94"/>
        <v>365</v>
      </c>
      <c r="AA108" s="137">
        <f>AA112+AA109</f>
        <v>0</v>
      </c>
      <c r="AB108" s="28">
        <f>AB112+AB109</f>
        <v>365</v>
      </c>
      <c r="AC108" s="127"/>
    </row>
    <row r="109" spans="1:29" ht="31.5" hidden="1" outlineLevel="3" x14ac:dyDescent="0.2">
      <c r="A109" s="30" t="s">
        <v>481</v>
      </c>
      <c r="B109" s="30" t="s">
        <v>471</v>
      </c>
      <c r="C109" s="30" t="s">
        <v>328</v>
      </c>
      <c r="D109" s="30"/>
      <c r="E109" s="31" t="s">
        <v>329</v>
      </c>
      <c r="F109" s="28">
        <f t="shared" ref="F109:Z110" si="95">F110</f>
        <v>22.5</v>
      </c>
      <c r="G109" s="28">
        <f t="shared" si="95"/>
        <v>0</v>
      </c>
      <c r="H109" s="28">
        <f t="shared" si="95"/>
        <v>22.5</v>
      </c>
      <c r="I109" s="28">
        <f t="shared" si="95"/>
        <v>0</v>
      </c>
      <c r="J109" s="28">
        <f t="shared" si="95"/>
        <v>0</v>
      </c>
      <c r="K109" s="28">
        <f t="shared" si="95"/>
        <v>0</v>
      </c>
      <c r="L109" s="28">
        <f t="shared" si="95"/>
        <v>22.5</v>
      </c>
      <c r="M109" s="28">
        <f>M110</f>
        <v>0</v>
      </c>
      <c r="N109" s="28">
        <f>N110</f>
        <v>22.5</v>
      </c>
      <c r="O109" s="28">
        <f t="shared" ref="O109:V110" si="96">O110</f>
        <v>22.5</v>
      </c>
      <c r="P109" s="28">
        <f t="shared" si="95"/>
        <v>0</v>
      </c>
      <c r="Q109" s="28">
        <f t="shared" si="95"/>
        <v>22.5</v>
      </c>
      <c r="R109" s="28">
        <f t="shared" si="95"/>
        <v>0</v>
      </c>
      <c r="S109" s="28">
        <f t="shared" si="95"/>
        <v>22.5</v>
      </c>
      <c r="T109" s="28">
        <f>T110</f>
        <v>0</v>
      </c>
      <c r="U109" s="28">
        <f>U110</f>
        <v>22.5</v>
      </c>
      <c r="V109" s="28">
        <f t="shared" si="96"/>
        <v>22.5</v>
      </c>
      <c r="W109" s="28">
        <f t="shared" si="95"/>
        <v>0</v>
      </c>
      <c r="X109" s="28">
        <f t="shared" si="95"/>
        <v>22.5</v>
      </c>
      <c r="Y109" s="28">
        <f t="shared" si="95"/>
        <v>0</v>
      </c>
      <c r="Z109" s="28">
        <f t="shared" si="95"/>
        <v>22.5</v>
      </c>
      <c r="AA109" s="137">
        <f>AA110</f>
        <v>0</v>
      </c>
      <c r="AB109" s="28">
        <f>AB110</f>
        <v>22.5</v>
      </c>
      <c r="AC109" s="127"/>
    </row>
    <row r="110" spans="1:29" ht="31.5" hidden="1" outlineLevel="3" x14ac:dyDescent="0.2">
      <c r="A110" s="30" t="s">
        <v>481</v>
      </c>
      <c r="B110" s="30" t="s">
        <v>471</v>
      </c>
      <c r="C110" s="30" t="s">
        <v>330</v>
      </c>
      <c r="D110" s="30"/>
      <c r="E110" s="31" t="s">
        <v>331</v>
      </c>
      <c r="F110" s="28">
        <f t="shared" si="95"/>
        <v>22.5</v>
      </c>
      <c r="G110" s="28">
        <f t="shared" si="95"/>
        <v>0</v>
      </c>
      <c r="H110" s="28">
        <f t="shared" si="95"/>
        <v>22.5</v>
      </c>
      <c r="I110" s="28">
        <f t="shared" si="95"/>
        <v>0</v>
      </c>
      <c r="J110" s="28">
        <f t="shared" si="95"/>
        <v>0</v>
      </c>
      <c r="K110" s="28">
        <f t="shared" si="95"/>
        <v>0</v>
      </c>
      <c r="L110" s="28">
        <f t="shared" si="95"/>
        <v>22.5</v>
      </c>
      <c r="M110" s="28">
        <f>M111</f>
        <v>0</v>
      </c>
      <c r="N110" s="28">
        <f>N111</f>
        <v>22.5</v>
      </c>
      <c r="O110" s="28">
        <f t="shared" si="96"/>
        <v>22.5</v>
      </c>
      <c r="P110" s="28">
        <f t="shared" si="95"/>
        <v>0</v>
      </c>
      <c r="Q110" s="28">
        <f t="shared" si="95"/>
        <v>22.5</v>
      </c>
      <c r="R110" s="28">
        <f t="shared" si="95"/>
        <v>0</v>
      </c>
      <c r="S110" s="28">
        <f t="shared" si="95"/>
        <v>22.5</v>
      </c>
      <c r="T110" s="28">
        <f>T111</f>
        <v>0</v>
      </c>
      <c r="U110" s="28">
        <f>U111</f>
        <v>22.5</v>
      </c>
      <c r="V110" s="28">
        <f t="shared" si="96"/>
        <v>22.5</v>
      </c>
      <c r="W110" s="28">
        <f t="shared" si="95"/>
        <v>0</v>
      </c>
      <c r="X110" s="28">
        <f t="shared" si="95"/>
        <v>22.5</v>
      </c>
      <c r="Y110" s="28">
        <f t="shared" si="95"/>
        <v>0</v>
      </c>
      <c r="Z110" s="28">
        <f t="shared" si="95"/>
        <v>22.5</v>
      </c>
      <c r="AA110" s="137">
        <f>AA111</f>
        <v>0</v>
      </c>
      <c r="AB110" s="28">
        <f>AB111</f>
        <v>22.5</v>
      </c>
      <c r="AC110" s="127"/>
    </row>
    <row r="111" spans="1:29" ht="15.75" hidden="1" outlineLevel="3" x14ac:dyDescent="0.2">
      <c r="A111" s="32" t="s">
        <v>481</v>
      </c>
      <c r="B111" s="32" t="s">
        <v>471</v>
      </c>
      <c r="C111" s="32" t="s">
        <v>330</v>
      </c>
      <c r="D111" s="32" t="s">
        <v>7</v>
      </c>
      <c r="E111" s="33" t="s">
        <v>8</v>
      </c>
      <c r="F111" s="29">
        <v>22.5</v>
      </c>
      <c r="G111" s="29"/>
      <c r="H111" s="29">
        <f>SUM(F111:G111)</f>
        <v>22.5</v>
      </c>
      <c r="I111" s="29"/>
      <c r="J111" s="29"/>
      <c r="K111" s="29"/>
      <c r="L111" s="29">
        <f>SUM(H111:K111)</f>
        <v>22.5</v>
      </c>
      <c r="M111" s="29"/>
      <c r="N111" s="29">
        <f>SUM(L111:M111)</f>
        <v>22.5</v>
      </c>
      <c r="O111" s="29">
        <v>22.5</v>
      </c>
      <c r="P111" s="29"/>
      <c r="Q111" s="29">
        <f>SUM(O111:P111)</f>
        <v>22.5</v>
      </c>
      <c r="R111" s="29"/>
      <c r="S111" s="29">
        <f>SUM(Q111:R111)</f>
        <v>22.5</v>
      </c>
      <c r="T111" s="29"/>
      <c r="U111" s="29">
        <f>SUM(S111:T111)</f>
        <v>22.5</v>
      </c>
      <c r="V111" s="29">
        <v>22.5</v>
      </c>
      <c r="W111" s="29"/>
      <c r="X111" s="29">
        <f>SUM(V111:W111)</f>
        <v>22.5</v>
      </c>
      <c r="Y111" s="29"/>
      <c r="Z111" s="29">
        <f>SUM(X111:Y111)</f>
        <v>22.5</v>
      </c>
      <c r="AA111" s="138"/>
      <c r="AB111" s="29">
        <f>SUM(Z111:AA111)</f>
        <v>22.5</v>
      </c>
      <c r="AC111" s="127"/>
    </row>
    <row r="112" spans="1:29" ht="47.25" hidden="1" outlineLevel="4" x14ac:dyDescent="0.2">
      <c r="A112" s="30" t="s">
        <v>481</v>
      </c>
      <c r="B112" s="30" t="s">
        <v>471</v>
      </c>
      <c r="C112" s="30" t="s">
        <v>53</v>
      </c>
      <c r="D112" s="30"/>
      <c r="E112" s="31" t="s">
        <v>54</v>
      </c>
      <c r="F112" s="28">
        <f t="shared" ref="F112:Z113" si="97">F113</f>
        <v>342.5</v>
      </c>
      <c r="G112" s="28">
        <f t="shared" si="97"/>
        <v>0</v>
      </c>
      <c r="H112" s="28">
        <f t="shared" si="97"/>
        <v>342.5</v>
      </c>
      <c r="I112" s="28">
        <f t="shared" si="97"/>
        <v>0</v>
      </c>
      <c r="J112" s="28">
        <f t="shared" si="97"/>
        <v>0</v>
      </c>
      <c r="K112" s="28">
        <f t="shared" si="97"/>
        <v>0</v>
      </c>
      <c r="L112" s="28">
        <f t="shared" si="97"/>
        <v>342.5</v>
      </c>
      <c r="M112" s="28">
        <f>M113</f>
        <v>0</v>
      </c>
      <c r="N112" s="28">
        <f>N113</f>
        <v>342.5</v>
      </c>
      <c r="O112" s="28">
        <f t="shared" ref="O112:O113" si="98">O113</f>
        <v>342.5</v>
      </c>
      <c r="P112" s="28">
        <f t="shared" si="97"/>
        <v>0</v>
      </c>
      <c r="Q112" s="28">
        <f t="shared" si="97"/>
        <v>342.5</v>
      </c>
      <c r="R112" s="28">
        <f t="shared" si="97"/>
        <v>0</v>
      </c>
      <c r="S112" s="28">
        <f t="shared" si="97"/>
        <v>342.5</v>
      </c>
      <c r="T112" s="28">
        <f>T113</f>
        <v>0</v>
      </c>
      <c r="U112" s="28">
        <f>U113</f>
        <v>342.5</v>
      </c>
      <c r="V112" s="28">
        <f t="shared" ref="V112:V113" si="99">V113</f>
        <v>342.5</v>
      </c>
      <c r="W112" s="28">
        <f t="shared" si="97"/>
        <v>0</v>
      </c>
      <c r="X112" s="28">
        <f t="shared" si="97"/>
        <v>342.5</v>
      </c>
      <c r="Y112" s="28">
        <f t="shared" si="97"/>
        <v>0</v>
      </c>
      <c r="Z112" s="28">
        <f t="shared" si="97"/>
        <v>342.5</v>
      </c>
      <c r="AA112" s="137">
        <f>AA113</f>
        <v>0</v>
      </c>
      <c r="AB112" s="28">
        <f>AB113</f>
        <v>342.5</v>
      </c>
      <c r="AC112" s="127"/>
    </row>
    <row r="113" spans="1:29" ht="15.75" hidden="1" outlineLevel="5" x14ac:dyDescent="0.2">
      <c r="A113" s="30" t="s">
        <v>481</v>
      </c>
      <c r="B113" s="30" t="s">
        <v>471</v>
      </c>
      <c r="C113" s="30" t="s">
        <v>55</v>
      </c>
      <c r="D113" s="30"/>
      <c r="E113" s="31" t="s">
        <v>56</v>
      </c>
      <c r="F113" s="28">
        <f t="shared" si="97"/>
        <v>342.5</v>
      </c>
      <c r="G113" s="28">
        <f t="shared" si="97"/>
        <v>0</v>
      </c>
      <c r="H113" s="28">
        <f t="shared" si="97"/>
        <v>342.5</v>
      </c>
      <c r="I113" s="28">
        <f t="shared" si="97"/>
        <v>0</v>
      </c>
      <c r="J113" s="28">
        <f t="shared" si="97"/>
        <v>0</v>
      </c>
      <c r="K113" s="28">
        <f t="shared" si="97"/>
        <v>0</v>
      </c>
      <c r="L113" s="28">
        <f t="shared" si="97"/>
        <v>342.5</v>
      </c>
      <c r="M113" s="28">
        <f>M114</f>
        <v>0</v>
      </c>
      <c r="N113" s="28">
        <f>N114</f>
        <v>342.5</v>
      </c>
      <c r="O113" s="28">
        <f t="shared" si="98"/>
        <v>342.5</v>
      </c>
      <c r="P113" s="28">
        <f t="shared" si="97"/>
        <v>0</v>
      </c>
      <c r="Q113" s="28">
        <f t="shared" si="97"/>
        <v>342.5</v>
      </c>
      <c r="R113" s="28">
        <f t="shared" si="97"/>
        <v>0</v>
      </c>
      <c r="S113" s="28">
        <f t="shared" si="97"/>
        <v>342.5</v>
      </c>
      <c r="T113" s="28">
        <f>T114</f>
        <v>0</v>
      </c>
      <c r="U113" s="28">
        <f>U114</f>
        <v>342.5</v>
      </c>
      <c r="V113" s="28">
        <f t="shared" si="99"/>
        <v>342.5</v>
      </c>
      <c r="W113" s="28">
        <f t="shared" si="97"/>
        <v>0</v>
      </c>
      <c r="X113" s="28">
        <f t="shared" si="97"/>
        <v>342.5</v>
      </c>
      <c r="Y113" s="28">
        <f t="shared" si="97"/>
        <v>0</v>
      </c>
      <c r="Z113" s="28">
        <f t="shared" si="97"/>
        <v>342.5</v>
      </c>
      <c r="AA113" s="137">
        <f>AA114</f>
        <v>0</v>
      </c>
      <c r="AB113" s="28">
        <f>AB114</f>
        <v>342.5</v>
      </c>
      <c r="AC113" s="127"/>
    </row>
    <row r="114" spans="1:29" ht="15.75" hidden="1" outlineLevel="7" x14ac:dyDescent="0.2">
      <c r="A114" s="32" t="s">
        <v>481</v>
      </c>
      <c r="B114" s="32" t="s">
        <v>471</v>
      </c>
      <c r="C114" s="32" t="s">
        <v>55</v>
      </c>
      <c r="D114" s="32" t="s">
        <v>7</v>
      </c>
      <c r="E114" s="33" t="s">
        <v>8</v>
      </c>
      <c r="F114" s="29">
        <v>342.5</v>
      </c>
      <c r="G114" s="29"/>
      <c r="H114" s="29">
        <f>SUM(F114:G114)</f>
        <v>342.5</v>
      </c>
      <c r="I114" s="29"/>
      <c r="J114" s="29"/>
      <c r="K114" s="29"/>
      <c r="L114" s="29">
        <f>SUM(H114:K114)</f>
        <v>342.5</v>
      </c>
      <c r="M114" s="29"/>
      <c r="N114" s="29">
        <f>SUM(L114:M114)</f>
        <v>342.5</v>
      </c>
      <c r="O114" s="29">
        <v>342.5</v>
      </c>
      <c r="P114" s="29"/>
      <c r="Q114" s="29">
        <f>SUM(O114:P114)</f>
        <v>342.5</v>
      </c>
      <c r="R114" s="29"/>
      <c r="S114" s="29">
        <f>SUM(Q114:R114)</f>
        <v>342.5</v>
      </c>
      <c r="T114" s="29"/>
      <c r="U114" s="29">
        <f>SUM(S114:T114)</f>
        <v>342.5</v>
      </c>
      <c r="V114" s="29">
        <v>342.5</v>
      </c>
      <c r="W114" s="29"/>
      <c r="X114" s="29">
        <f>SUM(V114:W114)</f>
        <v>342.5</v>
      </c>
      <c r="Y114" s="29"/>
      <c r="Z114" s="29">
        <f>SUM(X114:Y114)</f>
        <v>342.5</v>
      </c>
      <c r="AA114" s="138"/>
      <c r="AB114" s="29">
        <f>SUM(Z114:AA114)</f>
        <v>342.5</v>
      </c>
      <c r="AC114" s="127"/>
    </row>
    <row r="115" spans="1:29" ht="31.5" hidden="1" outlineLevel="7" x14ac:dyDescent="0.2">
      <c r="A115" s="30" t="s">
        <v>481</v>
      </c>
      <c r="B115" s="30" t="s">
        <v>471</v>
      </c>
      <c r="C115" s="30" t="s">
        <v>131</v>
      </c>
      <c r="D115" s="30"/>
      <c r="E115" s="31" t="s">
        <v>132</v>
      </c>
      <c r="F115" s="28">
        <f>F116</f>
        <v>60.6</v>
      </c>
      <c r="G115" s="28">
        <f t="shared" ref="G115" si="100">G116</f>
        <v>0</v>
      </c>
      <c r="H115" s="28">
        <f>H116+H120</f>
        <v>60.6</v>
      </c>
      <c r="I115" s="28">
        <f t="shared" ref="I115:Z115" si="101">I116+I120</f>
        <v>0</v>
      </c>
      <c r="J115" s="28">
        <f t="shared" si="101"/>
        <v>0</v>
      </c>
      <c r="K115" s="28">
        <f t="shared" si="101"/>
        <v>35</v>
      </c>
      <c r="L115" s="28">
        <f t="shared" si="101"/>
        <v>95.6</v>
      </c>
      <c r="M115" s="28">
        <f>M116+M120</f>
        <v>0</v>
      </c>
      <c r="N115" s="28">
        <f>N116+N120</f>
        <v>95.6</v>
      </c>
      <c r="O115" s="28">
        <f t="shared" si="101"/>
        <v>60.6</v>
      </c>
      <c r="P115" s="28">
        <f t="shared" si="101"/>
        <v>0</v>
      </c>
      <c r="Q115" s="28">
        <f t="shared" si="101"/>
        <v>60.6</v>
      </c>
      <c r="R115" s="28">
        <f t="shared" si="101"/>
        <v>0</v>
      </c>
      <c r="S115" s="28">
        <f t="shared" si="101"/>
        <v>60.6</v>
      </c>
      <c r="T115" s="28">
        <f>T116+T120</f>
        <v>0</v>
      </c>
      <c r="U115" s="28">
        <f>U116+U120</f>
        <v>60.6</v>
      </c>
      <c r="V115" s="28">
        <f t="shared" si="101"/>
        <v>60.6</v>
      </c>
      <c r="W115" s="28">
        <f t="shared" si="101"/>
        <v>0</v>
      </c>
      <c r="X115" s="28">
        <f t="shared" si="101"/>
        <v>60.6</v>
      </c>
      <c r="Y115" s="28">
        <f t="shared" si="101"/>
        <v>0</v>
      </c>
      <c r="Z115" s="28">
        <f t="shared" si="101"/>
        <v>60.6</v>
      </c>
      <c r="AA115" s="137">
        <f>AA116+AA120</f>
        <v>0</v>
      </c>
      <c r="AB115" s="28">
        <f>AB116+AB120</f>
        <v>60.6</v>
      </c>
      <c r="AC115" s="127"/>
    </row>
    <row r="116" spans="1:29" ht="15.75" hidden="1" outlineLevel="7" x14ac:dyDescent="0.2">
      <c r="A116" s="30" t="s">
        <v>481</v>
      </c>
      <c r="B116" s="30" t="s">
        <v>471</v>
      </c>
      <c r="C116" s="30" t="s">
        <v>133</v>
      </c>
      <c r="D116" s="30"/>
      <c r="E116" s="31" t="s">
        <v>505</v>
      </c>
      <c r="F116" s="28">
        <f t="shared" ref="F116:Z122" si="102">F117</f>
        <v>60.6</v>
      </c>
      <c r="G116" s="28">
        <f t="shared" si="102"/>
        <v>0</v>
      </c>
      <c r="H116" s="28">
        <f t="shared" si="102"/>
        <v>60.6</v>
      </c>
      <c r="I116" s="28">
        <f t="shared" si="102"/>
        <v>0</v>
      </c>
      <c r="J116" s="28">
        <f t="shared" si="102"/>
        <v>0</v>
      </c>
      <c r="K116" s="28">
        <f t="shared" si="102"/>
        <v>0</v>
      </c>
      <c r="L116" s="28">
        <f t="shared" si="102"/>
        <v>60.6</v>
      </c>
      <c r="M116" s="28">
        <f t="shared" si="102"/>
        <v>0</v>
      </c>
      <c r="N116" s="28">
        <f t="shared" si="102"/>
        <v>60.6</v>
      </c>
      <c r="O116" s="28">
        <f t="shared" si="102"/>
        <v>60.6</v>
      </c>
      <c r="P116" s="28">
        <f t="shared" si="102"/>
        <v>0</v>
      </c>
      <c r="Q116" s="28">
        <f t="shared" si="102"/>
        <v>60.6</v>
      </c>
      <c r="R116" s="28">
        <f t="shared" si="102"/>
        <v>0</v>
      </c>
      <c r="S116" s="28">
        <f t="shared" si="102"/>
        <v>60.6</v>
      </c>
      <c r="T116" s="28">
        <f t="shared" si="102"/>
        <v>0</v>
      </c>
      <c r="U116" s="28">
        <f t="shared" si="102"/>
        <v>60.6</v>
      </c>
      <c r="V116" s="28">
        <f t="shared" si="102"/>
        <v>60.6</v>
      </c>
      <c r="W116" s="28">
        <f t="shared" si="102"/>
        <v>0</v>
      </c>
      <c r="X116" s="28">
        <f t="shared" si="102"/>
        <v>60.6</v>
      </c>
      <c r="Y116" s="28">
        <f t="shared" si="102"/>
        <v>0</v>
      </c>
      <c r="Z116" s="28">
        <f t="shared" si="102"/>
        <v>60.6</v>
      </c>
      <c r="AA116" s="137">
        <f t="shared" ref="AA116:AB118" si="103">AA117</f>
        <v>0</v>
      </c>
      <c r="AB116" s="28">
        <f t="shared" si="103"/>
        <v>60.6</v>
      </c>
      <c r="AC116" s="127"/>
    </row>
    <row r="117" spans="1:29" ht="31.5" hidden="1" outlineLevel="7" x14ac:dyDescent="0.2">
      <c r="A117" s="30" t="s">
        <v>481</v>
      </c>
      <c r="B117" s="30" t="s">
        <v>471</v>
      </c>
      <c r="C117" s="30" t="s">
        <v>166</v>
      </c>
      <c r="D117" s="30"/>
      <c r="E117" s="31" t="s">
        <v>167</v>
      </c>
      <c r="F117" s="28">
        <f t="shared" si="102"/>
        <v>60.6</v>
      </c>
      <c r="G117" s="28">
        <f t="shared" si="102"/>
        <v>0</v>
      </c>
      <c r="H117" s="28">
        <f t="shared" si="102"/>
        <v>60.6</v>
      </c>
      <c r="I117" s="28">
        <f t="shared" si="102"/>
        <v>0</v>
      </c>
      <c r="J117" s="28">
        <f t="shared" si="102"/>
        <v>0</v>
      </c>
      <c r="K117" s="28">
        <f t="shared" si="102"/>
        <v>0</v>
      </c>
      <c r="L117" s="28">
        <f t="shared" si="102"/>
        <v>60.6</v>
      </c>
      <c r="M117" s="28">
        <f t="shared" si="102"/>
        <v>0</v>
      </c>
      <c r="N117" s="28">
        <f t="shared" si="102"/>
        <v>60.6</v>
      </c>
      <c r="O117" s="28">
        <f t="shared" si="102"/>
        <v>60.6</v>
      </c>
      <c r="P117" s="28">
        <f t="shared" si="102"/>
        <v>0</v>
      </c>
      <c r="Q117" s="28">
        <f t="shared" si="102"/>
        <v>60.6</v>
      </c>
      <c r="R117" s="28">
        <f t="shared" si="102"/>
        <v>0</v>
      </c>
      <c r="S117" s="28">
        <f t="shared" si="102"/>
        <v>60.6</v>
      </c>
      <c r="T117" s="28">
        <f t="shared" si="102"/>
        <v>0</v>
      </c>
      <c r="U117" s="28">
        <f t="shared" si="102"/>
        <v>60.6</v>
      </c>
      <c r="V117" s="28">
        <f t="shared" si="102"/>
        <v>60.6</v>
      </c>
      <c r="W117" s="28">
        <f t="shared" si="102"/>
        <v>0</v>
      </c>
      <c r="X117" s="28">
        <f t="shared" si="102"/>
        <v>60.6</v>
      </c>
      <c r="Y117" s="28">
        <f t="shared" si="102"/>
        <v>0</v>
      </c>
      <c r="Z117" s="28">
        <f t="shared" si="102"/>
        <v>60.6</v>
      </c>
      <c r="AA117" s="137">
        <f t="shared" si="103"/>
        <v>0</v>
      </c>
      <c r="AB117" s="28">
        <f t="shared" si="103"/>
        <v>60.6</v>
      </c>
      <c r="AC117" s="127"/>
    </row>
    <row r="118" spans="1:29" ht="47.25" hidden="1" outlineLevel="7" x14ac:dyDescent="0.2">
      <c r="A118" s="30" t="s">
        <v>481</v>
      </c>
      <c r="B118" s="30" t="s">
        <v>471</v>
      </c>
      <c r="C118" s="30" t="s">
        <v>168</v>
      </c>
      <c r="D118" s="30"/>
      <c r="E118" s="31" t="s">
        <v>408</v>
      </c>
      <c r="F118" s="28">
        <f t="shared" si="102"/>
        <v>60.6</v>
      </c>
      <c r="G118" s="28">
        <f t="shared" si="102"/>
        <v>0</v>
      </c>
      <c r="H118" s="28">
        <f t="shared" si="102"/>
        <v>60.6</v>
      </c>
      <c r="I118" s="28">
        <f t="shared" si="102"/>
        <v>0</v>
      </c>
      <c r="J118" s="28">
        <f t="shared" si="102"/>
        <v>0</v>
      </c>
      <c r="K118" s="28">
        <f t="shared" si="102"/>
        <v>0</v>
      </c>
      <c r="L118" s="28">
        <f t="shared" si="102"/>
        <v>60.6</v>
      </c>
      <c r="M118" s="28">
        <f t="shared" si="102"/>
        <v>0</v>
      </c>
      <c r="N118" s="28">
        <f t="shared" si="102"/>
        <v>60.6</v>
      </c>
      <c r="O118" s="28">
        <f t="shared" si="102"/>
        <v>60.6</v>
      </c>
      <c r="P118" s="28">
        <f t="shared" si="102"/>
        <v>0</v>
      </c>
      <c r="Q118" s="28">
        <f t="shared" si="102"/>
        <v>60.6</v>
      </c>
      <c r="R118" s="28">
        <f t="shared" si="102"/>
        <v>0</v>
      </c>
      <c r="S118" s="28">
        <f t="shared" si="102"/>
        <v>60.6</v>
      </c>
      <c r="T118" s="28">
        <f t="shared" si="102"/>
        <v>0</v>
      </c>
      <c r="U118" s="28">
        <f t="shared" si="102"/>
        <v>60.6</v>
      </c>
      <c r="V118" s="28">
        <f>V119</f>
        <v>60.6</v>
      </c>
      <c r="W118" s="28">
        <f t="shared" si="102"/>
        <v>0</v>
      </c>
      <c r="X118" s="28">
        <f t="shared" si="102"/>
        <v>60.6</v>
      </c>
      <c r="Y118" s="28">
        <f t="shared" si="102"/>
        <v>0</v>
      </c>
      <c r="Z118" s="28">
        <f t="shared" si="102"/>
        <v>60.6</v>
      </c>
      <c r="AA118" s="137">
        <f t="shared" si="103"/>
        <v>0</v>
      </c>
      <c r="AB118" s="28">
        <f t="shared" si="103"/>
        <v>60.6</v>
      </c>
      <c r="AC118" s="127"/>
    </row>
    <row r="119" spans="1:29" ht="31.5" hidden="1" outlineLevel="7" x14ac:dyDescent="0.2">
      <c r="A119" s="32" t="s">
        <v>481</v>
      </c>
      <c r="B119" s="32" t="s">
        <v>471</v>
      </c>
      <c r="C119" s="32" t="s">
        <v>168</v>
      </c>
      <c r="D119" s="32" t="s">
        <v>65</v>
      </c>
      <c r="E119" s="33" t="s">
        <v>66</v>
      </c>
      <c r="F119" s="29">
        <v>60.6</v>
      </c>
      <c r="G119" s="29"/>
      <c r="H119" s="29">
        <f>SUM(F119:G119)</f>
        <v>60.6</v>
      </c>
      <c r="I119" s="29"/>
      <c r="J119" s="29"/>
      <c r="K119" s="29"/>
      <c r="L119" s="29">
        <f>SUM(H119:K119)</f>
        <v>60.6</v>
      </c>
      <c r="M119" s="29"/>
      <c r="N119" s="29">
        <f>SUM(L119:M119)</f>
        <v>60.6</v>
      </c>
      <c r="O119" s="29">
        <v>60.6</v>
      </c>
      <c r="P119" s="29"/>
      <c r="Q119" s="29">
        <f>SUM(O119:P119)</f>
        <v>60.6</v>
      </c>
      <c r="R119" s="29"/>
      <c r="S119" s="29">
        <f>SUM(Q119:R119)</f>
        <v>60.6</v>
      </c>
      <c r="T119" s="29"/>
      <c r="U119" s="29">
        <f>SUM(S119:T119)</f>
        <v>60.6</v>
      </c>
      <c r="V119" s="29">
        <v>60.6</v>
      </c>
      <c r="W119" s="29"/>
      <c r="X119" s="29">
        <f>SUM(V119:W119)</f>
        <v>60.6</v>
      </c>
      <c r="Y119" s="29"/>
      <c r="Z119" s="29">
        <f>SUM(X119:Y119)</f>
        <v>60.6</v>
      </c>
      <c r="AA119" s="138"/>
      <c r="AB119" s="29">
        <f>SUM(Z119:AA119)</f>
        <v>60.6</v>
      </c>
      <c r="AC119" s="127"/>
    </row>
    <row r="120" spans="1:29" ht="31.5" hidden="1" outlineLevel="7" x14ac:dyDescent="0.25">
      <c r="A120" s="30" t="s">
        <v>481</v>
      </c>
      <c r="B120" s="107" t="s">
        <v>471</v>
      </c>
      <c r="C120" s="108" t="s">
        <v>169</v>
      </c>
      <c r="D120" s="108"/>
      <c r="E120" s="111" t="s">
        <v>170</v>
      </c>
      <c r="F120" s="29"/>
      <c r="G120" s="29"/>
      <c r="H120" s="29"/>
      <c r="I120" s="28">
        <f t="shared" si="102"/>
        <v>0</v>
      </c>
      <c r="J120" s="28">
        <f t="shared" si="102"/>
        <v>0</v>
      </c>
      <c r="K120" s="28">
        <f t="shared" si="102"/>
        <v>35</v>
      </c>
      <c r="L120" s="28">
        <f t="shared" si="102"/>
        <v>35</v>
      </c>
      <c r="M120" s="28">
        <f t="shared" si="102"/>
        <v>0</v>
      </c>
      <c r="N120" s="28">
        <f t="shared" si="102"/>
        <v>35</v>
      </c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138"/>
      <c r="AB120" s="29"/>
      <c r="AC120" s="127"/>
    </row>
    <row r="121" spans="1:29" ht="15.75" hidden="1" outlineLevel="7" x14ac:dyDescent="0.25">
      <c r="A121" s="30" t="s">
        <v>481</v>
      </c>
      <c r="B121" s="107" t="s">
        <v>471</v>
      </c>
      <c r="C121" s="108" t="s">
        <v>171</v>
      </c>
      <c r="D121" s="108"/>
      <c r="E121" s="111" t="s">
        <v>172</v>
      </c>
      <c r="F121" s="29"/>
      <c r="G121" s="29"/>
      <c r="H121" s="29"/>
      <c r="I121" s="28">
        <f t="shared" si="102"/>
        <v>0</v>
      </c>
      <c r="J121" s="28">
        <f t="shared" si="102"/>
        <v>0</v>
      </c>
      <c r="K121" s="28">
        <f t="shared" si="102"/>
        <v>35</v>
      </c>
      <c r="L121" s="28">
        <f t="shared" si="102"/>
        <v>35</v>
      </c>
      <c r="M121" s="28">
        <f t="shared" si="102"/>
        <v>0</v>
      </c>
      <c r="N121" s="28">
        <f t="shared" si="102"/>
        <v>35</v>
      </c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138"/>
      <c r="AB121" s="29"/>
      <c r="AC121" s="127"/>
    </row>
    <row r="122" spans="1:29" ht="15.75" hidden="1" outlineLevel="7" x14ac:dyDescent="0.25">
      <c r="A122" s="30" t="s">
        <v>481</v>
      </c>
      <c r="B122" s="107" t="s">
        <v>471</v>
      </c>
      <c r="C122" s="108" t="s">
        <v>176</v>
      </c>
      <c r="D122" s="108"/>
      <c r="E122" s="111" t="s">
        <v>441</v>
      </c>
      <c r="F122" s="29"/>
      <c r="G122" s="29"/>
      <c r="H122" s="29"/>
      <c r="I122" s="28">
        <f t="shared" si="102"/>
        <v>0</v>
      </c>
      <c r="J122" s="28">
        <f t="shared" si="102"/>
        <v>0</v>
      </c>
      <c r="K122" s="28">
        <f t="shared" si="102"/>
        <v>35</v>
      </c>
      <c r="L122" s="28">
        <f t="shared" si="102"/>
        <v>35</v>
      </c>
      <c r="M122" s="28">
        <f t="shared" si="102"/>
        <v>0</v>
      </c>
      <c r="N122" s="28">
        <f t="shared" si="102"/>
        <v>35</v>
      </c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138"/>
      <c r="AB122" s="29"/>
      <c r="AC122" s="127"/>
    </row>
    <row r="123" spans="1:29" ht="31.5" hidden="1" outlineLevel="7" x14ac:dyDescent="0.25">
      <c r="A123" s="32" t="s">
        <v>481</v>
      </c>
      <c r="B123" s="109" t="s">
        <v>471</v>
      </c>
      <c r="C123" s="110" t="s">
        <v>176</v>
      </c>
      <c r="D123" s="110" t="s">
        <v>65</v>
      </c>
      <c r="E123" s="112" t="s">
        <v>66</v>
      </c>
      <c r="F123" s="29"/>
      <c r="G123" s="29"/>
      <c r="H123" s="29"/>
      <c r="I123" s="29"/>
      <c r="J123" s="29"/>
      <c r="K123" s="29">
        <v>35</v>
      </c>
      <c r="L123" s="29">
        <f>SUM(H123:K123)</f>
        <v>35</v>
      </c>
      <c r="M123" s="29"/>
      <c r="N123" s="29">
        <f>SUM(L123:M123)</f>
        <v>35</v>
      </c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138"/>
      <c r="AB123" s="29"/>
      <c r="AC123" s="127"/>
    </row>
    <row r="124" spans="1:29" ht="31.5" outlineLevel="2" x14ac:dyDescent="0.2">
      <c r="A124" s="30" t="s">
        <v>481</v>
      </c>
      <c r="B124" s="30" t="s">
        <v>471</v>
      </c>
      <c r="C124" s="30" t="s">
        <v>57</v>
      </c>
      <c r="D124" s="30"/>
      <c r="E124" s="31" t="s">
        <v>58</v>
      </c>
      <c r="F124" s="28">
        <f>F125+F140</f>
        <v>6790.5388100000009</v>
      </c>
      <c r="G124" s="28">
        <f t="shared" ref="G124:L124" si="104">G125+G140</f>
        <v>-0.01</v>
      </c>
      <c r="H124" s="28">
        <f t="shared" si="104"/>
        <v>6790.5288100000007</v>
      </c>
      <c r="I124" s="28">
        <f t="shared" si="104"/>
        <v>-802.4</v>
      </c>
      <c r="J124" s="28">
        <f t="shared" si="104"/>
        <v>0</v>
      </c>
      <c r="K124" s="28">
        <f t="shared" si="104"/>
        <v>-848.89239999999995</v>
      </c>
      <c r="L124" s="28">
        <f t="shared" si="104"/>
        <v>5139.2364100000004</v>
      </c>
      <c r="M124" s="28">
        <f>M125+M140</f>
        <v>-112.05937</v>
      </c>
      <c r="N124" s="28">
        <f>N125+N140</f>
        <v>5027.1770400000005</v>
      </c>
      <c r="O124" s="28">
        <f>O125+O140</f>
        <v>4698.2</v>
      </c>
      <c r="P124" s="28">
        <f t="shared" ref="P124:S124" si="105">P125+P140</f>
        <v>0</v>
      </c>
      <c r="Q124" s="28">
        <f t="shared" si="105"/>
        <v>4698.2</v>
      </c>
      <c r="R124" s="28">
        <f t="shared" si="105"/>
        <v>0</v>
      </c>
      <c r="S124" s="28">
        <f t="shared" si="105"/>
        <v>4698.2</v>
      </c>
      <c r="T124" s="28">
        <f>T125+T140</f>
        <v>0</v>
      </c>
      <c r="U124" s="28">
        <f>U125+U140</f>
        <v>4698.2</v>
      </c>
      <c r="V124" s="28">
        <f>V125+V140</f>
        <v>4698.2</v>
      </c>
      <c r="W124" s="28">
        <f t="shared" ref="W124:Z124" si="106">W125+W140</f>
        <v>0</v>
      </c>
      <c r="X124" s="28">
        <f t="shared" si="106"/>
        <v>4698.2</v>
      </c>
      <c r="Y124" s="28">
        <f t="shared" si="106"/>
        <v>0</v>
      </c>
      <c r="Z124" s="28">
        <f t="shared" si="106"/>
        <v>4698.2</v>
      </c>
      <c r="AA124" s="137">
        <f>AA125+AA140</f>
        <v>0</v>
      </c>
      <c r="AB124" s="28">
        <f>AB125+AB140</f>
        <v>4698.2</v>
      </c>
      <c r="AC124" s="127"/>
    </row>
    <row r="125" spans="1:29" ht="31.5" outlineLevel="3" x14ac:dyDescent="0.2">
      <c r="A125" s="30" t="s">
        <v>481</v>
      </c>
      <c r="B125" s="30" t="s">
        <v>471</v>
      </c>
      <c r="C125" s="30" t="s">
        <v>59</v>
      </c>
      <c r="D125" s="30"/>
      <c r="E125" s="31" t="s">
        <v>60</v>
      </c>
      <c r="F125" s="28">
        <f t="shared" ref="F125:Z125" si="107">F126</f>
        <v>6515.7388100000007</v>
      </c>
      <c r="G125" s="28">
        <f t="shared" si="107"/>
        <v>-0.01</v>
      </c>
      <c r="H125" s="28">
        <f t="shared" si="107"/>
        <v>6515.7288100000005</v>
      </c>
      <c r="I125" s="28">
        <f t="shared" si="107"/>
        <v>-802.4</v>
      </c>
      <c r="J125" s="28">
        <f t="shared" si="107"/>
        <v>0</v>
      </c>
      <c r="K125" s="28">
        <f t="shared" si="107"/>
        <v>-848.89239999999995</v>
      </c>
      <c r="L125" s="28">
        <f t="shared" si="107"/>
        <v>4864.4364100000003</v>
      </c>
      <c r="M125" s="28">
        <f>M126</f>
        <v>-112.05937</v>
      </c>
      <c r="N125" s="28">
        <f>N126</f>
        <v>4752.3770400000003</v>
      </c>
      <c r="O125" s="28">
        <f t="shared" si="107"/>
        <v>4423.3999999999996</v>
      </c>
      <c r="P125" s="28">
        <f t="shared" si="107"/>
        <v>0</v>
      </c>
      <c r="Q125" s="28">
        <f t="shared" si="107"/>
        <v>4423.3999999999996</v>
      </c>
      <c r="R125" s="28">
        <f t="shared" si="107"/>
        <v>0</v>
      </c>
      <c r="S125" s="28">
        <f t="shared" si="107"/>
        <v>4423.3999999999996</v>
      </c>
      <c r="T125" s="28">
        <f>T126</f>
        <v>0</v>
      </c>
      <c r="U125" s="28">
        <f>U126</f>
        <v>4423.3999999999996</v>
      </c>
      <c r="V125" s="28">
        <f t="shared" si="107"/>
        <v>4423.3999999999996</v>
      </c>
      <c r="W125" s="28">
        <f t="shared" si="107"/>
        <v>0</v>
      </c>
      <c r="X125" s="28">
        <f t="shared" si="107"/>
        <v>4423.3999999999996</v>
      </c>
      <c r="Y125" s="28">
        <f t="shared" si="107"/>
        <v>0</v>
      </c>
      <c r="Z125" s="28">
        <f t="shared" si="107"/>
        <v>4423.3999999999996</v>
      </c>
      <c r="AA125" s="137">
        <f>AA126</f>
        <v>0</v>
      </c>
      <c r="AB125" s="28">
        <f>AB126</f>
        <v>4423.3999999999996</v>
      </c>
      <c r="AC125" s="127"/>
    </row>
    <row r="126" spans="1:29" ht="31.5" outlineLevel="4" collapsed="1" x14ac:dyDescent="0.2">
      <c r="A126" s="30" t="s">
        <v>481</v>
      </c>
      <c r="B126" s="30" t="s">
        <v>471</v>
      </c>
      <c r="C126" s="30" t="s">
        <v>61</v>
      </c>
      <c r="D126" s="30"/>
      <c r="E126" s="31" t="s">
        <v>62</v>
      </c>
      <c r="F126" s="28">
        <f>F127+F134+F136+F132+F130</f>
        <v>6515.7388100000007</v>
      </c>
      <c r="G126" s="28">
        <f t="shared" ref="G126:H126" si="108">G127+G134+G136+G132+G130</f>
        <v>-0.01</v>
      </c>
      <c r="H126" s="28">
        <f t="shared" si="108"/>
        <v>6515.7288100000005</v>
      </c>
      <c r="I126" s="28">
        <f>I127+I134+I136+I132+I130+I138</f>
        <v>-802.4</v>
      </c>
      <c r="J126" s="28">
        <f t="shared" ref="J126:Z126" si="109">J127+J134+J136+J132+J130+J138</f>
        <v>0</v>
      </c>
      <c r="K126" s="28">
        <f t="shared" si="109"/>
        <v>-848.89239999999995</v>
      </c>
      <c r="L126" s="28">
        <f t="shared" si="109"/>
        <v>4864.4364100000003</v>
      </c>
      <c r="M126" s="28">
        <f>M127+M134+M136+M132+M130+M138</f>
        <v>-112.05937</v>
      </c>
      <c r="N126" s="28">
        <f>N127+N134+N136+N132+N130+N138</f>
        <v>4752.3770400000003</v>
      </c>
      <c r="O126" s="28">
        <f t="shared" si="109"/>
        <v>4423.3999999999996</v>
      </c>
      <c r="P126" s="28">
        <f t="shared" si="109"/>
        <v>0</v>
      </c>
      <c r="Q126" s="28">
        <f t="shared" si="109"/>
        <v>4423.3999999999996</v>
      </c>
      <c r="R126" s="28">
        <f t="shared" si="109"/>
        <v>0</v>
      </c>
      <c r="S126" s="28">
        <f t="shared" si="109"/>
        <v>4423.3999999999996</v>
      </c>
      <c r="T126" s="28">
        <f>T127+T134+T136+T132+T130+T138</f>
        <v>0</v>
      </c>
      <c r="U126" s="28">
        <f>U127+U134+U136+U132+U130+U138</f>
        <v>4423.3999999999996</v>
      </c>
      <c r="V126" s="28">
        <f t="shared" si="109"/>
        <v>4423.3999999999996</v>
      </c>
      <c r="W126" s="28">
        <f t="shared" si="109"/>
        <v>0</v>
      </c>
      <c r="X126" s="28">
        <f t="shared" si="109"/>
        <v>4423.3999999999996</v>
      </c>
      <c r="Y126" s="28">
        <f t="shared" si="109"/>
        <v>0</v>
      </c>
      <c r="Z126" s="28">
        <f t="shared" si="109"/>
        <v>4423.3999999999996</v>
      </c>
      <c r="AA126" s="137">
        <f>AA127+AA134+AA136+AA132+AA130+AA138</f>
        <v>0</v>
      </c>
      <c r="AB126" s="28">
        <f>AB127+AB134+AB136+AB132+AB130+AB138</f>
        <v>4423.3999999999996</v>
      </c>
      <c r="AC126" s="127"/>
    </row>
    <row r="127" spans="1:29" ht="31.5" hidden="1" outlineLevel="5" x14ac:dyDescent="0.2">
      <c r="A127" s="30" t="s">
        <v>481</v>
      </c>
      <c r="B127" s="30" t="s">
        <v>471</v>
      </c>
      <c r="C127" s="30" t="s">
        <v>63</v>
      </c>
      <c r="D127" s="30"/>
      <c r="E127" s="31" t="s">
        <v>64</v>
      </c>
      <c r="F127" s="28">
        <f>F128+F129</f>
        <v>3423.4</v>
      </c>
      <c r="G127" s="28">
        <f t="shared" ref="G127:L127" si="110">G128+G129</f>
        <v>0</v>
      </c>
      <c r="H127" s="28">
        <f t="shared" si="110"/>
        <v>3423.4</v>
      </c>
      <c r="I127" s="28">
        <f t="shared" si="110"/>
        <v>0</v>
      </c>
      <c r="J127" s="28">
        <f t="shared" si="110"/>
        <v>0</v>
      </c>
      <c r="K127" s="28">
        <f t="shared" si="110"/>
        <v>1216.9176600000001</v>
      </c>
      <c r="L127" s="28">
        <f t="shared" si="110"/>
        <v>4640.3176600000006</v>
      </c>
      <c r="M127" s="28">
        <f>M128+M129</f>
        <v>0</v>
      </c>
      <c r="N127" s="28">
        <f>N128+N129</f>
        <v>4640.3176600000006</v>
      </c>
      <c r="O127" s="28">
        <f t="shared" ref="O127:Z127" si="111">O128+O129</f>
        <v>3423.4</v>
      </c>
      <c r="P127" s="28">
        <f t="shared" si="111"/>
        <v>0</v>
      </c>
      <c r="Q127" s="28">
        <f t="shared" si="111"/>
        <v>3423.4</v>
      </c>
      <c r="R127" s="28">
        <f t="shared" si="111"/>
        <v>0</v>
      </c>
      <c r="S127" s="28">
        <f t="shared" si="111"/>
        <v>3423.4</v>
      </c>
      <c r="T127" s="28">
        <f>T128+T129</f>
        <v>0</v>
      </c>
      <c r="U127" s="28">
        <f>U128+U129</f>
        <v>3423.4</v>
      </c>
      <c r="V127" s="28">
        <f t="shared" si="111"/>
        <v>3423.4</v>
      </c>
      <c r="W127" s="28">
        <f t="shared" si="111"/>
        <v>0</v>
      </c>
      <c r="X127" s="28">
        <f t="shared" si="111"/>
        <v>3423.4</v>
      </c>
      <c r="Y127" s="28">
        <f t="shared" si="111"/>
        <v>0</v>
      </c>
      <c r="Z127" s="28">
        <f t="shared" si="111"/>
        <v>3423.4</v>
      </c>
      <c r="AA127" s="137">
        <f>AA128+AA129</f>
        <v>0</v>
      </c>
      <c r="AB127" s="28">
        <f>AB128+AB129</f>
        <v>3423.4</v>
      </c>
      <c r="AC127" s="127"/>
    </row>
    <row r="128" spans="1:29" ht="15.75" hidden="1" outlineLevel="7" x14ac:dyDescent="0.2">
      <c r="A128" s="32" t="s">
        <v>481</v>
      </c>
      <c r="B128" s="32" t="s">
        <v>471</v>
      </c>
      <c r="C128" s="32" t="s">
        <v>63</v>
      </c>
      <c r="D128" s="32" t="s">
        <v>7</v>
      </c>
      <c r="E128" s="33" t="s">
        <v>8</v>
      </c>
      <c r="F128" s="29">
        <v>45</v>
      </c>
      <c r="G128" s="29"/>
      <c r="H128" s="29">
        <f>SUM(F128:G128)</f>
        <v>45</v>
      </c>
      <c r="I128" s="29"/>
      <c r="J128" s="29"/>
      <c r="K128" s="29"/>
      <c r="L128" s="29">
        <f>SUM(H128:K128)</f>
        <v>45</v>
      </c>
      <c r="M128" s="29"/>
      <c r="N128" s="29">
        <f>SUM(L128:M128)</f>
        <v>45</v>
      </c>
      <c r="O128" s="29">
        <v>45</v>
      </c>
      <c r="P128" s="29"/>
      <c r="Q128" s="29">
        <f>SUM(O128:P128)</f>
        <v>45</v>
      </c>
      <c r="R128" s="29"/>
      <c r="S128" s="29">
        <f>SUM(Q128:R128)</f>
        <v>45</v>
      </c>
      <c r="T128" s="29"/>
      <c r="U128" s="29">
        <f>SUM(S128:T128)</f>
        <v>45</v>
      </c>
      <c r="V128" s="29">
        <v>45</v>
      </c>
      <c r="W128" s="29"/>
      <c r="X128" s="29">
        <f>SUM(V128:W128)</f>
        <v>45</v>
      </c>
      <c r="Y128" s="29"/>
      <c r="Z128" s="29">
        <f>SUM(X128:Y128)</f>
        <v>45</v>
      </c>
      <c r="AA128" s="138"/>
      <c r="AB128" s="29">
        <f>SUM(Z128:AA128)</f>
        <v>45</v>
      </c>
      <c r="AC128" s="127"/>
    </row>
    <row r="129" spans="1:29" ht="31.5" hidden="1" outlineLevel="7" x14ac:dyDescent="0.2">
      <c r="A129" s="32" t="s">
        <v>481</v>
      </c>
      <c r="B129" s="32" t="s">
        <v>471</v>
      </c>
      <c r="C129" s="32" t="s">
        <v>63</v>
      </c>
      <c r="D129" s="32" t="s">
        <v>65</v>
      </c>
      <c r="E129" s="33" t="s">
        <v>66</v>
      </c>
      <c r="F129" s="29">
        <v>3378.4</v>
      </c>
      <c r="G129" s="29"/>
      <c r="H129" s="29">
        <f>SUM(F129:G129)</f>
        <v>3378.4</v>
      </c>
      <c r="I129" s="29"/>
      <c r="J129" s="29"/>
      <c r="K129" s="29">
        <f>766.91766+450</f>
        <v>1216.9176600000001</v>
      </c>
      <c r="L129" s="29">
        <f>SUM(H129:K129)</f>
        <v>4595.3176600000006</v>
      </c>
      <c r="M129" s="29"/>
      <c r="N129" s="29">
        <f>SUM(L129:M129)</f>
        <v>4595.3176600000006</v>
      </c>
      <c r="O129" s="29">
        <v>3378.4</v>
      </c>
      <c r="P129" s="29"/>
      <c r="Q129" s="29">
        <f>SUM(O129:P129)</f>
        <v>3378.4</v>
      </c>
      <c r="R129" s="29"/>
      <c r="S129" s="29">
        <f>SUM(Q129:R129)</f>
        <v>3378.4</v>
      </c>
      <c r="T129" s="29"/>
      <c r="U129" s="29">
        <f>SUM(S129:T129)</f>
        <v>3378.4</v>
      </c>
      <c r="V129" s="29">
        <v>3378.4</v>
      </c>
      <c r="W129" s="29"/>
      <c r="X129" s="29">
        <f>SUM(V129:W129)</f>
        <v>3378.4</v>
      </c>
      <c r="Y129" s="29"/>
      <c r="Z129" s="29">
        <f>SUM(X129:Y129)</f>
        <v>3378.4</v>
      </c>
      <c r="AA129" s="138"/>
      <c r="AB129" s="29">
        <f>SUM(Z129:AA129)</f>
        <v>3378.4</v>
      </c>
      <c r="AC129" s="127"/>
    </row>
    <row r="130" spans="1:29" ht="31.5" hidden="1" outlineLevel="7" x14ac:dyDescent="0.2">
      <c r="A130" s="30" t="s">
        <v>481</v>
      </c>
      <c r="B130" s="30" t="s">
        <v>471</v>
      </c>
      <c r="C130" s="30" t="s">
        <v>459</v>
      </c>
      <c r="D130" s="30"/>
      <c r="E130" s="52" t="s">
        <v>723</v>
      </c>
      <c r="F130" s="28">
        <f>F131</f>
        <v>160.5</v>
      </c>
      <c r="G130" s="28">
        <f t="shared" ref="G130:L130" si="112">G131</f>
        <v>0</v>
      </c>
      <c r="H130" s="28">
        <f t="shared" si="112"/>
        <v>160.5</v>
      </c>
      <c r="I130" s="28">
        <f t="shared" si="112"/>
        <v>0</v>
      </c>
      <c r="J130" s="28">
        <f t="shared" si="112"/>
        <v>0</v>
      </c>
      <c r="K130" s="28">
        <f t="shared" si="112"/>
        <v>-160.5</v>
      </c>
      <c r="L130" s="28">
        <f t="shared" si="112"/>
        <v>0</v>
      </c>
      <c r="M130" s="28">
        <f>M131</f>
        <v>0</v>
      </c>
      <c r="N130" s="28">
        <f>N131</f>
        <v>0</v>
      </c>
      <c r="O130" s="28"/>
      <c r="P130" s="28">
        <f t="shared" ref="P130:S130" si="113">P131</f>
        <v>0</v>
      </c>
      <c r="Q130" s="28">
        <f t="shared" si="113"/>
        <v>0</v>
      </c>
      <c r="R130" s="28">
        <f t="shared" si="113"/>
        <v>0</v>
      </c>
      <c r="S130" s="28">
        <f t="shared" si="113"/>
        <v>0</v>
      </c>
      <c r="T130" s="28">
        <f>T131</f>
        <v>0</v>
      </c>
      <c r="U130" s="28">
        <f>U131</f>
        <v>0</v>
      </c>
      <c r="V130" s="28"/>
      <c r="W130" s="28">
        <f t="shared" ref="W130:Z130" si="114">W131</f>
        <v>0</v>
      </c>
      <c r="X130" s="28">
        <f t="shared" si="114"/>
        <v>0</v>
      </c>
      <c r="Y130" s="28">
        <f t="shared" si="114"/>
        <v>0</v>
      </c>
      <c r="Z130" s="28">
        <f t="shared" si="114"/>
        <v>0</v>
      </c>
      <c r="AA130" s="137">
        <f>AA131</f>
        <v>0</v>
      </c>
      <c r="AB130" s="28">
        <f>AB131</f>
        <v>0</v>
      </c>
      <c r="AC130" s="127"/>
    </row>
    <row r="131" spans="1:29" ht="31.5" hidden="1" outlineLevel="7" x14ac:dyDescent="0.2">
      <c r="A131" s="32" t="s">
        <v>481</v>
      </c>
      <c r="B131" s="32" t="s">
        <v>471</v>
      </c>
      <c r="C131" s="32" t="s">
        <v>459</v>
      </c>
      <c r="D131" s="32" t="s">
        <v>65</v>
      </c>
      <c r="E131" s="38" t="s">
        <v>421</v>
      </c>
      <c r="F131" s="29">
        <v>160.5</v>
      </c>
      <c r="G131" s="29"/>
      <c r="H131" s="29">
        <f>SUM(F131:G131)</f>
        <v>160.5</v>
      </c>
      <c r="I131" s="29"/>
      <c r="J131" s="29"/>
      <c r="K131" s="29">
        <v>-160.5</v>
      </c>
      <c r="L131" s="29">
        <f>SUM(H131:K131)</f>
        <v>0</v>
      </c>
      <c r="M131" s="29"/>
      <c r="N131" s="29">
        <f>SUM(L131:M131)</f>
        <v>0</v>
      </c>
      <c r="O131" s="29"/>
      <c r="P131" s="29"/>
      <c r="Q131" s="29">
        <f>SUM(O131:P131)</f>
        <v>0</v>
      </c>
      <c r="R131" s="29"/>
      <c r="S131" s="29">
        <f>SUM(Q131:R131)</f>
        <v>0</v>
      </c>
      <c r="T131" s="29"/>
      <c r="U131" s="29">
        <f>SUM(S131:T131)</f>
        <v>0</v>
      </c>
      <c r="V131" s="29"/>
      <c r="W131" s="29"/>
      <c r="X131" s="29">
        <f>SUM(V131:W131)</f>
        <v>0</v>
      </c>
      <c r="Y131" s="29"/>
      <c r="Z131" s="29">
        <f>SUM(X131:Y131)</f>
        <v>0</v>
      </c>
      <c r="AA131" s="138"/>
      <c r="AB131" s="29">
        <f>SUM(Z131:AA131)</f>
        <v>0</v>
      </c>
      <c r="AC131" s="127"/>
    </row>
    <row r="132" spans="1:29" s="66" customFormat="1" ht="31.5" hidden="1" outlineLevel="7" x14ac:dyDescent="0.2">
      <c r="A132" s="30" t="s">
        <v>481</v>
      </c>
      <c r="B132" s="30" t="s">
        <v>471</v>
      </c>
      <c r="C132" s="30" t="s">
        <v>459</v>
      </c>
      <c r="D132" s="30"/>
      <c r="E132" s="52" t="s">
        <v>751</v>
      </c>
      <c r="F132" s="28">
        <f>F133</f>
        <v>802.4</v>
      </c>
      <c r="G132" s="28">
        <f t="shared" ref="G132:L132" si="115">G133</f>
        <v>0</v>
      </c>
      <c r="H132" s="28">
        <f t="shared" si="115"/>
        <v>802.4</v>
      </c>
      <c r="I132" s="28">
        <f t="shared" si="115"/>
        <v>-802.4</v>
      </c>
      <c r="J132" s="28">
        <f t="shared" si="115"/>
        <v>0</v>
      </c>
      <c r="K132" s="28">
        <f t="shared" si="115"/>
        <v>0</v>
      </c>
      <c r="L132" s="28">
        <f t="shared" si="115"/>
        <v>0</v>
      </c>
      <c r="M132" s="28">
        <f>M133</f>
        <v>0</v>
      </c>
      <c r="N132" s="28">
        <f>N133</f>
        <v>0</v>
      </c>
      <c r="O132" s="28"/>
      <c r="P132" s="28">
        <f t="shared" ref="P132:S132" si="116">P133</f>
        <v>0</v>
      </c>
      <c r="Q132" s="28">
        <f t="shared" si="116"/>
        <v>0</v>
      </c>
      <c r="R132" s="28">
        <f t="shared" si="116"/>
        <v>0</v>
      </c>
      <c r="S132" s="28">
        <f t="shared" si="116"/>
        <v>0</v>
      </c>
      <c r="T132" s="28">
        <f>T133</f>
        <v>0</v>
      </c>
      <c r="U132" s="28">
        <f>U133</f>
        <v>0</v>
      </c>
      <c r="V132" s="28"/>
      <c r="W132" s="28">
        <f t="shared" ref="W132:Z132" si="117">W133</f>
        <v>0</v>
      </c>
      <c r="X132" s="28">
        <f t="shared" si="117"/>
        <v>0</v>
      </c>
      <c r="Y132" s="28">
        <f t="shared" si="117"/>
        <v>0</v>
      </c>
      <c r="Z132" s="28">
        <f t="shared" si="117"/>
        <v>0</v>
      </c>
      <c r="AA132" s="137">
        <f>AA133</f>
        <v>0</v>
      </c>
      <c r="AB132" s="28">
        <f>AB133</f>
        <v>0</v>
      </c>
      <c r="AC132" s="127"/>
    </row>
    <row r="133" spans="1:29" ht="31.5" hidden="1" outlineLevel="7" x14ac:dyDescent="0.2">
      <c r="A133" s="32" t="s">
        <v>481</v>
      </c>
      <c r="B133" s="32" t="s">
        <v>471</v>
      </c>
      <c r="C133" s="32" t="s">
        <v>459</v>
      </c>
      <c r="D133" s="32" t="s">
        <v>65</v>
      </c>
      <c r="E133" s="33" t="s">
        <v>66</v>
      </c>
      <c r="F133" s="29">
        <v>802.4</v>
      </c>
      <c r="G133" s="29"/>
      <c r="H133" s="29">
        <f>SUM(F133:G133)</f>
        <v>802.4</v>
      </c>
      <c r="I133" s="29">
        <v>-802.4</v>
      </c>
      <c r="J133" s="29"/>
      <c r="K133" s="29"/>
      <c r="L133" s="29">
        <f>SUM(H133:K133)</f>
        <v>0</v>
      </c>
      <c r="M133" s="29"/>
      <c r="N133" s="29">
        <f>SUM(L133:M133)</f>
        <v>0</v>
      </c>
      <c r="O133" s="29"/>
      <c r="P133" s="29"/>
      <c r="Q133" s="29">
        <f>SUM(O133:P133)</f>
        <v>0</v>
      </c>
      <c r="R133" s="29"/>
      <c r="S133" s="29">
        <f>SUM(Q133:R133)</f>
        <v>0</v>
      </c>
      <c r="T133" s="29"/>
      <c r="U133" s="29">
        <f>SUM(S133:T133)</f>
        <v>0</v>
      </c>
      <c r="V133" s="29"/>
      <c r="W133" s="29"/>
      <c r="X133" s="29">
        <f>SUM(V133:W133)</f>
        <v>0</v>
      </c>
      <c r="Y133" s="29"/>
      <c r="Z133" s="29">
        <f>SUM(X133:Y133)</f>
        <v>0</v>
      </c>
      <c r="AA133" s="138"/>
      <c r="AB133" s="29">
        <f>SUM(Z133:AA133)</f>
        <v>0</v>
      </c>
      <c r="AC133" s="127"/>
    </row>
    <row r="134" spans="1:29" s="66" customFormat="1" ht="31.5" hidden="1" outlineLevel="7" x14ac:dyDescent="0.2">
      <c r="A134" s="30" t="s">
        <v>481</v>
      </c>
      <c r="B134" s="30" t="s">
        <v>471</v>
      </c>
      <c r="C134" s="30" t="s">
        <v>442</v>
      </c>
      <c r="D134" s="30"/>
      <c r="E134" s="52" t="s">
        <v>492</v>
      </c>
      <c r="F134" s="28">
        <f>F135</f>
        <v>1064.71245</v>
      </c>
      <c r="G134" s="28">
        <f t="shared" ref="G134:L134" si="118">G135</f>
        <v>-0.01</v>
      </c>
      <c r="H134" s="28">
        <f t="shared" si="118"/>
        <v>1064.70245</v>
      </c>
      <c r="I134" s="28">
        <f t="shared" si="118"/>
        <v>0</v>
      </c>
      <c r="J134" s="28">
        <f t="shared" si="118"/>
        <v>0</v>
      </c>
      <c r="K134" s="28">
        <f t="shared" si="118"/>
        <v>-952.64306999999997</v>
      </c>
      <c r="L134" s="28">
        <f t="shared" si="118"/>
        <v>112.05938000000003</v>
      </c>
      <c r="M134" s="28">
        <f>M135</f>
        <v>0</v>
      </c>
      <c r="N134" s="28">
        <f>N135</f>
        <v>112.05938000000003</v>
      </c>
      <c r="O134" s="28">
        <f t="shared" ref="O134:Z134" si="119">O135</f>
        <v>1000</v>
      </c>
      <c r="P134" s="28">
        <f t="shared" si="119"/>
        <v>0</v>
      </c>
      <c r="Q134" s="28">
        <f t="shared" si="119"/>
        <v>1000</v>
      </c>
      <c r="R134" s="28">
        <f t="shared" si="119"/>
        <v>0</v>
      </c>
      <c r="S134" s="28">
        <f t="shared" si="119"/>
        <v>1000</v>
      </c>
      <c r="T134" s="28">
        <f>T135</f>
        <v>0</v>
      </c>
      <c r="U134" s="28">
        <f>U135</f>
        <v>1000</v>
      </c>
      <c r="V134" s="28">
        <f t="shared" si="119"/>
        <v>1000</v>
      </c>
      <c r="W134" s="28">
        <f t="shared" si="119"/>
        <v>0</v>
      </c>
      <c r="X134" s="28">
        <f t="shared" si="119"/>
        <v>1000</v>
      </c>
      <c r="Y134" s="28">
        <f t="shared" si="119"/>
        <v>0</v>
      </c>
      <c r="Z134" s="28">
        <f t="shared" si="119"/>
        <v>1000</v>
      </c>
      <c r="AA134" s="137">
        <f>AA135</f>
        <v>0</v>
      </c>
      <c r="AB134" s="28">
        <f>AB135</f>
        <v>1000</v>
      </c>
      <c r="AC134" s="127"/>
    </row>
    <row r="135" spans="1:29" ht="31.5" hidden="1" outlineLevel="7" x14ac:dyDescent="0.2">
      <c r="A135" s="32" t="s">
        <v>481</v>
      </c>
      <c r="B135" s="32" t="s">
        <v>471</v>
      </c>
      <c r="C135" s="32" t="s">
        <v>442</v>
      </c>
      <c r="D135" s="32" t="s">
        <v>65</v>
      </c>
      <c r="E135" s="33" t="s">
        <v>66</v>
      </c>
      <c r="F135" s="29">
        <v>1064.71245</v>
      </c>
      <c r="G135" s="53">
        <v>-0.01</v>
      </c>
      <c r="H135" s="49">
        <f>SUM(F135:G135)</f>
        <v>1064.70245</v>
      </c>
      <c r="I135" s="53"/>
      <c r="J135" s="53"/>
      <c r="K135" s="49">
        <v>-952.64306999999997</v>
      </c>
      <c r="L135" s="49">
        <f>SUM(H135:K135)</f>
        <v>112.05938000000003</v>
      </c>
      <c r="M135" s="53"/>
      <c r="N135" s="49">
        <f>SUM(L135:M135)</f>
        <v>112.05938000000003</v>
      </c>
      <c r="O135" s="29">
        <v>1000</v>
      </c>
      <c r="P135" s="29"/>
      <c r="Q135" s="29">
        <f>SUM(O135:P135)</f>
        <v>1000</v>
      </c>
      <c r="R135" s="53"/>
      <c r="S135" s="49">
        <f>SUM(Q135:R135)</f>
        <v>1000</v>
      </c>
      <c r="T135" s="53"/>
      <c r="U135" s="49">
        <f>SUM(S135:T135)</f>
        <v>1000</v>
      </c>
      <c r="V135" s="29">
        <v>1000</v>
      </c>
      <c r="W135" s="29"/>
      <c r="X135" s="29">
        <f>SUM(V135:W135)</f>
        <v>1000</v>
      </c>
      <c r="Y135" s="53"/>
      <c r="Z135" s="49">
        <f>SUM(X135:Y135)</f>
        <v>1000</v>
      </c>
      <c r="AA135" s="139"/>
      <c r="AB135" s="49">
        <f>SUM(Z135:AA135)</f>
        <v>1000</v>
      </c>
      <c r="AC135" s="127"/>
    </row>
    <row r="136" spans="1:29" s="66" customFormat="1" ht="31.5" hidden="1" outlineLevel="7" x14ac:dyDescent="0.2">
      <c r="A136" s="30" t="s">
        <v>481</v>
      </c>
      <c r="B136" s="30" t="s">
        <v>471</v>
      </c>
      <c r="C136" s="30" t="s">
        <v>442</v>
      </c>
      <c r="D136" s="30"/>
      <c r="E136" s="52" t="s">
        <v>448</v>
      </c>
      <c r="F136" s="28">
        <f t="shared" ref="F136:Z136" si="120">F137</f>
        <v>1064.7263600000001</v>
      </c>
      <c r="G136" s="28">
        <f t="shared" si="120"/>
        <v>0</v>
      </c>
      <c r="H136" s="28">
        <f t="shared" si="120"/>
        <v>1064.7263600000001</v>
      </c>
      <c r="I136" s="28">
        <f t="shared" si="120"/>
        <v>0</v>
      </c>
      <c r="J136" s="28">
        <f t="shared" si="120"/>
        <v>0</v>
      </c>
      <c r="K136" s="28">
        <f t="shared" si="120"/>
        <v>-952.66699000000006</v>
      </c>
      <c r="L136" s="28">
        <f t="shared" si="120"/>
        <v>112.05937000000006</v>
      </c>
      <c r="M136" s="28">
        <f>M137</f>
        <v>-112.05937</v>
      </c>
      <c r="N136" s="28">
        <f>N137</f>
        <v>0</v>
      </c>
      <c r="O136" s="28"/>
      <c r="P136" s="28">
        <f t="shared" si="120"/>
        <v>0</v>
      </c>
      <c r="Q136" s="28">
        <f t="shared" si="120"/>
        <v>0</v>
      </c>
      <c r="R136" s="28">
        <f t="shared" si="120"/>
        <v>0</v>
      </c>
      <c r="S136" s="28">
        <f t="shared" si="120"/>
        <v>0</v>
      </c>
      <c r="T136" s="28">
        <f>T137</f>
        <v>0</v>
      </c>
      <c r="U136" s="28">
        <f>U137</f>
        <v>0</v>
      </c>
      <c r="V136" s="28"/>
      <c r="W136" s="28">
        <f t="shared" si="120"/>
        <v>0</v>
      </c>
      <c r="X136" s="28">
        <f t="shared" si="120"/>
        <v>0</v>
      </c>
      <c r="Y136" s="28">
        <f t="shared" si="120"/>
        <v>0</v>
      </c>
      <c r="Z136" s="28">
        <f t="shared" si="120"/>
        <v>0</v>
      </c>
      <c r="AA136" s="137">
        <f>AA137</f>
        <v>0</v>
      </c>
      <c r="AB136" s="28">
        <f>AB137</f>
        <v>0</v>
      </c>
      <c r="AC136" s="127"/>
    </row>
    <row r="137" spans="1:29" ht="31.5" hidden="1" outlineLevel="7" x14ac:dyDescent="0.2">
      <c r="A137" s="32" t="s">
        <v>481</v>
      </c>
      <c r="B137" s="32" t="s">
        <v>471</v>
      </c>
      <c r="C137" s="32" t="s">
        <v>442</v>
      </c>
      <c r="D137" s="32" t="s">
        <v>65</v>
      </c>
      <c r="E137" s="33" t="s">
        <v>66</v>
      </c>
      <c r="F137" s="29">
        <v>1064.7263600000001</v>
      </c>
      <c r="G137" s="29"/>
      <c r="H137" s="49">
        <f>SUM(F137:G137)</f>
        <v>1064.7263600000001</v>
      </c>
      <c r="I137" s="29"/>
      <c r="J137" s="29"/>
      <c r="K137" s="49">
        <v>-952.66699000000006</v>
      </c>
      <c r="L137" s="49">
        <f>SUM(H137:K137)</f>
        <v>112.05937000000006</v>
      </c>
      <c r="M137" s="29">
        <v>-112.05937</v>
      </c>
      <c r="N137" s="29">
        <f>SUM(L137:M137)</f>
        <v>0</v>
      </c>
      <c r="O137" s="29"/>
      <c r="P137" s="29"/>
      <c r="Q137" s="29">
        <f>SUM(O137:P137)</f>
        <v>0</v>
      </c>
      <c r="R137" s="29"/>
      <c r="S137" s="29">
        <f>SUM(Q137:R137)</f>
        <v>0</v>
      </c>
      <c r="T137" s="29"/>
      <c r="U137" s="29">
        <f>SUM(S137:T137)</f>
        <v>0</v>
      </c>
      <c r="V137" s="29"/>
      <c r="W137" s="29"/>
      <c r="X137" s="29">
        <f>SUM(V137:W137)</f>
        <v>0</v>
      </c>
      <c r="Y137" s="29"/>
      <c r="Z137" s="29">
        <f>SUM(X137:Y137)</f>
        <v>0</v>
      </c>
      <c r="AA137" s="29"/>
      <c r="AB137" s="29">
        <f>SUM(Z137:AA137)</f>
        <v>0</v>
      </c>
      <c r="AC137" s="127"/>
    </row>
    <row r="138" spans="1:29" ht="31.5" hidden="1" outlineLevel="7" x14ac:dyDescent="0.2">
      <c r="A138" s="30" t="s">
        <v>481</v>
      </c>
      <c r="B138" s="30" t="s">
        <v>471</v>
      </c>
      <c r="C138" s="30" t="s">
        <v>442</v>
      </c>
      <c r="D138" s="30"/>
      <c r="E138" s="52" t="s">
        <v>809</v>
      </c>
      <c r="F138" s="29"/>
      <c r="G138" s="29"/>
      <c r="H138" s="49"/>
      <c r="I138" s="28">
        <f>I139</f>
        <v>0</v>
      </c>
      <c r="J138" s="28">
        <f t="shared" ref="J138:L138" si="121">J139</f>
        <v>0</v>
      </c>
      <c r="K138" s="28">
        <f t="shared" si="121"/>
        <v>0</v>
      </c>
      <c r="L138" s="28">
        <f t="shared" si="121"/>
        <v>0</v>
      </c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138"/>
      <c r="AB138" s="29"/>
      <c r="AC138" s="127"/>
    </row>
    <row r="139" spans="1:29" ht="31.5" hidden="1" outlineLevel="7" x14ac:dyDescent="0.2">
      <c r="A139" s="32" t="s">
        <v>481</v>
      </c>
      <c r="B139" s="32" t="s">
        <v>471</v>
      </c>
      <c r="C139" s="32" t="s">
        <v>442</v>
      </c>
      <c r="D139" s="32" t="s">
        <v>65</v>
      </c>
      <c r="E139" s="33" t="s">
        <v>66</v>
      </c>
      <c r="F139" s="29"/>
      <c r="G139" s="29"/>
      <c r="H139" s="49"/>
      <c r="I139" s="49"/>
      <c r="J139" s="29"/>
      <c r="K139" s="49"/>
      <c r="L139" s="49">
        <f>SUM(H139:K139)</f>
        <v>0</v>
      </c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138"/>
      <c r="AB139" s="29"/>
      <c r="AC139" s="127"/>
    </row>
    <row r="140" spans="1:29" ht="31.5" hidden="1" outlineLevel="3" x14ac:dyDescent="0.2">
      <c r="A140" s="30" t="s">
        <v>481</v>
      </c>
      <c r="B140" s="30" t="s">
        <v>471</v>
      </c>
      <c r="C140" s="30" t="s">
        <v>67</v>
      </c>
      <c r="D140" s="30"/>
      <c r="E140" s="31" t="s">
        <v>68</v>
      </c>
      <c r="F140" s="28">
        <f t="shared" ref="F140:Z142" si="122">F141</f>
        <v>274.8</v>
      </c>
      <c r="G140" s="28">
        <f t="shared" si="122"/>
        <v>0</v>
      </c>
      <c r="H140" s="28">
        <f t="shared" si="122"/>
        <v>274.8</v>
      </c>
      <c r="I140" s="28">
        <f t="shared" si="122"/>
        <v>0</v>
      </c>
      <c r="J140" s="28">
        <f t="shared" si="122"/>
        <v>0</v>
      </c>
      <c r="K140" s="28">
        <f t="shared" si="122"/>
        <v>0</v>
      </c>
      <c r="L140" s="28">
        <f t="shared" si="122"/>
        <v>274.8</v>
      </c>
      <c r="M140" s="28">
        <f t="shared" si="122"/>
        <v>0</v>
      </c>
      <c r="N140" s="28">
        <f t="shared" si="122"/>
        <v>274.8</v>
      </c>
      <c r="O140" s="28">
        <f t="shared" si="122"/>
        <v>274.8</v>
      </c>
      <c r="P140" s="28">
        <f t="shared" si="122"/>
        <v>0</v>
      </c>
      <c r="Q140" s="28">
        <f t="shared" si="122"/>
        <v>274.8</v>
      </c>
      <c r="R140" s="28">
        <f t="shared" si="122"/>
        <v>0</v>
      </c>
      <c r="S140" s="28">
        <f t="shared" si="122"/>
        <v>274.8</v>
      </c>
      <c r="T140" s="28">
        <f t="shared" si="122"/>
        <v>0</v>
      </c>
      <c r="U140" s="28">
        <f t="shared" si="122"/>
        <v>274.8</v>
      </c>
      <c r="V140" s="28">
        <f t="shared" si="122"/>
        <v>274.8</v>
      </c>
      <c r="W140" s="28">
        <f t="shared" si="122"/>
        <v>0</v>
      </c>
      <c r="X140" s="28">
        <f t="shared" si="122"/>
        <v>274.8</v>
      </c>
      <c r="Y140" s="28">
        <f t="shared" si="122"/>
        <v>0</v>
      </c>
      <c r="Z140" s="28">
        <f t="shared" si="122"/>
        <v>274.8</v>
      </c>
      <c r="AA140" s="137">
        <f t="shared" ref="AA140:AB142" si="123">AA141</f>
        <v>0</v>
      </c>
      <c r="AB140" s="28">
        <f t="shared" si="123"/>
        <v>274.8</v>
      </c>
      <c r="AC140" s="127"/>
    </row>
    <row r="141" spans="1:29" ht="31.5" hidden="1" outlineLevel="4" x14ac:dyDescent="0.2">
      <c r="A141" s="30" t="s">
        <v>481</v>
      </c>
      <c r="B141" s="30" t="s">
        <v>471</v>
      </c>
      <c r="C141" s="30" t="s">
        <v>69</v>
      </c>
      <c r="D141" s="30"/>
      <c r="E141" s="31" t="s">
        <v>70</v>
      </c>
      <c r="F141" s="28">
        <f t="shared" si="122"/>
        <v>274.8</v>
      </c>
      <c r="G141" s="28">
        <f t="shared" si="122"/>
        <v>0</v>
      </c>
      <c r="H141" s="28">
        <f t="shared" si="122"/>
        <v>274.8</v>
      </c>
      <c r="I141" s="28">
        <f t="shared" si="122"/>
        <v>0</v>
      </c>
      <c r="J141" s="28">
        <f t="shared" si="122"/>
        <v>0</v>
      </c>
      <c r="K141" s="28">
        <f t="shared" si="122"/>
        <v>0</v>
      </c>
      <c r="L141" s="28">
        <f t="shared" si="122"/>
        <v>274.8</v>
      </c>
      <c r="M141" s="28">
        <f t="shared" si="122"/>
        <v>0</v>
      </c>
      <c r="N141" s="28">
        <f t="shared" si="122"/>
        <v>274.8</v>
      </c>
      <c r="O141" s="28">
        <f t="shared" si="122"/>
        <v>274.8</v>
      </c>
      <c r="P141" s="28">
        <f t="shared" si="122"/>
        <v>0</v>
      </c>
      <c r="Q141" s="28">
        <f t="shared" si="122"/>
        <v>274.8</v>
      </c>
      <c r="R141" s="28">
        <f t="shared" si="122"/>
        <v>0</v>
      </c>
      <c r="S141" s="28">
        <f t="shared" si="122"/>
        <v>274.8</v>
      </c>
      <c r="T141" s="28">
        <f t="shared" si="122"/>
        <v>0</v>
      </c>
      <c r="U141" s="28">
        <f t="shared" si="122"/>
        <v>274.8</v>
      </c>
      <c r="V141" s="28">
        <f t="shared" si="122"/>
        <v>274.8</v>
      </c>
      <c r="W141" s="28">
        <f t="shared" si="122"/>
        <v>0</v>
      </c>
      <c r="X141" s="28">
        <f t="shared" si="122"/>
        <v>274.8</v>
      </c>
      <c r="Y141" s="28">
        <f t="shared" si="122"/>
        <v>0</v>
      </c>
      <c r="Z141" s="28">
        <f t="shared" si="122"/>
        <v>274.8</v>
      </c>
      <c r="AA141" s="137">
        <f t="shared" si="123"/>
        <v>0</v>
      </c>
      <c r="AB141" s="28">
        <f t="shared" si="123"/>
        <v>274.8</v>
      </c>
      <c r="AC141" s="127"/>
    </row>
    <row r="142" spans="1:29" ht="31.5" hidden="1" outlineLevel="5" x14ac:dyDescent="0.2">
      <c r="A142" s="30" t="s">
        <v>481</v>
      </c>
      <c r="B142" s="30" t="s">
        <v>471</v>
      </c>
      <c r="C142" s="30" t="s">
        <v>433</v>
      </c>
      <c r="D142" s="30"/>
      <c r="E142" s="31" t="s">
        <v>434</v>
      </c>
      <c r="F142" s="28">
        <f t="shared" si="122"/>
        <v>274.8</v>
      </c>
      <c r="G142" s="28">
        <f t="shared" si="122"/>
        <v>0</v>
      </c>
      <c r="H142" s="28">
        <f t="shared" si="122"/>
        <v>274.8</v>
      </c>
      <c r="I142" s="28">
        <f t="shared" si="122"/>
        <v>0</v>
      </c>
      <c r="J142" s="28">
        <f t="shared" si="122"/>
        <v>0</v>
      </c>
      <c r="K142" s="28">
        <f t="shared" si="122"/>
        <v>0</v>
      </c>
      <c r="L142" s="28">
        <f t="shared" si="122"/>
        <v>274.8</v>
      </c>
      <c r="M142" s="28">
        <f t="shared" si="122"/>
        <v>0</v>
      </c>
      <c r="N142" s="28">
        <f t="shared" si="122"/>
        <v>274.8</v>
      </c>
      <c r="O142" s="28">
        <f t="shared" si="122"/>
        <v>274.8</v>
      </c>
      <c r="P142" s="28">
        <f t="shared" si="122"/>
        <v>0</v>
      </c>
      <c r="Q142" s="28">
        <f t="shared" si="122"/>
        <v>274.8</v>
      </c>
      <c r="R142" s="28">
        <f t="shared" si="122"/>
        <v>0</v>
      </c>
      <c r="S142" s="28">
        <f t="shared" si="122"/>
        <v>274.8</v>
      </c>
      <c r="T142" s="28">
        <f t="shared" si="122"/>
        <v>0</v>
      </c>
      <c r="U142" s="28">
        <f t="shared" si="122"/>
        <v>274.8</v>
      </c>
      <c r="V142" s="28">
        <f t="shared" si="122"/>
        <v>274.8</v>
      </c>
      <c r="W142" s="28">
        <f t="shared" si="122"/>
        <v>0</v>
      </c>
      <c r="X142" s="28">
        <f t="shared" si="122"/>
        <v>274.8</v>
      </c>
      <c r="Y142" s="28">
        <f t="shared" si="122"/>
        <v>0</v>
      </c>
      <c r="Z142" s="28">
        <f t="shared" si="122"/>
        <v>274.8</v>
      </c>
      <c r="AA142" s="137">
        <f t="shared" si="123"/>
        <v>0</v>
      </c>
      <c r="AB142" s="28">
        <f t="shared" si="123"/>
        <v>274.8</v>
      </c>
      <c r="AC142" s="127"/>
    </row>
    <row r="143" spans="1:29" ht="31.5" hidden="1" outlineLevel="7" x14ac:dyDescent="0.2">
      <c r="A143" s="32" t="s">
        <v>481</v>
      </c>
      <c r="B143" s="32" t="s">
        <v>471</v>
      </c>
      <c r="C143" s="32" t="s">
        <v>433</v>
      </c>
      <c r="D143" s="32" t="s">
        <v>65</v>
      </c>
      <c r="E143" s="33" t="s">
        <v>66</v>
      </c>
      <c r="F143" s="29">
        <v>274.8</v>
      </c>
      <c r="G143" s="29"/>
      <c r="H143" s="29">
        <f>SUM(F143:G143)</f>
        <v>274.8</v>
      </c>
      <c r="I143" s="29"/>
      <c r="J143" s="29"/>
      <c r="K143" s="29"/>
      <c r="L143" s="29">
        <f>SUM(H143:K143)</f>
        <v>274.8</v>
      </c>
      <c r="M143" s="29"/>
      <c r="N143" s="29">
        <f>SUM(L143:M143)</f>
        <v>274.8</v>
      </c>
      <c r="O143" s="29">
        <v>274.8</v>
      </c>
      <c r="P143" s="29"/>
      <c r="Q143" s="29">
        <f>SUM(O143:P143)</f>
        <v>274.8</v>
      </c>
      <c r="R143" s="29"/>
      <c r="S143" s="29">
        <f>SUM(Q143:R143)</f>
        <v>274.8</v>
      </c>
      <c r="T143" s="29"/>
      <c r="U143" s="29">
        <f>SUM(S143:T143)</f>
        <v>274.8</v>
      </c>
      <c r="V143" s="29">
        <v>274.8</v>
      </c>
      <c r="W143" s="29"/>
      <c r="X143" s="29">
        <f>SUM(V143:W143)</f>
        <v>274.8</v>
      </c>
      <c r="Y143" s="29"/>
      <c r="Z143" s="29">
        <f>SUM(X143:Y143)</f>
        <v>274.8</v>
      </c>
      <c r="AA143" s="138"/>
      <c r="AB143" s="29">
        <f>SUM(Z143:AA143)</f>
        <v>274.8</v>
      </c>
      <c r="AC143" s="127"/>
    </row>
    <row r="144" spans="1:29" ht="31.5" hidden="1" outlineLevel="2" x14ac:dyDescent="0.2">
      <c r="A144" s="30" t="s">
        <v>481</v>
      </c>
      <c r="B144" s="30" t="s">
        <v>471</v>
      </c>
      <c r="C144" s="30" t="s">
        <v>30</v>
      </c>
      <c r="D144" s="30"/>
      <c r="E144" s="31" t="s">
        <v>31</v>
      </c>
      <c r="F144" s="28">
        <f>F145+F150</f>
        <v>71534</v>
      </c>
      <c r="G144" s="28">
        <f t="shared" ref="G144:L144" si="124">G145+G150</f>
        <v>0</v>
      </c>
      <c r="H144" s="28">
        <f t="shared" si="124"/>
        <v>71534</v>
      </c>
      <c r="I144" s="28">
        <f t="shared" si="124"/>
        <v>0</v>
      </c>
      <c r="J144" s="28">
        <f t="shared" si="124"/>
        <v>0</v>
      </c>
      <c r="K144" s="28">
        <f t="shared" si="124"/>
        <v>6437.5286999999998</v>
      </c>
      <c r="L144" s="28">
        <f t="shared" si="124"/>
        <v>77971.528699999995</v>
      </c>
      <c r="M144" s="28">
        <f>M145+M150</f>
        <v>0</v>
      </c>
      <c r="N144" s="28">
        <f>N145+N150</f>
        <v>77971.528699999995</v>
      </c>
      <c r="O144" s="28">
        <f t="shared" ref="O144:Z144" si="125">O145+O150</f>
        <v>71741.5</v>
      </c>
      <c r="P144" s="28">
        <f t="shared" si="125"/>
        <v>0</v>
      </c>
      <c r="Q144" s="28">
        <f t="shared" si="125"/>
        <v>71741.5</v>
      </c>
      <c r="R144" s="28">
        <f t="shared" si="125"/>
        <v>0</v>
      </c>
      <c r="S144" s="28">
        <f t="shared" si="125"/>
        <v>71741.5</v>
      </c>
      <c r="T144" s="28">
        <f>T145+T150</f>
        <v>0</v>
      </c>
      <c r="U144" s="28">
        <f>U145+U150</f>
        <v>71741.5</v>
      </c>
      <c r="V144" s="28">
        <f t="shared" si="125"/>
        <v>71741.5</v>
      </c>
      <c r="W144" s="28">
        <f t="shared" si="125"/>
        <v>0</v>
      </c>
      <c r="X144" s="28">
        <f t="shared" si="125"/>
        <v>71741.5</v>
      </c>
      <c r="Y144" s="28">
        <f t="shared" si="125"/>
        <v>0</v>
      </c>
      <c r="Z144" s="28">
        <f t="shared" si="125"/>
        <v>71741.5</v>
      </c>
      <c r="AA144" s="137">
        <f>AA145+AA150</f>
        <v>0</v>
      </c>
      <c r="AB144" s="28">
        <f>AB145+AB150</f>
        <v>71741.5</v>
      </c>
      <c r="AC144" s="127"/>
    </row>
    <row r="145" spans="1:29" ht="15.75" hidden="1" outlineLevel="3" x14ac:dyDescent="0.2">
      <c r="A145" s="30" t="s">
        <v>481</v>
      </c>
      <c r="B145" s="30" t="s">
        <v>471</v>
      </c>
      <c r="C145" s="30" t="s">
        <v>71</v>
      </c>
      <c r="D145" s="30"/>
      <c r="E145" s="31" t="s">
        <v>72</v>
      </c>
      <c r="F145" s="28">
        <f t="shared" ref="F145:Z146" si="126">F146</f>
        <v>693.2</v>
      </c>
      <c r="G145" s="28">
        <f t="shared" si="126"/>
        <v>0</v>
      </c>
      <c r="H145" s="28">
        <f t="shared" si="126"/>
        <v>693.2</v>
      </c>
      <c r="I145" s="28">
        <f t="shared" si="126"/>
        <v>0</v>
      </c>
      <c r="J145" s="28">
        <f t="shared" si="126"/>
        <v>0</v>
      </c>
      <c r="K145" s="28">
        <f t="shared" si="126"/>
        <v>278.74667999999997</v>
      </c>
      <c r="L145" s="28">
        <f t="shared" si="126"/>
        <v>971.94668000000001</v>
      </c>
      <c r="M145" s="28">
        <f>M146</f>
        <v>0</v>
      </c>
      <c r="N145" s="28">
        <f>N146</f>
        <v>971.94668000000001</v>
      </c>
      <c r="O145" s="28">
        <f t="shared" ref="O145:O146" si="127">O146</f>
        <v>693.2</v>
      </c>
      <c r="P145" s="28">
        <f t="shared" si="126"/>
        <v>0</v>
      </c>
      <c r="Q145" s="28">
        <f t="shared" si="126"/>
        <v>693.2</v>
      </c>
      <c r="R145" s="28">
        <f t="shared" si="126"/>
        <v>0</v>
      </c>
      <c r="S145" s="28">
        <f t="shared" si="126"/>
        <v>693.2</v>
      </c>
      <c r="T145" s="28">
        <f>T146</f>
        <v>0</v>
      </c>
      <c r="U145" s="28">
        <f>U146</f>
        <v>693.2</v>
      </c>
      <c r="V145" s="28">
        <f t="shared" ref="V145:V146" si="128">V146</f>
        <v>693.2</v>
      </c>
      <c r="W145" s="28">
        <f t="shared" si="126"/>
        <v>0</v>
      </c>
      <c r="X145" s="28">
        <f t="shared" si="126"/>
        <v>693.2</v>
      </c>
      <c r="Y145" s="28">
        <f t="shared" si="126"/>
        <v>0</v>
      </c>
      <c r="Z145" s="28">
        <f t="shared" si="126"/>
        <v>693.2</v>
      </c>
      <c r="AA145" s="137">
        <f>AA146</f>
        <v>0</v>
      </c>
      <c r="AB145" s="28">
        <f>AB146</f>
        <v>693.2</v>
      </c>
      <c r="AC145" s="127"/>
    </row>
    <row r="146" spans="1:29" ht="32.25" hidden="1" customHeight="1" outlineLevel="4" x14ac:dyDescent="0.2">
      <c r="A146" s="30" t="s">
        <v>481</v>
      </c>
      <c r="B146" s="30" t="s">
        <v>471</v>
      </c>
      <c r="C146" s="30" t="s">
        <v>73</v>
      </c>
      <c r="D146" s="30"/>
      <c r="E146" s="31" t="s">
        <v>74</v>
      </c>
      <c r="F146" s="28">
        <f t="shared" si="126"/>
        <v>693.2</v>
      </c>
      <c r="G146" s="28">
        <f t="shared" si="126"/>
        <v>0</v>
      </c>
      <c r="H146" s="28">
        <f t="shared" si="126"/>
        <v>693.2</v>
      </c>
      <c r="I146" s="28">
        <f t="shared" si="126"/>
        <v>0</v>
      </c>
      <c r="J146" s="28">
        <f t="shared" si="126"/>
        <v>0</v>
      </c>
      <c r="K146" s="28">
        <f t="shared" si="126"/>
        <v>278.74667999999997</v>
      </c>
      <c r="L146" s="28">
        <f t="shared" si="126"/>
        <v>971.94668000000001</v>
      </c>
      <c r="M146" s="28">
        <f>M147</f>
        <v>0</v>
      </c>
      <c r="N146" s="28">
        <f>N147</f>
        <v>971.94668000000001</v>
      </c>
      <c r="O146" s="28">
        <f t="shared" si="127"/>
        <v>693.2</v>
      </c>
      <c r="P146" s="28">
        <f t="shared" si="126"/>
        <v>0</v>
      </c>
      <c r="Q146" s="28">
        <f t="shared" si="126"/>
        <v>693.2</v>
      </c>
      <c r="R146" s="28">
        <f t="shared" si="126"/>
        <v>0</v>
      </c>
      <c r="S146" s="28">
        <f t="shared" si="126"/>
        <v>693.2</v>
      </c>
      <c r="T146" s="28">
        <f>T147</f>
        <v>0</v>
      </c>
      <c r="U146" s="28">
        <f>U147</f>
        <v>693.2</v>
      </c>
      <c r="V146" s="28">
        <f t="shared" si="128"/>
        <v>693.2</v>
      </c>
      <c r="W146" s="28">
        <f t="shared" si="126"/>
        <v>0</v>
      </c>
      <c r="X146" s="28">
        <f t="shared" si="126"/>
        <v>693.2</v>
      </c>
      <c r="Y146" s="28">
        <f t="shared" si="126"/>
        <v>0</v>
      </c>
      <c r="Z146" s="28">
        <f t="shared" si="126"/>
        <v>693.2</v>
      </c>
      <c r="AA146" s="137">
        <f>AA147</f>
        <v>0</v>
      </c>
      <c r="AB146" s="28">
        <f>AB147</f>
        <v>693.2</v>
      </c>
      <c r="AC146" s="127"/>
    </row>
    <row r="147" spans="1:29" ht="15.75" hidden="1" outlineLevel="5" x14ac:dyDescent="0.2">
      <c r="A147" s="30" t="s">
        <v>481</v>
      </c>
      <c r="B147" s="30" t="s">
        <v>471</v>
      </c>
      <c r="C147" s="30" t="s">
        <v>75</v>
      </c>
      <c r="D147" s="30"/>
      <c r="E147" s="31" t="s">
        <v>76</v>
      </c>
      <c r="F147" s="28">
        <f>F148+F149</f>
        <v>693.2</v>
      </c>
      <c r="G147" s="28">
        <f t="shared" ref="G147:L147" si="129">G148+G149</f>
        <v>0</v>
      </c>
      <c r="H147" s="28">
        <f t="shared" si="129"/>
        <v>693.2</v>
      </c>
      <c r="I147" s="28">
        <f t="shared" si="129"/>
        <v>0</v>
      </c>
      <c r="J147" s="28">
        <f t="shared" si="129"/>
        <v>0</v>
      </c>
      <c r="K147" s="28">
        <f t="shared" si="129"/>
        <v>278.74667999999997</v>
      </c>
      <c r="L147" s="28">
        <f t="shared" si="129"/>
        <v>971.94668000000001</v>
      </c>
      <c r="M147" s="28">
        <f>M148+M149</f>
        <v>0</v>
      </c>
      <c r="N147" s="28">
        <f>N148+N149</f>
        <v>971.94668000000001</v>
      </c>
      <c r="O147" s="28">
        <f t="shared" ref="O147:Z147" si="130">O148+O149</f>
        <v>693.2</v>
      </c>
      <c r="P147" s="28">
        <f t="shared" si="130"/>
        <v>0</v>
      </c>
      <c r="Q147" s="28">
        <f t="shared" si="130"/>
        <v>693.2</v>
      </c>
      <c r="R147" s="28">
        <f t="shared" si="130"/>
        <v>0</v>
      </c>
      <c r="S147" s="28">
        <f t="shared" si="130"/>
        <v>693.2</v>
      </c>
      <c r="T147" s="28">
        <f>T148+T149</f>
        <v>0</v>
      </c>
      <c r="U147" s="28">
        <f>U148+U149</f>
        <v>693.2</v>
      </c>
      <c r="V147" s="28">
        <f t="shared" si="130"/>
        <v>693.2</v>
      </c>
      <c r="W147" s="28">
        <f t="shared" si="130"/>
        <v>0</v>
      </c>
      <c r="X147" s="28">
        <f t="shared" si="130"/>
        <v>693.2</v>
      </c>
      <c r="Y147" s="28">
        <f t="shared" si="130"/>
        <v>0</v>
      </c>
      <c r="Z147" s="28">
        <f t="shared" si="130"/>
        <v>693.2</v>
      </c>
      <c r="AA147" s="137">
        <f>AA148+AA149</f>
        <v>0</v>
      </c>
      <c r="AB147" s="28">
        <f>AB148+AB149</f>
        <v>693.2</v>
      </c>
      <c r="AC147" s="127"/>
    </row>
    <row r="148" spans="1:29" ht="47.25" hidden="1" outlineLevel="7" x14ac:dyDescent="0.2">
      <c r="A148" s="32" t="s">
        <v>481</v>
      </c>
      <c r="B148" s="32" t="s">
        <v>471</v>
      </c>
      <c r="C148" s="32" t="s">
        <v>75</v>
      </c>
      <c r="D148" s="32" t="s">
        <v>4</v>
      </c>
      <c r="E148" s="33" t="s">
        <v>5</v>
      </c>
      <c r="F148" s="29">
        <v>338.2</v>
      </c>
      <c r="G148" s="29"/>
      <c r="H148" s="29">
        <f>SUM(F148:G148)</f>
        <v>338.2</v>
      </c>
      <c r="I148" s="29"/>
      <c r="J148" s="29"/>
      <c r="K148" s="29">
        <f>230+48.74668</f>
        <v>278.74667999999997</v>
      </c>
      <c r="L148" s="29">
        <f>SUM(H148:K148)</f>
        <v>616.94668000000001</v>
      </c>
      <c r="M148" s="29"/>
      <c r="N148" s="29">
        <f>SUM(L148:M148)</f>
        <v>616.94668000000001</v>
      </c>
      <c r="O148" s="29">
        <v>338.2</v>
      </c>
      <c r="P148" s="29"/>
      <c r="Q148" s="29">
        <f>SUM(O148:P148)</f>
        <v>338.2</v>
      </c>
      <c r="R148" s="29"/>
      <c r="S148" s="29">
        <f>SUM(Q148:R148)</f>
        <v>338.2</v>
      </c>
      <c r="T148" s="29"/>
      <c r="U148" s="29">
        <f>SUM(S148:T148)</f>
        <v>338.2</v>
      </c>
      <c r="V148" s="29">
        <v>338.2</v>
      </c>
      <c r="W148" s="29"/>
      <c r="X148" s="29">
        <f>SUM(V148:W148)</f>
        <v>338.2</v>
      </c>
      <c r="Y148" s="29"/>
      <c r="Z148" s="29">
        <f>SUM(X148:Y148)</f>
        <v>338.2</v>
      </c>
      <c r="AA148" s="138"/>
      <c r="AB148" s="29">
        <f>SUM(Z148:AA148)</f>
        <v>338.2</v>
      </c>
      <c r="AC148" s="127"/>
    </row>
    <row r="149" spans="1:29" ht="15.75" hidden="1" outlineLevel="7" x14ac:dyDescent="0.2">
      <c r="A149" s="32" t="s">
        <v>481</v>
      </c>
      <c r="B149" s="32" t="s">
        <v>471</v>
      </c>
      <c r="C149" s="32" t="s">
        <v>75</v>
      </c>
      <c r="D149" s="32" t="s">
        <v>7</v>
      </c>
      <c r="E149" s="33" t="s">
        <v>8</v>
      </c>
      <c r="F149" s="29">
        <v>355</v>
      </c>
      <c r="G149" s="29"/>
      <c r="H149" s="29">
        <f>SUM(F149:G149)</f>
        <v>355</v>
      </c>
      <c r="I149" s="29"/>
      <c r="J149" s="29"/>
      <c r="K149" s="29"/>
      <c r="L149" s="29">
        <f>SUM(H149:K149)</f>
        <v>355</v>
      </c>
      <c r="M149" s="29"/>
      <c r="N149" s="29">
        <f>SUM(L149:M149)</f>
        <v>355</v>
      </c>
      <c r="O149" s="29">
        <v>355</v>
      </c>
      <c r="P149" s="29"/>
      <c r="Q149" s="29">
        <f>SUM(O149:P149)</f>
        <v>355</v>
      </c>
      <c r="R149" s="29"/>
      <c r="S149" s="29">
        <f>SUM(Q149:R149)</f>
        <v>355</v>
      </c>
      <c r="T149" s="29"/>
      <c r="U149" s="29">
        <f>SUM(S149:T149)</f>
        <v>355</v>
      </c>
      <c r="V149" s="29">
        <v>355</v>
      </c>
      <c r="W149" s="29"/>
      <c r="X149" s="29">
        <f>SUM(V149:W149)</f>
        <v>355</v>
      </c>
      <c r="Y149" s="29"/>
      <c r="Z149" s="29">
        <f>SUM(X149:Y149)</f>
        <v>355</v>
      </c>
      <c r="AA149" s="138"/>
      <c r="AB149" s="29">
        <f>SUM(Z149:AA149)</f>
        <v>355</v>
      </c>
      <c r="AC149" s="127"/>
    </row>
    <row r="150" spans="1:29" ht="32.25" hidden="1" customHeight="1" outlineLevel="3" x14ac:dyDescent="0.2">
      <c r="A150" s="30" t="s">
        <v>481</v>
      </c>
      <c r="B150" s="30" t="s">
        <v>471</v>
      </c>
      <c r="C150" s="30" t="s">
        <v>32</v>
      </c>
      <c r="D150" s="30"/>
      <c r="E150" s="31" t="s">
        <v>33</v>
      </c>
      <c r="F150" s="28">
        <f>F151+F162</f>
        <v>70840.800000000003</v>
      </c>
      <c r="G150" s="28">
        <f t="shared" ref="G150:L150" si="131">G151+G162</f>
        <v>0</v>
      </c>
      <c r="H150" s="28">
        <f t="shared" si="131"/>
        <v>70840.800000000003</v>
      </c>
      <c r="I150" s="28">
        <f t="shared" si="131"/>
        <v>0</v>
      </c>
      <c r="J150" s="28">
        <f t="shared" si="131"/>
        <v>0</v>
      </c>
      <c r="K150" s="28">
        <f t="shared" si="131"/>
        <v>6158.7820199999996</v>
      </c>
      <c r="L150" s="28">
        <f t="shared" si="131"/>
        <v>76999.582020000002</v>
      </c>
      <c r="M150" s="28">
        <f>M151+M162</f>
        <v>0</v>
      </c>
      <c r="N150" s="28">
        <f>N151+N162</f>
        <v>76999.582020000002</v>
      </c>
      <c r="O150" s="28">
        <f>O151+O162</f>
        <v>71048.3</v>
      </c>
      <c r="P150" s="28">
        <f t="shared" ref="P150:S150" si="132">P151+P162</f>
        <v>0</v>
      </c>
      <c r="Q150" s="28">
        <f t="shared" si="132"/>
        <v>71048.3</v>
      </c>
      <c r="R150" s="28">
        <f t="shared" si="132"/>
        <v>0</v>
      </c>
      <c r="S150" s="28">
        <f t="shared" si="132"/>
        <v>71048.3</v>
      </c>
      <c r="T150" s="28">
        <f>T151+T162</f>
        <v>0</v>
      </c>
      <c r="U150" s="28">
        <f>U151+U162</f>
        <v>71048.3</v>
      </c>
      <c r="V150" s="28">
        <f>V151+V162</f>
        <v>71048.3</v>
      </c>
      <c r="W150" s="28">
        <f t="shared" ref="W150:Z150" si="133">W151+W162</f>
        <v>0</v>
      </c>
      <c r="X150" s="28">
        <f t="shared" si="133"/>
        <v>71048.3</v>
      </c>
      <c r="Y150" s="28">
        <f t="shared" si="133"/>
        <v>0</v>
      </c>
      <c r="Z150" s="28">
        <f t="shared" si="133"/>
        <v>71048.3</v>
      </c>
      <c r="AA150" s="137">
        <f>AA151+AA162</f>
        <v>0</v>
      </c>
      <c r="AB150" s="28">
        <f>AB151+AB162</f>
        <v>71048.3</v>
      </c>
      <c r="AC150" s="127"/>
    </row>
    <row r="151" spans="1:29" ht="31.5" hidden="1" outlineLevel="4" x14ac:dyDescent="0.2">
      <c r="A151" s="30" t="s">
        <v>481</v>
      </c>
      <c r="B151" s="30" t="s">
        <v>471</v>
      </c>
      <c r="C151" s="30" t="s">
        <v>34</v>
      </c>
      <c r="D151" s="30"/>
      <c r="E151" s="31" t="s">
        <v>35</v>
      </c>
      <c r="F151" s="28">
        <f>F152+F154+F156+F158+F160</f>
        <v>20810.7</v>
      </c>
      <c r="G151" s="28">
        <f t="shared" ref="G151:L151" si="134">G152+G154+G156+G158+G160</f>
        <v>0</v>
      </c>
      <c r="H151" s="28">
        <f t="shared" si="134"/>
        <v>20810.7</v>
      </c>
      <c r="I151" s="28">
        <f t="shared" si="134"/>
        <v>0</v>
      </c>
      <c r="J151" s="28">
        <f t="shared" si="134"/>
        <v>0</v>
      </c>
      <c r="K151" s="28">
        <f t="shared" si="134"/>
        <v>0</v>
      </c>
      <c r="L151" s="28">
        <f t="shared" si="134"/>
        <v>20810.7</v>
      </c>
      <c r="M151" s="28">
        <f>M152+M154+M156+M158+M160</f>
        <v>0</v>
      </c>
      <c r="N151" s="28">
        <f>N152+N154+N156+N158+N160</f>
        <v>20810.7</v>
      </c>
      <c r="O151" s="28">
        <f t="shared" ref="O151:Z151" si="135">O152+O154+O156+O158+O160</f>
        <v>21018.2</v>
      </c>
      <c r="P151" s="28">
        <f t="shared" si="135"/>
        <v>0</v>
      </c>
      <c r="Q151" s="28">
        <f t="shared" si="135"/>
        <v>21018.2</v>
      </c>
      <c r="R151" s="28">
        <f t="shared" si="135"/>
        <v>0</v>
      </c>
      <c r="S151" s="28">
        <f t="shared" si="135"/>
        <v>21018.2</v>
      </c>
      <c r="T151" s="28">
        <f>T152+T154+T156+T158+T160</f>
        <v>0</v>
      </c>
      <c r="U151" s="28">
        <f>U152+U154+U156+U158+U160</f>
        <v>21018.2</v>
      </c>
      <c r="V151" s="28">
        <f t="shared" si="135"/>
        <v>21018.2</v>
      </c>
      <c r="W151" s="28">
        <f t="shared" si="135"/>
        <v>0</v>
      </c>
      <c r="X151" s="28">
        <f t="shared" si="135"/>
        <v>21018.2</v>
      </c>
      <c r="Y151" s="28">
        <f t="shared" si="135"/>
        <v>0</v>
      </c>
      <c r="Z151" s="28">
        <f t="shared" si="135"/>
        <v>21018.2</v>
      </c>
      <c r="AA151" s="137">
        <f>AA152+AA154+AA156+AA158+AA160</f>
        <v>0</v>
      </c>
      <c r="AB151" s="28">
        <f>AB152+AB154+AB156+AB158+AB160</f>
        <v>21018.2</v>
      </c>
      <c r="AC151" s="127"/>
    </row>
    <row r="152" spans="1:29" ht="31.5" hidden="1" outlineLevel="5" x14ac:dyDescent="0.2">
      <c r="A152" s="30" t="s">
        <v>481</v>
      </c>
      <c r="B152" s="30" t="s">
        <v>471</v>
      </c>
      <c r="C152" s="30" t="s">
        <v>77</v>
      </c>
      <c r="D152" s="30"/>
      <c r="E152" s="31" t="s">
        <v>14</v>
      </c>
      <c r="F152" s="28">
        <f t="shared" ref="F152:Z152" si="136">F153</f>
        <v>7100</v>
      </c>
      <c r="G152" s="28">
        <f t="shared" si="136"/>
        <v>0</v>
      </c>
      <c r="H152" s="28">
        <f t="shared" si="136"/>
        <v>7100</v>
      </c>
      <c r="I152" s="28">
        <f t="shared" si="136"/>
        <v>0</v>
      </c>
      <c r="J152" s="28">
        <f t="shared" si="136"/>
        <v>0</v>
      </c>
      <c r="K152" s="28">
        <f t="shared" si="136"/>
        <v>0</v>
      </c>
      <c r="L152" s="28">
        <f t="shared" si="136"/>
        <v>7100</v>
      </c>
      <c r="M152" s="28">
        <f>M153</f>
        <v>0</v>
      </c>
      <c r="N152" s="28">
        <f>N153</f>
        <v>7100</v>
      </c>
      <c r="O152" s="28">
        <f t="shared" si="136"/>
        <v>7100</v>
      </c>
      <c r="P152" s="28">
        <f t="shared" si="136"/>
        <v>0</v>
      </c>
      <c r="Q152" s="28">
        <f t="shared" si="136"/>
        <v>7100</v>
      </c>
      <c r="R152" s="28">
        <f t="shared" si="136"/>
        <v>0</v>
      </c>
      <c r="S152" s="28">
        <f t="shared" si="136"/>
        <v>7100</v>
      </c>
      <c r="T152" s="28">
        <f>T153</f>
        <v>0</v>
      </c>
      <c r="U152" s="28">
        <f>U153</f>
        <v>7100</v>
      </c>
      <c r="V152" s="28">
        <f t="shared" si="136"/>
        <v>7100</v>
      </c>
      <c r="W152" s="28">
        <f t="shared" si="136"/>
        <v>0</v>
      </c>
      <c r="X152" s="28">
        <f t="shared" si="136"/>
        <v>7100</v>
      </c>
      <c r="Y152" s="28">
        <f t="shared" si="136"/>
        <v>0</v>
      </c>
      <c r="Z152" s="28">
        <f t="shared" si="136"/>
        <v>7100</v>
      </c>
      <c r="AA152" s="137">
        <f>AA153</f>
        <v>0</v>
      </c>
      <c r="AB152" s="28">
        <f>AB153</f>
        <v>7100</v>
      </c>
      <c r="AC152" s="127"/>
    </row>
    <row r="153" spans="1:29" ht="15.75" hidden="1" outlineLevel="7" x14ac:dyDescent="0.2">
      <c r="A153" s="32" t="s">
        <v>481</v>
      </c>
      <c r="B153" s="32" t="s">
        <v>471</v>
      </c>
      <c r="C153" s="32" t="s">
        <v>77</v>
      </c>
      <c r="D153" s="32" t="s">
        <v>7</v>
      </c>
      <c r="E153" s="33" t="s">
        <v>8</v>
      </c>
      <c r="F153" s="29">
        <v>7100</v>
      </c>
      <c r="G153" s="29"/>
      <c r="H153" s="29">
        <f>SUM(F153:G153)</f>
        <v>7100</v>
      </c>
      <c r="I153" s="29"/>
      <c r="J153" s="29"/>
      <c r="K153" s="29"/>
      <c r="L153" s="29">
        <f>SUM(H153:K153)</f>
        <v>7100</v>
      </c>
      <c r="M153" s="29"/>
      <c r="N153" s="29">
        <f>SUM(L153:M153)</f>
        <v>7100</v>
      </c>
      <c r="O153" s="29">
        <v>7100</v>
      </c>
      <c r="P153" s="29"/>
      <c r="Q153" s="29">
        <f>SUM(O153:P153)</f>
        <v>7100</v>
      </c>
      <c r="R153" s="29"/>
      <c r="S153" s="29">
        <f>SUM(Q153:R153)</f>
        <v>7100</v>
      </c>
      <c r="T153" s="29"/>
      <c r="U153" s="29">
        <f>SUM(S153:T153)</f>
        <v>7100</v>
      </c>
      <c r="V153" s="29">
        <v>7100</v>
      </c>
      <c r="W153" s="29"/>
      <c r="X153" s="29">
        <f>SUM(V153:W153)</f>
        <v>7100</v>
      </c>
      <c r="Y153" s="29"/>
      <c r="Z153" s="29">
        <f>SUM(X153:Y153)</f>
        <v>7100</v>
      </c>
      <c r="AA153" s="138"/>
      <c r="AB153" s="29">
        <f>SUM(Z153:AA153)</f>
        <v>7100</v>
      </c>
      <c r="AC153" s="127"/>
    </row>
    <row r="154" spans="1:29" ht="31.5" hidden="1" outlineLevel="5" x14ac:dyDescent="0.2">
      <c r="A154" s="30" t="s">
        <v>481</v>
      </c>
      <c r="B154" s="30" t="s">
        <v>471</v>
      </c>
      <c r="C154" s="30" t="s">
        <v>78</v>
      </c>
      <c r="D154" s="30"/>
      <c r="E154" s="31" t="s">
        <v>79</v>
      </c>
      <c r="F154" s="28">
        <f t="shared" ref="F154:Z154" si="137">F155</f>
        <v>6498.7</v>
      </c>
      <c r="G154" s="28">
        <f t="shared" si="137"/>
        <v>0</v>
      </c>
      <c r="H154" s="28">
        <f t="shared" si="137"/>
        <v>6498.7</v>
      </c>
      <c r="I154" s="28">
        <f t="shared" si="137"/>
        <v>0</v>
      </c>
      <c r="J154" s="28">
        <f t="shared" si="137"/>
        <v>0</v>
      </c>
      <c r="K154" s="28">
        <f t="shared" si="137"/>
        <v>0</v>
      </c>
      <c r="L154" s="28">
        <f t="shared" si="137"/>
        <v>6498.7</v>
      </c>
      <c r="M154" s="28">
        <f>M155</f>
        <v>0</v>
      </c>
      <c r="N154" s="28">
        <f>N155</f>
        <v>6498.7</v>
      </c>
      <c r="O154" s="28">
        <f t="shared" si="137"/>
        <v>6498.7</v>
      </c>
      <c r="P154" s="28">
        <f t="shared" si="137"/>
        <v>0</v>
      </c>
      <c r="Q154" s="28">
        <f t="shared" si="137"/>
        <v>6498.7</v>
      </c>
      <c r="R154" s="28">
        <f t="shared" si="137"/>
        <v>0</v>
      </c>
      <c r="S154" s="28">
        <f t="shared" si="137"/>
        <v>6498.7</v>
      </c>
      <c r="T154" s="28">
        <f>T155</f>
        <v>0</v>
      </c>
      <c r="U154" s="28">
        <f>U155</f>
        <v>6498.7</v>
      </c>
      <c r="V154" s="28">
        <f t="shared" si="137"/>
        <v>6498.7</v>
      </c>
      <c r="W154" s="28">
        <f t="shared" si="137"/>
        <v>0</v>
      </c>
      <c r="X154" s="28">
        <f t="shared" si="137"/>
        <v>6498.7</v>
      </c>
      <c r="Y154" s="28">
        <f t="shared" si="137"/>
        <v>0</v>
      </c>
      <c r="Z154" s="28">
        <f t="shared" si="137"/>
        <v>6498.7</v>
      </c>
      <c r="AA154" s="137">
        <f>AA155</f>
        <v>0</v>
      </c>
      <c r="AB154" s="28">
        <f>AB155</f>
        <v>6498.7</v>
      </c>
      <c r="AC154" s="127"/>
    </row>
    <row r="155" spans="1:29" ht="31.5" hidden="1" outlineLevel="7" x14ac:dyDescent="0.2">
      <c r="A155" s="32" t="s">
        <v>481</v>
      </c>
      <c r="B155" s="32" t="s">
        <v>471</v>
      </c>
      <c r="C155" s="32" t="s">
        <v>78</v>
      </c>
      <c r="D155" s="32" t="s">
        <v>65</v>
      </c>
      <c r="E155" s="33" t="s">
        <v>66</v>
      </c>
      <c r="F155" s="29">
        <v>6498.7</v>
      </c>
      <c r="G155" s="29"/>
      <c r="H155" s="29">
        <f>SUM(F155:G155)</f>
        <v>6498.7</v>
      </c>
      <c r="I155" s="29"/>
      <c r="J155" s="29"/>
      <c r="K155" s="29"/>
      <c r="L155" s="29">
        <f>SUM(H155:K155)</f>
        <v>6498.7</v>
      </c>
      <c r="M155" s="29"/>
      <c r="N155" s="29">
        <f>SUM(L155:M155)</f>
        <v>6498.7</v>
      </c>
      <c r="O155" s="29">
        <v>6498.7</v>
      </c>
      <c r="P155" s="29"/>
      <c r="Q155" s="29">
        <f>SUM(O155:P155)</f>
        <v>6498.7</v>
      </c>
      <c r="R155" s="29"/>
      <c r="S155" s="29">
        <f>SUM(Q155:R155)</f>
        <v>6498.7</v>
      </c>
      <c r="T155" s="29"/>
      <c r="U155" s="29">
        <f>SUM(S155:T155)</f>
        <v>6498.7</v>
      </c>
      <c r="V155" s="29">
        <v>6498.7</v>
      </c>
      <c r="W155" s="29"/>
      <c r="X155" s="29">
        <f>SUM(V155:W155)</f>
        <v>6498.7</v>
      </c>
      <c r="Y155" s="29"/>
      <c r="Z155" s="29">
        <f>SUM(X155:Y155)</f>
        <v>6498.7</v>
      </c>
      <c r="AA155" s="138"/>
      <c r="AB155" s="29">
        <f>SUM(Z155:AA155)</f>
        <v>6498.7</v>
      </c>
      <c r="AC155" s="127"/>
    </row>
    <row r="156" spans="1:29" ht="15.75" hidden="1" outlineLevel="5" x14ac:dyDescent="0.2">
      <c r="A156" s="30" t="s">
        <v>481</v>
      </c>
      <c r="B156" s="30" t="s">
        <v>471</v>
      </c>
      <c r="C156" s="30" t="s">
        <v>80</v>
      </c>
      <c r="D156" s="30"/>
      <c r="E156" s="31" t="s">
        <v>81</v>
      </c>
      <c r="F156" s="28">
        <f t="shared" ref="F156:Z156" si="138">F157</f>
        <v>1383.5</v>
      </c>
      <c r="G156" s="28">
        <f t="shared" si="138"/>
        <v>0</v>
      </c>
      <c r="H156" s="28">
        <f t="shared" si="138"/>
        <v>1383.5</v>
      </c>
      <c r="I156" s="28">
        <f t="shared" si="138"/>
        <v>0</v>
      </c>
      <c r="J156" s="28">
        <f t="shared" si="138"/>
        <v>0</v>
      </c>
      <c r="K156" s="28">
        <f t="shared" si="138"/>
        <v>0</v>
      </c>
      <c r="L156" s="28">
        <f t="shared" si="138"/>
        <v>1383.5</v>
      </c>
      <c r="M156" s="28">
        <f>M157</f>
        <v>0</v>
      </c>
      <c r="N156" s="28">
        <f>N157</f>
        <v>1383.5</v>
      </c>
      <c r="O156" s="28">
        <f t="shared" si="138"/>
        <v>1383.5</v>
      </c>
      <c r="P156" s="28">
        <f t="shared" si="138"/>
        <v>0</v>
      </c>
      <c r="Q156" s="28">
        <f t="shared" si="138"/>
        <v>1383.5</v>
      </c>
      <c r="R156" s="28">
        <f t="shared" si="138"/>
        <v>0</v>
      </c>
      <c r="S156" s="28">
        <f t="shared" si="138"/>
        <v>1383.5</v>
      </c>
      <c r="T156" s="28">
        <f>T157</f>
        <v>0</v>
      </c>
      <c r="U156" s="28">
        <f>U157</f>
        <v>1383.5</v>
      </c>
      <c r="V156" s="28">
        <f t="shared" si="138"/>
        <v>1383.5</v>
      </c>
      <c r="W156" s="28">
        <f t="shared" si="138"/>
        <v>0</v>
      </c>
      <c r="X156" s="28">
        <f t="shared" si="138"/>
        <v>1383.5</v>
      </c>
      <c r="Y156" s="28">
        <f t="shared" si="138"/>
        <v>0</v>
      </c>
      <c r="Z156" s="28">
        <f t="shared" si="138"/>
        <v>1383.5</v>
      </c>
      <c r="AA156" s="137">
        <f>AA157</f>
        <v>0</v>
      </c>
      <c r="AB156" s="28">
        <f>AB157</f>
        <v>1383.5</v>
      </c>
      <c r="AC156" s="127"/>
    </row>
    <row r="157" spans="1:29" ht="15.75" hidden="1" outlineLevel="7" x14ac:dyDescent="0.2">
      <c r="A157" s="32" t="s">
        <v>481</v>
      </c>
      <c r="B157" s="32" t="s">
        <v>471</v>
      </c>
      <c r="C157" s="32" t="s">
        <v>80</v>
      </c>
      <c r="D157" s="32" t="s">
        <v>19</v>
      </c>
      <c r="E157" s="33" t="s">
        <v>20</v>
      </c>
      <c r="F157" s="29">
        <v>1383.5</v>
      </c>
      <c r="G157" s="29"/>
      <c r="H157" s="29">
        <f>SUM(F157:G157)</f>
        <v>1383.5</v>
      </c>
      <c r="I157" s="29"/>
      <c r="J157" s="29"/>
      <c r="K157" s="29"/>
      <c r="L157" s="29">
        <f>SUM(H157:K157)</f>
        <v>1383.5</v>
      </c>
      <c r="M157" s="29"/>
      <c r="N157" s="29">
        <f>SUM(L157:M157)</f>
        <v>1383.5</v>
      </c>
      <c r="O157" s="29">
        <v>1383.5</v>
      </c>
      <c r="P157" s="29"/>
      <c r="Q157" s="29">
        <f>SUM(O157:P157)</f>
        <v>1383.5</v>
      </c>
      <c r="R157" s="29"/>
      <c r="S157" s="29">
        <f>SUM(Q157:R157)</f>
        <v>1383.5</v>
      </c>
      <c r="T157" s="29"/>
      <c r="U157" s="29">
        <f>SUM(S157:T157)</f>
        <v>1383.5</v>
      </c>
      <c r="V157" s="29">
        <v>1383.5</v>
      </c>
      <c r="W157" s="29"/>
      <c r="X157" s="29">
        <f>SUM(V157:W157)</f>
        <v>1383.5</v>
      </c>
      <c r="Y157" s="29"/>
      <c r="Z157" s="29">
        <f>SUM(X157:Y157)</f>
        <v>1383.5</v>
      </c>
      <c r="AA157" s="138"/>
      <c r="AB157" s="29">
        <f>SUM(Z157:AA157)</f>
        <v>1383.5</v>
      </c>
      <c r="AC157" s="127"/>
    </row>
    <row r="158" spans="1:29" ht="31.5" hidden="1" outlineLevel="5" x14ac:dyDescent="0.2">
      <c r="A158" s="30" t="s">
        <v>481</v>
      </c>
      <c r="B158" s="30" t="s">
        <v>471</v>
      </c>
      <c r="C158" s="30" t="s">
        <v>689</v>
      </c>
      <c r="D158" s="30"/>
      <c r="E158" s="31" t="s">
        <v>82</v>
      </c>
      <c r="F158" s="28">
        <f t="shared" ref="F158:Z158" si="139">F159</f>
        <v>1130.3</v>
      </c>
      <c r="G158" s="28">
        <f t="shared" si="139"/>
        <v>0</v>
      </c>
      <c r="H158" s="28">
        <f t="shared" si="139"/>
        <v>1130.3</v>
      </c>
      <c r="I158" s="28">
        <f t="shared" si="139"/>
        <v>0</v>
      </c>
      <c r="J158" s="28">
        <f t="shared" si="139"/>
        <v>0</v>
      </c>
      <c r="K158" s="28">
        <f t="shared" si="139"/>
        <v>0</v>
      </c>
      <c r="L158" s="28">
        <f t="shared" si="139"/>
        <v>1130.3</v>
      </c>
      <c r="M158" s="28">
        <f>M159</f>
        <v>0</v>
      </c>
      <c r="N158" s="28">
        <f>N159</f>
        <v>1130.3</v>
      </c>
      <c r="O158" s="28">
        <f t="shared" si="139"/>
        <v>1167.2</v>
      </c>
      <c r="P158" s="28">
        <f t="shared" si="139"/>
        <v>0</v>
      </c>
      <c r="Q158" s="28">
        <f t="shared" si="139"/>
        <v>1167.2</v>
      </c>
      <c r="R158" s="28">
        <f t="shared" si="139"/>
        <v>0</v>
      </c>
      <c r="S158" s="28">
        <f t="shared" si="139"/>
        <v>1167.2</v>
      </c>
      <c r="T158" s="28">
        <f>T159</f>
        <v>0</v>
      </c>
      <c r="U158" s="28">
        <f>U159</f>
        <v>1167.2</v>
      </c>
      <c r="V158" s="28">
        <f t="shared" si="139"/>
        <v>1167.2</v>
      </c>
      <c r="W158" s="28">
        <f t="shared" si="139"/>
        <v>0</v>
      </c>
      <c r="X158" s="28">
        <f t="shared" si="139"/>
        <v>1167.2</v>
      </c>
      <c r="Y158" s="28">
        <f t="shared" si="139"/>
        <v>0</v>
      </c>
      <c r="Z158" s="28">
        <f t="shared" si="139"/>
        <v>1167.2</v>
      </c>
      <c r="AA158" s="137">
        <f>AA159</f>
        <v>0</v>
      </c>
      <c r="AB158" s="28">
        <f>AB159</f>
        <v>1167.2</v>
      </c>
      <c r="AC158" s="127"/>
    </row>
    <row r="159" spans="1:29" ht="31.5" hidden="1" outlineLevel="7" x14ac:dyDescent="0.2">
      <c r="A159" s="32" t="s">
        <v>481</v>
      </c>
      <c r="B159" s="32" t="s">
        <v>471</v>
      </c>
      <c r="C159" s="32" t="s">
        <v>689</v>
      </c>
      <c r="D159" s="32" t="s">
        <v>65</v>
      </c>
      <c r="E159" s="33" t="s">
        <v>66</v>
      </c>
      <c r="F159" s="29">
        <v>1130.3</v>
      </c>
      <c r="G159" s="29"/>
      <c r="H159" s="29">
        <f>SUM(F159:G159)</f>
        <v>1130.3</v>
      </c>
      <c r="I159" s="29"/>
      <c r="J159" s="29"/>
      <c r="K159" s="29"/>
      <c r="L159" s="29">
        <f>SUM(H159:K159)</f>
        <v>1130.3</v>
      </c>
      <c r="M159" s="29"/>
      <c r="N159" s="29">
        <f>SUM(L159:M159)</f>
        <v>1130.3</v>
      </c>
      <c r="O159" s="29">
        <v>1167.2</v>
      </c>
      <c r="P159" s="29"/>
      <c r="Q159" s="29">
        <f>SUM(O159:P159)</f>
        <v>1167.2</v>
      </c>
      <c r="R159" s="29"/>
      <c r="S159" s="29">
        <f>SUM(Q159:R159)</f>
        <v>1167.2</v>
      </c>
      <c r="T159" s="29"/>
      <c r="U159" s="29">
        <f>SUM(S159:T159)</f>
        <v>1167.2</v>
      </c>
      <c r="V159" s="29">
        <v>1167.2</v>
      </c>
      <c r="W159" s="29"/>
      <c r="X159" s="29">
        <f>SUM(V159:W159)</f>
        <v>1167.2</v>
      </c>
      <c r="Y159" s="29"/>
      <c r="Z159" s="29">
        <f>SUM(X159:Y159)</f>
        <v>1167.2</v>
      </c>
      <c r="AA159" s="138"/>
      <c r="AB159" s="29">
        <f>SUM(Z159:AA159)</f>
        <v>1167.2</v>
      </c>
      <c r="AC159" s="127"/>
    </row>
    <row r="160" spans="1:29" ht="15.75" hidden="1" outlineLevel="5" x14ac:dyDescent="0.2">
      <c r="A160" s="30" t="s">
        <v>481</v>
      </c>
      <c r="B160" s="30" t="s">
        <v>471</v>
      </c>
      <c r="C160" s="30" t="s">
        <v>83</v>
      </c>
      <c r="D160" s="30"/>
      <c r="E160" s="31" t="s">
        <v>84</v>
      </c>
      <c r="F160" s="28">
        <f>F161</f>
        <v>4698.2</v>
      </c>
      <c r="G160" s="28">
        <f t="shared" ref="G160:L160" si="140">G161</f>
        <v>0</v>
      </c>
      <c r="H160" s="28">
        <f t="shared" si="140"/>
        <v>4698.2</v>
      </c>
      <c r="I160" s="28">
        <f t="shared" si="140"/>
        <v>0</v>
      </c>
      <c r="J160" s="28">
        <f t="shared" si="140"/>
        <v>0</v>
      </c>
      <c r="K160" s="28">
        <f t="shared" si="140"/>
        <v>0</v>
      </c>
      <c r="L160" s="28">
        <f t="shared" si="140"/>
        <v>4698.2</v>
      </c>
      <c r="M160" s="28">
        <f>M161</f>
        <v>0</v>
      </c>
      <c r="N160" s="28">
        <f>N161</f>
        <v>4698.2</v>
      </c>
      <c r="O160" s="28">
        <f t="shared" ref="O160:Z160" si="141">O161</f>
        <v>4868.8</v>
      </c>
      <c r="P160" s="28">
        <f t="shared" si="141"/>
        <v>0</v>
      </c>
      <c r="Q160" s="28">
        <f t="shared" si="141"/>
        <v>4868.8</v>
      </c>
      <c r="R160" s="28">
        <f t="shared" si="141"/>
        <v>0</v>
      </c>
      <c r="S160" s="28">
        <f t="shared" si="141"/>
        <v>4868.8</v>
      </c>
      <c r="T160" s="28">
        <f>T161</f>
        <v>0</v>
      </c>
      <c r="U160" s="28">
        <f>U161</f>
        <v>4868.8</v>
      </c>
      <c r="V160" s="28">
        <f t="shared" si="141"/>
        <v>4868.8</v>
      </c>
      <c r="W160" s="28">
        <f t="shared" si="141"/>
        <v>0</v>
      </c>
      <c r="X160" s="28">
        <f t="shared" si="141"/>
        <v>4868.8</v>
      </c>
      <c r="Y160" s="28">
        <f t="shared" si="141"/>
        <v>0</v>
      </c>
      <c r="Z160" s="28">
        <f t="shared" si="141"/>
        <v>4868.8</v>
      </c>
      <c r="AA160" s="137">
        <f>AA161</f>
        <v>0</v>
      </c>
      <c r="AB160" s="28">
        <f>AB161</f>
        <v>4868.8</v>
      </c>
      <c r="AC160" s="127"/>
    </row>
    <row r="161" spans="1:29" ht="47.25" hidden="1" outlineLevel="7" x14ac:dyDescent="0.2">
      <c r="A161" s="32" t="s">
        <v>481</v>
      </c>
      <c r="B161" s="32" t="s">
        <v>471</v>
      </c>
      <c r="C161" s="32" t="s">
        <v>83</v>
      </c>
      <c r="D161" s="32" t="s">
        <v>4</v>
      </c>
      <c r="E161" s="33" t="s">
        <v>5</v>
      </c>
      <c r="F161" s="29">
        <v>4698.2</v>
      </c>
      <c r="G161" s="29"/>
      <c r="H161" s="29">
        <f>SUM(F161:G161)</f>
        <v>4698.2</v>
      </c>
      <c r="I161" s="29"/>
      <c r="J161" s="29"/>
      <c r="K161" s="29"/>
      <c r="L161" s="29">
        <f>SUM(H161:K161)</f>
        <v>4698.2</v>
      </c>
      <c r="M161" s="29"/>
      <c r="N161" s="29">
        <f>SUM(L161:M161)</f>
        <v>4698.2</v>
      </c>
      <c r="O161" s="29">
        <v>4868.8</v>
      </c>
      <c r="P161" s="29"/>
      <c r="Q161" s="29">
        <f>SUM(O161:P161)</f>
        <v>4868.8</v>
      </c>
      <c r="R161" s="29"/>
      <c r="S161" s="29">
        <f>SUM(Q161:R161)</f>
        <v>4868.8</v>
      </c>
      <c r="T161" s="29"/>
      <c r="U161" s="29">
        <f>SUM(S161:T161)</f>
        <v>4868.8</v>
      </c>
      <c r="V161" s="29">
        <v>4868.8</v>
      </c>
      <c r="W161" s="29"/>
      <c r="X161" s="29">
        <f>SUM(V161:W161)</f>
        <v>4868.8</v>
      </c>
      <c r="Y161" s="29"/>
      <c r="Z161" s="29">
        <f>SUM(X161:Y161)</f>
        <v>4868.8</v>
      </c>
      <c r="AA161" s="138"/>
      <c r="AB161" s="29">
        <f>SUM(Z161:AA161)</f>
        <v>4868.8</v>
      </c>
      <c r="AC161" s="127"/>
    </row>
    <row r="162" spans="1:29" ht="31.5" hidden="1" outlineLevel="4" x14ac:dyDescent="0.2">
      <c r="A162" s="30" t="s">
        <v>481</v>
      </c>
      <c r="B162" s="30" t="s">
        <v>471</v>
      </c>
      <c r="C162" s="30" t="s">
        <v>85</v>
      </c>
      <c r="D162" s="30"/>
      <c r="E162" s="31" t="s">
        <v>86</v>
      </c>
      <c r="F162" s="28">
        <f>F163+F165+F167</f>
        <v>50030.1</v>
      </c>
      <c r="G162" s="28">
        <f t="shared" ref="G162:L162" si="142">G163+G165+G167</f>
        <v>0</v>
      </c>
      <c r="H162" s="28">
        <f t="shared" si="142"/>
        <v>50030.1</v>
      </c>
      <c r="I162" s="28">
        <f t="shared" si="142"/>
        <v>0</v>
      </c>
      <c r="J162" s="28">
        <f t="shared" si="142"/>
        <v>0</v>
      </c>
      <c r="K162" s="28">
        <f t="shared" si="142"/>
        <v>6158.7820199999996</v>
      </c>
      <c r="L162" s="28">
        <f t="shared" si="142"/>
        <v>56188.882019999997</v>
      </c>
      <c r="M162" s="28">
        <f>M163+M165+M167</f>
        <v>0</v>
      </c>
      <c r="N162" s="28">
        <f>N163+N165+N167</f>
        <v>56188.882019999997</v>
      </c>
      <c r="O162" s="28">
        <f t="shared" ref="O162:Z162" si="143">O163+O165+O167</f>
        <v>50030.1</v>
      </c>
      <c r="P162" s="28">
        <f t="shared" si="143"/>
        <v>0</v>
      </c>
      <c r="Q162" s="28">
        <f t="shared" si="143"/>
        <v>50030.1</v>
      </c>
      <c r="R162" s="28">
        <f t="shared" si="143"/>
        <v>0</v>
      </c>
      <c r="S162" s="28">
        <f t="shared" si="143"/>
        <v>50030.1</v>
      </c>
      <c r="T162" s="28">
        <f>T163+T165+T167</f>
        <v>0</v>
      </c>
      <c r="U162" s="28">
        <f>U163+U165+U167</f>
        <v>50030.1</v>
      </c>
      <c r="V162" s="28">
        <f t="shared" si="143"/>
        <v>50030.1</v>
      </c>
      <c r="W162" s="28">
        <f t="shared" si="143"/>
        <v>0</v>
      </c>
      <c r="X162" s="28">
        <f t="shared" si="143"/>
        <v>50030.1</v>
      </c>
      <c r="Y162" s="28">
        <f t="shared" si="143"/>
        <v>0</v>
      </c>
      <c r="Z162" s="28">
        <f t="shared" si="143"/>
        <v>50030.1</v>
      </c>
      <c r="AA162" s="137">
        <f>AA163+AA165+AA167</f>
        <v>0</v>
      </c>
      <c r="AB162" s="28">
        <f>AB163+AB165+AB167</f>
        <v>50030.1</v>
      </c>
      <c r="AC162" s="127"/>
    </row>
    <row r="163" spans="1:29" ht="15.75" hidden="1" outlineLevel="5" x14ac:dyDescent="0.2">
      <c r="A163" s="30" t="s">
        <v>481</v>
      </c>
      <c r="B163" s="30" t="s">
        <v>471</v>
      </c>
      <c r="C163" s="30" t="s">
        <v>87</v>
      </c>
      <c r="D163" s="30"/>
      <c r="E163" s="31" t="s">
        <v>88</v>
      </c>
      <c r="F163" s="28">
        <f t="shared" ref="F163:Z163" si="144">F164</f>
        <v>49354.1</v>
      </c>
      <c r="G163" s="28">
        <f t="shared" si="144"/>
        <v>0</v>
      </c>
      <c r="H163" s="28">
        <f t="shared" si="144"/>
        <v>49354.1</v>
      </c>
      <c r="I163" s="28">
        <f t="shared" si="144"/>
        <v>0</v>
      </c>
      <c r="J163" s="28">
        <f t="shared" si="144"/>
        <v>0</v>
      </c>
      <c r="K163" s="28">
        <f t="shared" si="144"/>
        <v>6158.7820199999996</v>
      </c>
      <c r="L163" s="28">
        <f t="shared" si="144"/>
        <v>55512.882019999997</v>
      </c>
      <c r="M163" s="28">
        <f>M164</f>
        <v>0</v>
      </c>
      <c r="N163" s="28">
        <f>N164</f>
        <v>55512.882019999997</v>
      </c>
      <c r="O163" s="28">
        <f t="shared" si="144"/>
        <v>49354.1</v>
      </c>
      <c r="P163" s="28">
        <f t="shared" si="144"/>
        <v>0</v>
      </c>
      <c r="Q163" s="28">
        <f t="shared" si="144"/>
        <v>49354.1</v>
      </c>
      <c r="R163" s="28">
        <f t="shared" si="144"/>
        <v>0</v>
      </c>
      <c r="S163" s="28">
        <f t="shared" si="144"/>
        <v>49354.1</v>
      </c>
      <c r="T163" s="28">
        <f>T164</f>
        <v>0</v>
      </c>
      <c r="U163" s="28">
        <f>U164</f>
        <v>49354.1</v>
      </c>
      <c r="V163" s="28">
        <f t="shared" si="144"/>
        <v>49354.1</v>
      </c>
      <c r="W163" s="28">
        <f t="shared" si="144"/>
        <v>0</v>
      </c>
      <c r="X163" s="28">
        <f t="shared" si="144"/>
        <v>49354.1</v>
      </c>
      <c r="Y163" s="28">
        <f t="shared" si="144"/>
        <v>0</v>
      </c>
      <c r="Z163" s="28">
        <f t="shared" si="144"/>
        <v>49354.1</v>
      </c>
      <c r="AA163" s="137">
        <f>AA164</f>
        <v>0</v>
      </c>
      <c r="AB163" s="28">
        <f>AB164</f>
        <v>49354.1</v>
      </c>
      <c r="AC163" s="127"/>
    </row>
    <row r="164" spans="1:29" ht="31.5" hidden="1" outlineLevel="7" x14ac:dyDescent="0.2">
      <c r="A164" s="32" t="s">
        <v>481</v>
      </c>
      <c r="B164" s="32" t="s">
        <v>471</v>
      </c>
      <c r="C164" s="32" t="s">
        <v>87</v>
      </c>
      <c r="D164" s="32" t="s">
        <v>65</v>
      </c>
      <c r="E164" s="33" t="s">
        <v>66</v>
      </c>
      <c r="F164" s="29">
        <v>49354.1</v>
      </c>
      <c r="G164" s="29"/>
      <c r="H164" s="29">
        <f>SUM(F164:G164)</f>
        <v>49354.1</v>
      </c>
      <c r="I164" s="29"/>
      <c r="J164" s="29"/>
      <c r="K164" s="29">
        <v>6158.7820199999996</v>
      </c>
      <c r="L164" s="29">
        <f>SUM(H164:K164)</f>
        <v>55512.882019999997</v>
      </c>
      <c r="M164" s="29"/>
      <c r="N164" s="29">
        <f>SUM(L164:M164)</f>
        <v>55512.882019999997</v>
      </c>
      <c r="O164" s="29">
        <v>49354.1</v>
      </c>
      <c r="P164" s="29"/>
      <c r="Q164" s="29">
        <f>SUM(O164:P164)</f>
        <v>49354.1</v>
      </c>
      <c r="R164" s="29"/>
      <c r="S164" s="29">
        <f>SUM(Q164:R164)</f>
        <v>49354.1</v>
      </c>
      <c r="T164" s="29"/>
      <c r="U164" s="29">
        <f>SUM(S164:T164)</f>
        <v>49354.1</v>
      </c>
      <c r="V164" s="29">
        <v>49354.1</v>
      </c>
      <c r="W164" s="29"/>
      <c r="X164" s="29">
        <f>SUM(V164:W164)</f>
        <v>49354.1</v>
      </c>
      <c r="Y164" s="29"/>
      <c r="Z164" s="29">
        <f>SUM(X164:Y164)</f>
        <v>49354.1</v>
      </c>
      <c r="AA164" s="138"/>
      <c r="AB164" s="29">
        <f>SUM(Z164:AA164)</f>
        <v>49354.1</v>
      </c>
      <c r="AC164" s="127"/>
    </row>
    <row r="165" spans="1:29" ht="15.75" hidden="1" outlineLevel="5" x14ac:dyDescent="0.2">
      <c r="A165" s="30" t="s">
        <v>481</v>
      </c>
      <c r="B165" s="30" t="s">
        <v>471</v>
      </c>
      <c r="C165" s="30" t="s">
        <v>89</v>
      </c>
      <c r="D165" s="30"/>
      <c r="E165" s="31" t="s">
        <v>10</v>
      </c>
      <c r="F165" s="28">
        <f t="shared" ref="F165:Z165" si="145">F166</f>
        <v>395</v>
      </c>
      <c r="G165" s="28">
        <f t="shared" si="145"/>
        <v>0</v>
      </c>
      <c r="H165" s="28">
        <f t="shared" si="145"/>
        <v>395</v>
      </c>
      <c r="I165" s="28">
        <f t="shared" si="145"/>
        <v>0</v>
      </c>
      <c r="J165" s="28">
        <f t="shared" si="145"/>
        <v>0</v>
      </c>
      <c r="K165" s="28">
        <f t="shared" si="145"/>
        <v>0</v>
      </c>
      <c r="L165" s="28">
        <f t="shared" si="145"/>
        <v>395</v>
      </c>
      <c r="M165" s="28">
        <f>M166</f>
        <v>0</v>
      </c>
      <c r="N165" s="28">
        <f>N166</f>
        <v>395</v>
      </c>
      <c r="O165" s="28">
        <f t="shared" si="145"/>
        <v>395</v>
      </c>
      <c r="P165" s="28">
        <f t="shared" si="145"/>
        <v>0</v>
      </c>
      <c r="Q165" s="28">
        <f t="shared" si="145"/>
        <v>395</v>
      </c>
      <c r="R165" s="28">
        <f t="shared" si="145"/>
        <v>0</v>
      </c>
      <c r="S165" s="28">
        <f t="shared" si="145"/>
        <v>395</v>
      </c>
      <c r="T165" s="28">
        <f>T166</f>
        <v>0</v>
      </c>
      <c r="U165" s="28">
        <f>U166</f>
        <v>395</v>
      </c>
      <c r="V165" s="28">
        <f t="shared" si="145"/>
        <v>395</v>
      </c>
      <c r="W165" s="28">
        <f t="shared" si="145"/>
        <v>0</v>
      </c>
      <c r="X165" s="28">
        <f t="shared" si="145"/>
        <v>395</v>
      </c>
      <c r="Y165" s="28">
        <f t="shared" si="145"/>
        <v>0</v>
      </c>
      <c r="Z165" s="28">
        <f t="shared" si="145"/>
        <v>395</v>
      </c>
      <c r="AA165" s="137">
        <f>AA166</f>
        <v>0</v>
      </c>
      <c r="AB165" s="28">
        <f>AB166</f>
        <v>395</v>
      </c>
      <c r="AC165" s="127"/>
    </row>
    <row r="166" spans="1:29" ht="15.75" hidden="1" outlineLevel="7" x14ac:dyDescent="0.2">
      <c r="A166" s="32" t="s">
        <v>481</v>
      </c>
      <c r="B166" s="32" t="s">
        <v>471</v>
      </c>
      <c r="C166" s="32" t="s">
        <v>89</v>
      </c>
      <c r="D166" s="32" t="s">
        <v>15</v>
      </c>
      <c r="E166" s="33" t="s">
        <v>16</v>
      </c>
      <c r="F166" s="29">
        <v>395</v>
      </c>
      <c r="G166" s="29"/>
      <c r="H166" s="29">
        <f>SUM(F166:G166)</f>
        <v>395</v>
      </c>
      <c r="I166" s="29"/>
      <c r="J166" s="29"/>
      <c r="K166" s="29"/>
      <c r="L166" s="29">
        <f>SUM(H166:K166)</f>
        <v>395</v>
      </c>
      <c r="M166" s="29"/>
      <c r="N166" s="29">
        <f>SUM(L166:M166)</f>
        <v>395</v>
      </c>
      <c r="O166" s="29">
        <v>395</v>
      </c>
      <c r="P166" s="29"/>
      <c r="Q166" s="29">
        <f>SUM(O166:P166)</f>
        <v>395</v>
      </c>
      <c r="R166" s="29"/>
      <c r="S166" s="29">
        <f>SUM(Q166:R166)</f>
        <v>395</v>
      </c>
      <c r="T166" s="29"/>
      <c r="U166" s="29">
        <f>SUM(S166:T166)</f>
        <v>395</v>
      </c>
      <c r="V166" s="29">
        <v>395</v>
      </c>
      <c r="W166" s="29"/>
      <c r="X166" s="29">
        <f>SUM(V166:W166)</f>
        <v>395</v>
      </c>
      <c r="Y166" s="29"/>
      <c r="Z166" s="29">
        <f>SUM(X166:Y166)</f>
        <v>395</v>
      </c>
      <c r="AA166" s="138"/>
      <c r="AB166" s="29">
        <f>SUM(Z166:AA166)</f>
        <v>395</v>
      </c>
      <c r="AC166" s="127"/>
    </row>
    <row r="167" spans="1:29" ht="15.75" hidden="1" outlineLevel="5" x14ac:dyDescent="0.2">
      <c r="A167" s="30" t="s">
        <v>481</v>
      </c>
      <c r="B167" s="30" t="s">
        <v>471</v>
      </c>
      <c r="C167" s="30" t="s">
        <v>90</v>
      </c>
      <c r="D167" s="30"/>
      <c r="E167" s="31" t="s">
        <v>91</v>
      </c>
      <c r="F167" s="28">
        <f t="shared" ref="F167:Z167" si="146">F168</f>
        <v>281</v>
      </c>
      <c r="G167" s="28">
        <f t="shared" si="146"/>
        <v>0</v>
      </c>
      <c r="H167" s="28">
        <f t="shared" si="146"/>
        <v>281</v>
      </c>
      <c r="I167" s="28">
        <f t="shared" si="146"/>
        <v>0</v>
      </c>
      <c r="J167" s="28">
        <f t="shared" si="146"/>
        <v>0</v>
      </c>
      <c r="K167" s="28">
        <f t="shared" si="146"/>
        <v>0</v>
      </c>
      <c r="L167" s="28">
        <f t="shared" si="146"/>
        <v>281</v>
      </c>
      <c r="M167" s="28">
        <f>M168</f>
        <v>0</v>
      </c>
      <c r="N167" s="28">
        <f>N168</f>
        <v>281</v>
      </c>
      <c r="O167" s="28">
        <f t="shared" si="146"/>
        <v>281</v>
      </c>
      <c r="P167" s="28">
        <f t="shared" si="146"/>
        <v>0</v>
      </c>
      <c r="Q167" s="28">
        <f t="shared" si="146"/>
        <v>281</v>
      </c>
      <c r="R167" s="28">
        <f t="shared" si="146"/>
        <v>0</v>
      </c>
      <c r="S167" s="28">
        <f t="shared" si="146"/>
        <v>281</v>
      </c>
      <c r="T167" s="28">
        <f>T168</f>
        <v>0</v>
      </c>
      <c r="U167" s="28">
        <f>U168</f>
        <v>281</v>
      </c>
      <c r="V167" s="28">
        <f t="shared" si="146"/>
        <v>281</v>
      </c>
      <c r="W167" s="28">
        <f t="shared" si="146"/>
        <v>0</v>
      </c>
      <c r="X167" s="28">
        <f t="shared" si="146"/>
        <v>281</v>
      </c>
      <c r="Y167" s="28">
        <f t="shared" si="146"/>
        <v>0</v>
      </c>
      <c r="Z167" s="28">
        <f t="shared" si="146"/>
        <v>281</v>
      </c>
      <c r="AA167" s="137">
        <f>AA168</f>
        <v>0</v>
      </c>
      <c r="AB167" s="28">
        <f>AB168</f>
        <v>281</v>
      </c>
      <c r="AC167" s="127"/>
    </row>
    <row r="168" spans="1:29" ht="15.75" hidden="1" outlineLevel="7" x14ac:dyDescent="0.2">
      <c r="A168" s="32" t="s">
        <v>481</v>
      </c>
      <c r="B168" s="32" t="s">
        <v>471</v>
      </c>
      <c r="C168" s="32" t="s">
        <v>90</v>
      </c>
      <c r="D168" s="32" t="s">
        <v>7</v>
      </c>
      <c r="E168" s="33" t="s">
        <v>8</v>
      </c>
      <c r="F168" s="29">
        <v>281</v>
      </c>
      <c r="G168" s="29"/>
      <c r="H168" s="29">
        <f>SUM(F168:G168)</f>
        <v>281</v>
      </c>
      <c r="I168" s="29"/>
      <c r="J168" s="29"/>
      <c r="K168" s="29"/>
      <c r="L168" s="29">
        <f>SUM(H168:K168)</f>
        <v>281</v>
      </c>
      <c r="M168" s="29"/>
      <c r="N168" s="29">
        <f>SUM(L168:M168)</f>
        <v>281</v>
      </c>
      <c r="O168" s="29">
        <v>281</v>
      </c>
      <c r="P168" s="29"/>
      <c r="Q168" s="29">
        <f>SUM(O168:P168)</f>
        <v>281</v>
      </c>
      <c r="R168" s="29"/>
      <c r="S168" s="29">
        <f>SUM(Q168:R168)</f>
        <v>281</v>
      </c>
      <c r="T168" s="29"/>
      <c r="U168" s="29">
        <f>SUM(S168:T168)</f>
        <v>281</v>
      </c>
      <c r="V168" s="29">
        <v>281</v>
      </c>
      <c r="W168" s="29"/>
      <c r="X168" s="29">
        <f>SUM(V168:W168)</f>
        <v>281</v>
      </c>
      <c r="Y168" s="29"/>
      <c r="Z168" s="29">
        <f>SUM(X168:Y168)</f>
        <v>281</v>
      </c>
      <c r="AA168" s="138"/>
      <c r="AB168" s="29">
        <f>SUM(Z168:AA168)</f>
        <v>281</v>
      </c>
      <c r="AC168" s="127"/>
    </row>
    <row r="169" spans="1:29" ht="31.5" outlineLevel="2" collapsed="1" x14ac:dyDescent="0.2">
      <c r="A169" s="30" t="s">
        <v>481</v>
      </c>
      <c r="B169" s="30" t="s">
        <v>471</v>
      </c>
      <c r="C169" s="30" t="s">
        <v>11</v>
      </c>
      <c r="D169" s="30"/>
      <c r="E169" s="31" t="s">
        <v>12</v>
      </c>
      <c r="F169" s="28"/>
      <c r="G169" s="28">
        <f>G170+G172</f>
        <v>195000</v>
      </c>
      <c r="H169" s="28">
        <f>H170+H172+H174</f>
        <v>195000</v>
      </c>
      <c r="I169" s="28">
        <f t="shared" ref="I169:Z169" si="147">I170+I172+I174</f>
        <v>-135000</v>
      </c>
      <c r="J169" s="28">
        <f t="shared" si="147"/>
        <v>0</v>
      </c>
      <c r="K169" s="28">
        <f>K170+K172+K174</f>
        <v>-58832.820090000001</v>
      </c>
      <c r="L169" s="28">
        <f t="shared" si="147"/>
        <v>1167.1799100000001</v>
      </c>
      <c r="M169" s="28">
        <f>M170+M172+M174</f>
        <v>378.09705999999994</v>
      </c>
      <c r="N169" s="28">
        <f>N170+N172+N174</f>
        <v>1545.2769699999999</v>
      </c>
      <c r="O169" s="28">
        <f t="shared" si="147"/>
        <v>0</v>
      </c>
      <c r="P169" s="28">
        <f t="shared" si="147"/>
        <v>45000</v>
      </c>
      <c r="Q169" s="28">
        <f t="shared" si="147"/>
        <v>45000</v>
      </c>
      <c r="R169" s="28">
        <f t="shared" si="147"/>
        <v>15000</v>
      </c>
      <c r="S169" s="28">
        <f t="shared" si="147"/>
        <v>60000</v>
      </c>
      <c r="T169" s="28">
        <f>T170+T172+T174</f>
        <v>0</v>
      </c>
      <c r="U169" s="28">
        <f>U170+U172+U174</f>
        <v>60000</v>
      </c>
      <c r="V169" s="28">
        <f t="shared" si="147"/>
        <v>5000</v>
      </c>
      <c r="W169" s="28">
        <f t="shared" si="147"/>
        <v>0</v>
      </c>
      <c r="X169" s="28">
        <f t="shared" si="147"/>
        <v>5000</v>
      </c>
      <c r="Y169" s="28">
        <f t="shared" si="147"/>
        <v>0</v>
      </c>
      <c r="Z169" s="28">
        <f t="shared" si="147"/>
        <v>5000</v>
      </c>
      <c r="AA169" s="137">
        <f>AA170+AA172+AA174</f>
        <v>0</v>
      </c>
      <c r="AB169" s="28">
        <f>AB170+AB172+AB174</f>
        <v>5000</v>
      </c>
      <c r="AC169" s="127"/>
    </row>
    <row r="170" spans="1:29" ht="31.5" hidden="1" customHeight="1" outlineLevel="7" x14ac:dyDescent="0.2">
      <c r="A170" s="30" t="s">
        <v>481</v>
      </c>
      <c r="B170" s="30" t="s">
        <v>471</v>
      </c>
      <c r="C170" s="30" t="s">
        <v>454</v>
      </c>
      <c r="D170" s="30"/>
      <c r="E170" s="31" t="s">
        <v>619</v>
      </c>
      <c r="F170" s="28"/>
      <c r="G170" s="28">
        <f t="shared" ref="G170:S172" si="148">G171</f>
        <v>60000</v>
      </c>
      <c r="H170" s="28">
        <f t="shared" si="148"/>
        <v>60000</v>
      </c>
      <c r="I170" s="28">
        <f t="shared" si="148"/>
        <v>0</v>
      </c>
      <c r="J170" s="28">
        <f t="shared" si="148"/>
        <v>0</v>
      </c>
      <c r="K170" s="28">
        <f t="shared" si="148"/>
        <v>-60000</v>
      </c>
      <c r="L170" s="28">
        <f t="shared" si="148"/>
        <v>0</v>
      </c>
      <c r="M170" s="28">
        <f>M171</f>
        <v>0</v>
      </c>
      <c r="N170" s="28">
        <f>N171</f>
        <v>0</v>
      </c>
      <c r="O170" s="28"/>
      <c r="P170" s="28"/>
      <c r="Q170" s="28"/>
      <c r="R170" s="28">
        <f t="shared" si="148"/>
        <v>15000</v>
      </c>
      <c r="S170" s="28">
        <f t="shared" si="148"/>
        <v>15000</v>
      </c>
      <c r="T170" s="28">
        <f>T171</f>
        <v>0</v>
      </c>
      <c r="U170" s="28">
        <f>U171</f>
        <v>15000</v>
      </c>
      <c r="V170" s="28">
        <f t="shared" ref="V170:Z172" si="149">V171</f>
        <v>5000</v>
      </c>
      <c r="W170" s="28">
        <f t="shared" si="149"/>
        <v>0</v>
      </c>
      <c r="X170" s="28">
        <f t="shared" si="149"/>
        <v>5000</v>
      </c>
      <c r="Y170" s="28">
        <f t="shared" si="149"/>
        <v>0</v>
      </c>
      <c r="Z170" s="28">
        <f t="shared" si="149"/>
        <v>5000</v>
      </c>
      <c r="AA170" s="137">
        <f>AA171</f>
        <v>0</v>
      </c>
      <c r="AB170" s="28">
        <f>AB171</f>
        <v>5000</v>
      </c>
      <c r="AC170" s="127"/>
    </row>
    <row r="171" spans="1:29" ht="15.75" hidden="1" outlineLevel="7" x14ac:dyDescent="0.2">
      <c r="A171" s="32" t="s">
        <v>481</v>
      </c>
      <c r="B171" s="32" t="s">
        <v>471</v>
      </c>
      <c r="C171" s="32" t="s">
        <v>454</v>
      </c>
      <c r="D171" s="32" t="s">
        <v>15</v>
      </c>
      <c r="E171" s="33" t="s">
        <v>16</v>
      </c>
      <c r="F171" s="29"/>
      <c r="G171" s="29">
        <v>60000</v>
      </c>
      <c r="H171" s="29">
        <f>SUM(F171:G171)</f>
        <v>60000</v>
      </c>
      <c r="I171" s="29"/>
      <c r="J171" s="29"/>
      <c r="K171" s="29">
        <v>-60000</v>
      </c>
      <c r="L171" s="29">
        <f>SUM(H171:K171)</f>
        <v>0</v>
      </c>
      <c r="M171" s="29"/>
      <c r="N171" s="29">
        <f>SUM(L171:M171)</f>
        <v>0</v>
      </c>
      <c r="O171" s="29"/>
      <c r="P171" s="29"/>
      <c r="Q171" s="29"/>
      <c r="R171" s="29">
        <v>15000</v>
      </c>
      <c r="S171" s="29">
        <f>SUM(Q171:R171)</f>
        <v>15000</v>
      </c>
      <c r="T171" s="29"/>
      <c r="U171" s="29">
        <f>SUM(S171:T171)</f>
        <v>15000</v>
      </c>
      <c r="V171" s="29">
        <v>5000</v>
      </c>
      <c r="W171" s="29"/>
      <c r="X171" s="29">
        <f>SUM(V171:W171)</f>
        <v>5000</v>
      </c>
      <c r="Y171" s="29"/>
      <c r="Z171" s="29">
        <f>SUM(X171:Y171)</f>
        <v>5000</v>
      </c>
      <c r="AA171" s="138"/>
      <c r="AB171" s="29">
        <f>SUM(Z171:AA171)</f>
        <v>5000</v>
      </c>
      <c r="AC171" s="127"/>
    </row>
    <row r="172" spans="1:29" ht="31.5" hidden="1" customHeight="1" outlineLevel="7" x14ac:dyDescent="0.2">
      <c r="A172" s="30" t="s">
        <v>481</v>
      </c>
      <c r="B172" s="30" t="s">
        <v>471</v>
      </c>
      <c r="C172" s="30" t="s">
        <v>454</v>
      </c>
      <c r="D172" s="30"/>
      <c r="E172" s="31" t="s">
        <v>761</v>
      </c>
      <c r="F172" s="28"/>
      <c r="G172" s="28">
        <f t="shared" si="148"/>
        <v>135000</v>
      </c>
      <c r="H172" s="28">
        <f t="shared" si="148"/>
        <v>135000</v>
      </c>
      <c r="I172" s="28">
        <f t="shared" si="148"/>
        <v>-135000</v>
      </c>
      <c r="J172" s="28">
        <f t="shared" si="148"/>
        <v>0</v>
      </c>
      <c r="K172" s="28">
        <f t="shared" si="148"/>
        <v>0</v>
      </c>
      <c r="L172" s="28">
        <f t="shared" si="148"/>
        <v>0</v>
      </c>
      <c r="M172" s="28">
        <f>M173</f>
        <v>0</v>
      </c>
      <c r="N172" s="28">
        <f>N173</f>
        <v>0</v>
      </c>
      <c r="O172" s="28"/>
      <c r="P172" s="28">
        <f t="shared" si="148"/>
        <v>45000</v>
      </c>
      <c r="Q172" s="28">
        <f t="shared" si="148"/>
        <v>45000</v>
      </c>
      <c r="R172" s="28">
        <f t="shared" si="148"/>
        <v>0</v>
      </c>
      <c r="S172" s="28">
        <f t="shared" si="148"/>
        <v>45000</v>
      </c>
      <c r="T172" s="28">
        <f>T173</f>
        <v>0</v>
      </c>
      <c r="U172" s="28">
        <f>U173</f>
        <v>45000</v>
      </c>
      <c r="V172" s="28">
        <f t="shared" si="149"/>
        <v>0</v>
      </c>
      <c r="W172" s="28">
        <f t="shared" si="149"/>
        <v>0</v>
      </c>
      <c r="X172" s="28">
        <f t="shared" si="149"/>
        <v>0</v>
      </c>
      <c r="Y172" s="28">
        <f t="shared" si="149"/>
        <v>0</v>
      </c>
      <c r="Z172" s="28">
        <f t="shared" si="149"/>
        <v>0</v>
      </c>
      <c r="AA172" s="137">
        <f>AA173</f>
        <v>0</v>
      </c>
      <c r="AB172" s="28">
        <f>AB173</f>
        <v>0</v>
      </c>
      <c r="AC172" s="127"/>
    </row>
    <row r="173" spans="1:29" ht="26.25" hidden="1" customHeight="1" outlineLevel="7" x14ac:dyDescent="0.2">
      <c r="A173" s="32" t="s">
        <v>481</v>
      </c>
      <c r="B173" s="32" t="s">
        <v>471</v>
      </c>
      <c r="C173" s="32" t="s">
        <v>454</v>
      </c>
      <c r="D173" s="32" t="s">
        <v>15</v>
      </c>
      <c r="E173" s="33" t="s">
        <v>16</v>
      </c>
      <c r="F173" s="29"/>
      <c r="G173" s="29">
        <v>135000</v>
      </c>
      <c r="H173" s="29">
        <f>SUM(F173:G173)</f>
        <v>135000</v>
      </c>
      <c r="I173" s="29">
        <v>-135000</v>
      </c>
      <c r="J173" s="29"/>
      <c r="K173" s="29"/>
      <c r="L173" s="29">
        <f>SUM(H173:K173)</f>
        <v>0</v>
      </c>
      <c r="M173" s="29"/>
      <c r="N173" s="29">
        <f>SUM(L173:M173)</f>
        <v>0</v>
      </c>
      <c r="O173" s="29"/>
      <c r="P173" s="29">
        <v>45000</v>
      </c>
      <c r="Q173" s="29">
        <f>SUM(O173:P173)</f>
        <v>45000</v>
      </c>
      <c r="R173" s="29"/>
      <c r="S173" s="29">
        <f>SUM(Q173:R173)</f>
        <v>45000</v>
      </c>
      <c r="T173" s="29"/>
      <c r="U173" s="29">
        <f>SUM(S173:T173)</f>
        <v>45000</v>
      </c>
      <c r="V173" s="29"/>
      <c r="W173" s="29"/>
      <c r="X173" s="29">
        <f>SUM(V173:W173)</f>
        <v>0</v>
      </c>
      <c r="Y173" s="29"/>
      <c r="Z173" s="29">
        <f>SUM(X173:Y173)</f>
        <v>0</v>
      </c>
      <c r="AA173" s="138"/>
      <c r="AB173" s="29">
        <f>SUM(Z173:AA173)</f>
        <v>0</v>
      </c>
      <c r="AC173" s="127"/>
    </row>
    <row r="174" spans="1:29" ht="19.5" customHeight="1" outlineLevel="7" x14ac:dyDescent="0.25">
      <c r="A174" s="30" t="s">
        <v>481</v>
      </c>
      <c r="B174" s="107" t="s">
        <v>471</v>
      </c>
      <c r="C174" s="5" t="s">
        <v>796</v>
      </c>
      <c r="D174" s="20"/>
      <c r="E174" s="113" t="s">
        <v>797</v>
      </c>
      <c r="F174" s="29"/>
      <c r="G174" s="29"/>
      <c r="H174" s="29"/>
      <c r="I174" s="28">
        <f>I176</f>
        <v>0</v>
      </c>
      <c r="J174" s="28">
        <f>J176</f>
        <v>0</v>
      </c>
      <c r="K174" s="28">
        <f>K176</f>
        <v>1167.1799100000001</v>
      </c>
      <c r="L174" s="28">
        <f>L176+L175</f>
        <v>1167.1799100000001</v>
      </c>
      <c r="M174" s="28">
        <f t="shared" ref="M174:AB174" si="150">M176+M175</f>
        <v>378.09705999999994</v>
      </c>
      <c r="N174" s="28">
        <f t="shared" si="150"/>
        <v>1545.2769699999999</v>
      </c>
      <c r="O174" s="28">
        <f t="shared" si="150"/>
        <v>0</v>
      </c>
      <c r="P174" s="28">
        <f t="shared" si="150"/>
        <v>0</v>
      </c>
      <c r="Q174" s="28">
        <f t="shared" si="150"/>
        <v>0</v>
      </c>
      <c r="R174" s="28">
        <f t="shared" si="150"/>
        <v>0</v>
      </c>
      <c r="S174" s="28">
        <f t="shared" si="150"/>
        <v>0</v>
      </c>
      <c r="T174" s="28">
        <f t="shared" si="150"/>
        <v>0</v>
      </c>
      <c r="U174" s="28">
        <f t="shared" si="150"/>
        <v>0</v>
      </c>
      <c r="V174" s="28">
        <f t="shared" si="150"/>
        <v>0</v>
      </c>
      <c r="W174" s="28">
        <f t="shared" si="150"/>
        <v>0</v>
      </c>
      <c r="X174" s="28">
        <f t="shared" si="150"/>
        <v>0</v>
      </c>
      <c r="Y174" s="28">
        <f t="shared" si="150"/>
        <v>0</v>
      </c>
      <c r="Z174" s="28">
        <f t="shared" si="150"/>
        <v>0</v>
      </c>
      <c r="AA174" s="28">
        <f t="shared" si="150"/>
        <v>0</v>
      </c>
      <c r="AB174" s="28">
        <f t="shared" si="150"/>
        <v>0</v>
      </c>
      <c r="AC174" s="127"/>
    </row>
    <row r="175" spans="1:29" ht="19.5" customHeight="1" outlineLevel="7" x14ac:dyDescent="0.2">
      <c r="A175" s="32" t="s">
        <v>481</v>
      </c>
      <c r="B175" s="109" t="s">
        <v>471</v>
      </c>
      <c r="C175" s="40" t="s">
        <v>796</v>
      </c>
      <c r="D175" s="109" t="s">
        <v>7</v>
      </c>
      <c r="E175" s="33" t="s">
        <v>8</v>
      </c>
      <c r="F175" s="29"/>
      <c r="G175" s="29"/>
      <c r="H175" s="29"/>
      <c r="I175" s="29"/>
      <c r="J175" s="29"/>
      <c r="K175" s="29">
        <v>1167.1799100000001</v>
      </c>
      <c r="L175" s="29">
        <v>0</v>
      </c>
      <c r="M175" s="29">
        <v>982.14359000000002</v>
      </c>
      <c r="N175" s="29">
        <f>SUM(L175:M175)</f>
        <v>982.14359000000002</v>
      </c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127"/>
    </row>
    <row r="176" spans="1:29" ht="22.5" customHeight="1" outlineLevel="7" x14ac:dyDescent="0.25">
      <c r="A176" s="219" t="s">
        <v>481</v>
      </c>
      <c r="B176" s="109" t="s">
        <v>471</v>
      </c>
      <c r="C176" s="40" t="s">
        <v>796</v>
      </c>
      <c r="D176" s="109" t="s">
        <v>15</v>
      </c>
      <c r="E176" s="114" t="s">
        <v>16</v>
      </c>
      <c r="F176" s="29"/>
      <c r="G176" s="29"/>
      <c r="H176" s="29"/>
      <c r="I176" s="29"/>
      <c r="J176" s="29"/>
      <c r="K176" s="29">
        <v>1167.1799100000001</v>
      </c>
      <c r="L176" s="29">
        <f>SUM(H176:K176)</f>
        <v>1167.1799100000001</v>
      </c>
      <c r="M176" s="29">
        <f>378.09706-982.14359</f>
        <v>-604.04653000000008</v>
      </c>
      <c r="N176" s="29">
        <f>SUM(L176:M176)</f>
        <v>563.13337999999999</v>
      </c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127"/>
    </row>
    <row r="177" spans="1:29" s="153" customFormat="1" ht="15.75" hidden="1" outlineLevel="7" x14ac:dyDescent="0.2">
      <c r="A177" s="148" t="s">
        <v>481</v>
      </c>
      <c r="B177" s="148" t="s">
        <v>493</v>
      </c>
      <c r="C177" s="149"/>
      <c r="D177" s="149"/>
      <c r="E177" s="150" t="s">
        <v>494</v>
      </c>
      <c r="F177" s="151">
        <f>F178+F190+F205</f>
        <v>55879</v>
      </c>
      <c r="G177" s="151">
        <f t="shared" ref="G177:L177" si="151">G178+G190+G205</f>
        <v>7.9</v>
      </c>
      <c r="H177" s="151">
        <f t="shared" si="151"/>
        <v>55886.9</v>
      </c>
      <c r="I177" s="151">
        <f t="shared" si="151"/>
        <v>0</v>
      </c>
      <c r="J177" s="151">
        <f t="shared" si="151"/>
        <v>845.34829999999999</v>
      </c>
      <c r="K177" s="151">
        <f t="shared" si="151"/>
        <v>2760.0846400000005</v>
      </c>
      <c r="L177" s="151">
        <f t="shared" si="151"/>
        <v>59492.33294</v>
      </c>
      <c r="M177" s="151">
        <f>M178+M190+M205</f>
        <v>0</v>
      </c>
      <c r="N177" s="151">
        <f>N178+N190+N205</f>
        <v>59492.33294</v>
      </c>
      <c r="O177" s="151">
        <f>O178+O190+O205</f>
        <v>56955.099999999991</v>
      </c>
      <c r="P177" s="151">
        <f t="shared" ref="P177:S177" si="152">P178+P190+P205</f>
        <v>7.9</v>
      </c>
      <c r="Q177" s="151">
        <f t="shared" si="152"/>
        <v>56962.999999999993</v>
      </c>
      <c r="R177" s="151">
        <f t="shared" si="152"/>
        <v>0</v>
      </c>
      <c r="S177" s="151">
        <f t="shared" si="152"/>
        <v>56962.999999999993</v>
      </c>
      <c r="T177" s="151">
        <f>T178+T190+T205</f>
        <v>0</v>
      </c>
      <c r="U177" s="151">
        <f>U178+U190+U205</f>
        <v>56962.999999999993</v>
      </c>
      <c r="V177" s="151">
        <f>V178+V190+V205</f>
        <v>61705</v>
      </c>
      <c r="W177" s="151">
        <f t="shared" ref="W177:Z177" si="153">W178+W190+W205</f>
        <v>7.9</v>
      </c>
      <c r="X177" s="151">
        <f t="shared" si="153"/>
        <v>61712.9</v>
      </c>
      <c r="Y177" s="151">
        <f t="shared" si="153"/>
        <v>0</v>
      </c>
      <c r="Z177" s="151">
        <f t="shared" si="153"/>
        <v>61712.9</v>
      </c>
      <c r="AA177" s="152">
        <f>AA178+AA190+AA205</f>
        <v>0</v>
      </c>
      <c r="AB177" s="151">
        <f>AB178+AB190+AB205</f>
        <v>61712.9</v>
      </c>
    </row>
    <row r="178" spans="1:29" ht="15.75" hidden="1" outlineLevel="1" x14ac:dyDescent="0.2">
      <c r="A178" s="30" t="s">
        <v>481</v>
      </c>
      <c r="B178" s="30" t="s">
        <v>495</v>
      </c>
      <c r="C178" s="30"/>
      <c r="D178" s="30"/>
      <c r="E178" s="31" t="s">
        <v>496</v>
      </c>
      <c r="F178" s="28">
        <f t="shared" ref="F178:Z178" si="154">F179</f>
        <v>22880.499999999996</v>
      </c>
      <c r="G178" s="28">
        <f t="shared" si="154"/>
        <v>0</v>
      </c>
      <c r="H178" s="28">
        <f t="shared" si="154"/>
        <v>22880.499999999996</v>
      </c>
      <c r="I178" s="28">
        <f t="shared" si="154"/>
        <v>0</v>
      </c>
      <c r="J178" s="28">
        <f t="shared" si="154"/>
        <v>0</v>
      </c>
      <c r="K178" s="28">
        <f t="shared" si="154"/>
        <v>244.8</v>
      </c>
      <c r="L178" s="28">
        <f t="shared" si="154"/>
        <v>23125.299999999996</v>
      </c>
      <c r="M178" s="28">
        <f>M179</f>
        <v>0</v>
      </c>
      <c r="N178" s="28">
        <f>N179</f>
        <v>23125.299999999996</v>
      </c>
      <c r="O178" s="28">
        <f t="shared" si="154"/>
        <v>23584.499999999996</v>
      </c>
      <c r="P178" s="28">
        <f t="shared" si="154"/>
        <v>0</v>
      </c>
      <c r="Q178" s="28">
        <f t="shared" si="154"/>
        <v>23584.499999999996</v>
      </c>
      <c r="R178" s="28">
        <f t="shared" si="154"/>
        <v>0</v>
      </c>
      <c r="S178" s="28">
        <f t="shared" si="154"/>
        <v>23584.499999999996</v>
      </c>
      <c r="T178" s="28">
        <f>T179</f>
        <v>0</v>
      </c>
      <c r="U178" s="28">
        <f>U179</f>
        <v>23584.499999999996</v>
      </c>
      <c r="V178" s="28">
        <f t="shared" si="154"/>
        <v>26691.999999999996</v>
      </c>
      <c r="W178" s="28">
        <f t="shared" si="154"/>
        <v>0</v>
      </c>
      <c r="X178" s="28">
        <f t="shared" si="154"/>
        <v>26691.999999999996</v>
      </c>
      <c r="Y178" s="28">
        <f t="shared" si="154"/>
        <v>0</v>
      </c>
      <c r="Z178" s="28">
        <f t="shared" si="154"/>
        <v>26691.999999999996</v>
      </c>
      <c r="AA178" s="137">
        <f>AA179</f>
        <v>0</v>
      </c>
      <c r="AB178" s="28">
        <f>AB179</f>
        <v>26691.999999999996</v>
      </c>
      <c r="AC178" s="127"/>
    </row>
    <row r="179" spans="1:29" ht="31.5" hidden="1" outlineLevel="2" x14ac:dyDescent="0.2">
      <c r="A179" s="30" t="s">
        <v>481</v>
      </c>
      <c r="B179" s="30" t="s">
        <v>495</v>
      </c>
      <c r="C179" s="30" t="s">
        <v>49</v>
      </c>
      <c r="D179" s="30"/>
      <c r="E179" s="31" t="s">
        <v>50</v>
      </c>
      <c r="F179" s="28">
        <f>F180+F184</f>
        <v>22880.499999999996</v>
      </c>
      <c r="G179" s="28">
        <f t="shared" ref="G179:L179" si="155">G180+G184</f>
        <v>0</v>
      </c>
      <c r="H179" s="28">
        <f t="shared" si="155"/>
        <v>22880.499999999996</v>
      </c>
      <c r="I179" s="28">
        <f t="shared" si="155"/>
        <v>0</v>
      </c>
      <c r="J179" s="28">
        <f t="shared" si="155"/>
        <v>0</v>
      </c>
      <c r="K179" s="28">
        <f t="shared" si="155"/>
        <v>244.8</v>
      </c>
      <c r="L179" s="28">
        <f t="shared" si="155"/>
        <v>23125.299999999996</v>
      </c>
      <c r="M179" s="28">
        <f>M180+M184</f>
        <v>0</v>
      </c>
      <c r="N179" s="28">
        <f>N180+N184</f>
        <v>23125.299999999996</v>
      </c>
      <c r="O179" s="28">
        <f>O180+O184</f>
        <v>23584.499999999996</v>
      </c>
      <c r="P179" s="28">
        <f t="shared" ref="P179:S179" si="156">P180+P184</f>
        <v>0</v>
      </c>
      <c r="Q179" s="28">
        <f t="shared" si="156"/>
        <v>23584.499999999996</v>
      </c>
      <c r="R179" s="28">
        <f t="shared" si="156"/>
        <v>0</v>
      </c>
      <c r="S179" s="28">
        <f t="shared" si="156"/>
        <v>23584.499999999996</v>
      </c>
      <c r="T179" s="28">
        <f>T180+T184</f>
        <v>0</v>
      </c>
      <c r="U179" s="28">
        <f>U180+U184</f>
        <v>23584.499999999996</v>
      </c>
      <c r="V179" s="28">
        <f>V180+V184</f>
        <v>26691.999999999996</v>
      </c>
      <c r="W179" s="28">
        <f t="shared" ref="W179:Z179" si="157">W180+W184</f>
        <v>0</v>
      </c>
      <c r="X179" s="28">
        <f t="shared" si="157"/>
        <v>26691.999999999996</v>
      </c>
      <c r="Y179" s="28">
        <f t="shared" si="157"/>
        <v>0</v>
      </c>
      <c r="Z179" s="28">
        <f t="shared" si="157"/>
        <v>26691.999999999996</v>
      </c>
      <c r="AA179" s="137">
        <f>AA180+AA184</f>
        <v>0</v>
      </c>
      <c r="AB179" s="28">
        <f>AB180+AB184</f>
        <v>26691.999999999996</v>
      </c>
      <c r="AC179" s="127"/>
    </row>
    <row r="180" spans="1:29" ht="31.5" hidden="1" outlineLevel="3" x14ac:dyDescent="0.2">
      <c r="A180" s="30" t="s">
        <v>481</v>
      </c>
      <c r="B180" s="30" t="s">
        <v>495</v>
      </c>
      <c r="C180" s="30" t="s">
        <v>92</v>
      </c>
      <c r="D180" s="30"/>
      <c r="E180" s="31" t="s">
        <v>93</v>
      </c>
      <c r="F180" s="28">
        <f t="shared" ref="F180:Z182" si="158">F181</f>
        <v>2828.3</v>
      </c>
      <c r="G180" s="28">
        <f t="shared" si="158"/>
        <v>0</v>
      </c>
      <c r="H180" s="28">
        <f t="shared" si="158"/>
        <v>2828.3</v>
      </c>
      <c r="I180" s="28">
        <f t="shared" si="158"/>
        <v>0</v>
      </c>
      <c r="J180" s="28">
        <f t="shared" si="158"/>
        <v>0</v>
      </c>
      <c r="K180" s="28">
        <f t="shared" si="158"/>
        <v>0</v>
      </c>
      <c r="L180" s="28">
        <f t="shared" si="158"/>
        <v>2828.3</v>
      </c>
      <c r="M180" s="28">
        <f t="shared" si="158"/>
        <v>0</v>
      </c>
      <c r="N180" s="28">
        <f t="shared" si="158"/>
        <v>2828.3</v>
      </c>
      <c r="O180" s="28">
        <f t="shared" si="158"/>
        <v>2828.3</v>
      </c>
      <c r="P180" s="28">
        <f t="shared" si="158"/>
        <v>0</v>
      </c>
      <c r="Q180" s="28">
        <f t="shared" si="158"/>
        <v>2828.3</v>
      </c>
      <c r="R180" s="28">
        <f t="shared" si="158"/>
        <v>0</v>
      </c>
      <c r="S180" s="28">
        <f t="shared" si="158"/>
        <v>2828.3</v>
      </c>
      <c r="T180" s="28">
        <f t="shared" si="158"/>
        <v>0</v>
      </c>
      <c r="U180" s="28">
        <f t="shared" si="158"/>
        <v>2828.3</v>
      </c>
      <c r="V180" s="28">
        <f t="shared" si="158"/>
        <v>2828.3</v>
      </c>
      <c r="W180" s="28">
        <f t="shared" si="158"/>
        <v>0</v>
      </c>
      <c r="X180" s="28">
        <f t="shared" si="158"/>
        <v>2828.3</v>
      </c>
      <c r="Y180" s="28">
        <f t="shared" si="158"/>
        <v>0</v>
      </c>
      <c r="Z180" s="28">
        <f t="shared" si="158"/>
        <v>2828.3</v>
      </c>
      <c r="AA180" s="137">
        <f t="shared" ref="AA180:AB182" si="159">AA181</f>
        <v>0</v>
      </c>
      <c r="AB180" s="28">
        <f t="shared" si="159"/>
        <v>2828.3</v>
      </c>
      <c r="AC180" s="127"/>
    </row>
    <row r="181" spans="1:29" ht="31.5" hidden="1" outlineLevel="4" x14ac:dyDescent="0.2">
      <c r="A181" s="30" t="s">
        <v>481</v>
      </c>
      <c r="B181" s="30" t="s">
        <v>495</v>
      </c>
      <c r="C181" s="30" t="s">
        <v>94</v>
      </c>
      <c r="D181" s="30"/>
      <c r="E181" s="31" t="s">
        <v>95</v>
      </c>
      <c r="F181" s="28">
        <f t="shared" si="158"/>
        <v>2828.3</v>
      </c>
      <c r="G181" s="28">
        <f t="shared" si="158"/>
        <v>0</v>
      </c>
      <c r="H181" s="28">
        <f t="shared" si="158"/>
        <v>2828.3</v>
      </c>
      <c r="I181" s="28">
        <f t="shared" si="158"/>
        <v>0</v>
      </c>
      <c r="J181" s="28">
        <f t="shared" si="158"/>
        <v>0</v>
      </c>
      <c r="K181" s="28">
        <f t="shared" si="158"/>
        <v>0</v>
      </c>
      <c r="L181" s="28">
        <f t="shared" si="158"/>
        <v>2828.3</v>
      </c>
      <c r="M181" s="28">
        <f t="shared" si="158"/>
        <v>0</v>
      </c>
      <c r="N181" s="28">
        <f t="shared" si="158"/>
        <v>2828.3</v>
      </c>
      <c r="O181" s="28">
        <f t="shared" si="158"/>
        <v>2828.3</v>
      </c>
      <c r="P181" s="28">
        <f t="shared" si="158"/>
        <v>0</v>
      </c>
      <c r="Q181" s="28">
        <f t="shared" si="158"/>
        <v>2828.3</v>
      </c>
      <c r="R181" s="28">
        <f t="shared" si="158"/>
        <v>0</v>
      </c>
      <c r="S181" s="28">
        <f t="shared" si="158"/>
        <v>2828.3</v>
      </c>
      <c r="T181" s="28">
        <f t="shared" si="158"/>
        <v>0</v>
      </c>
      <c r="U181" s="28">
        <f t="shared" si="158"/>
        <v>2828.3</v>
      </c>
      <c r="V181" s="28">
        <f t="shared" si="158"/>
        <v>2828.3</v>
      </c>
      <c r="W181" s="28">
        <f t="shared" si="158"/>
        <v>0</v>
      </c>
      <c r="X181" s="28">
        <f t="shared" si="158"/>
        <v>2828.3</v>
      </c>
      <c r="Y181" s="28">
        <f t="shared" si="158"/>
        <v>0</v>
      </c>
      <c r="Z181" s="28">
        <f t="shared" si="158"/>
        <v>2828.3</v>
      </c>
      <c r="AA181" s="137">
        <f t="shared" si="159"/>
        <v>0</v>
      </c>
      <c r="AB181" s="28">
        <f t="shared" si="159"/>
        <v>2828.3</v>
      </c>
      <c r="AC181" s="127"/>
    </row>
    <row r="182" spans="1:29" ht="31.5" hidden="1" outlineLevel="5" x14ac:dyDescent="0.2">
      <c r="A182" s="30" t="s">
        <v>481</v>
      </c>
      <c r="B182" s="30" t="s">
        <v>495</v>
      </c>
      <c r="C182" s="30" t="s">
        <v>96</v>
      </c>
      <c r="D182" s="30"/>
      <c r="E182" s="31" t="s">
        <v>97</v>
      </c>
      <c r="F182" s="28">
        <f t="shared" si="158"/>
        <v>2828.3</v>
      </c>
      <c r="G182" s="28">
        <f t="shared" si="158"/>
        <v>0</v>
      </c>
      <c r="H182" s="28">
        <f t="shared" si="158"/>
        <v>2828.3</v>
      </c>
      <c r="I182" s="28">
        <f t="shared" si="158"/>
        <v>0</v>
      </c>
      <c r="J182" s="28">
        <f t="shared" si="158"/>
        <v>0</v>
      </c>
      <c r="K182" s="28">
        <f t="shared" si="158"/>
        <v>0</v>
      </c>
      <c r="L182" s="28">
        <f t="shared" si="158"/>
        <v>2828.3</v>
      </c>
      <c r="M182" s="28">
        <f t="shared" si="158"/>
        <v>0</v>
      </c>
      <c r="N182" s="28">
        <f t="shared" si="158"/>
        <v>2828.3</v>
      </c>
      <c r="O182" s="28">
        <f t="shared" si="158"/>
        <v>2828.3</v>
      </c>
      <c r="P182" s="28">
        <f t="shared" si="158"/>
        <v>0</v>
      </c>
      <c r="Q182" s="28">
        <f t="shared" si="158"/>
        <v>2828.3</v>
      </c>
      <c r="R182" s="28">
        <f t="shared" si="158"/>
        <v>0</v>
      </c>
      <c r="S182" s="28">
        <f t="shared" si="158"/>
        <v>2828.3</v>
      </c>
      <c r="T182" s="28">
        <f t="shared" si="158"/>
        <v>0</v>
      </c>
      <c r="U182" s="28">
        <f t="shared" si="158"/>
        <v>2828.3</v>
      </c>
      <c r="V182" s="28">
        <f t="shared" si="158"/>
        <v>2828.3</v>
      </c>
      <c r="W182" s="28">
        <f t="shared" si="158"/>
        <v>0</v>
      </c>
      <c r="X182" s="28">
        <f t="shared" si="158"/>
        <v>2828.3</v>
      </c>
      <c r="Y182" s="28">
        <f t="shared" si="158"/>
        <v>0</v>
      </c>
      <c r="Z182" s="28">
        <f t="shared" si="158"/>
        <v>2828.3</v>
      </c>
      <c r="AA182" s="137">
        <f t="shared" si="159"/>
        <v>0</v>
      </c>
      <c r="AB182" s="28">
        <f t="shared" si="159"/>
        <v>2828.3</v>
      </c>
      <c r="AC182" s="127"/>
    </row>
    <row r="183" spans="1:29" ht="15.75" hidden="1" outlineLevel="7" x14ac:dyDescent="0.2">
      <c r="A183" s="32" t="s">
        <v>481</v>
      </c>
      <c r="B183" s="32" t="s">
        <v>495</v>
      </c>
      <c r="C183" s="32" t="s">
        <v>96</v>
      </c>
      <c r="D183" s="32" t="s">
        <v>7</v>
      </c>
      <c r="E183" s="33" t="s">
        <v>8</v>
      </c>
      <c r="F183" s="29">
        <v>2828.3</v>
      </c>
      <c r="G183" s="29"/>
      <c r="H183" s="29">
        <f>SUM(F183:G183)</f>
        <v>2828.3</v>
      </c>
      <c r="I183" s="29"/>
      <c r="J183" s="29"/>
      <c r="K183" s="29"/>
      <c r="L183" s="29">
        <f>SUM(H183:K183)</f>
        <v>2828.3</v>
      </c>
      <c r="M183" s="29"/>
      <c r="N183" s="29">
        <f>SUM(L183:M183)</f>
        <v>2828.3</v>
      </c>
      <c r="O183" s="29">
        <v>2828.3</v>
      </c>
      <c r="P183" s="29"/>
      <c r="Q183" s="29">
        <f>SUM(O183:P183)</f>
        <v>2828.3</v>
      </c>
      <c r="R183" s="29"/>
      <c r="S183" s="29">
        <f>SUM(Q183:R183)</f>
        <v>2828.3</v>
      </c>
      <c r="T183" s="29"/>
      <c r="U183" s="29">
        <f>SUM(S183:T183)</f>
        <v>2828.3</v>
      </c>
      <c r="V183" s="29">
        <v>2828.3</v>
      </c>
      <c r="W183" s="29"/>
      <c r="X183" s="29">
        <f>SUM(V183:W183)</f>
        <v>2828.3</v>
      </c>
      <c r="Y183" s="29"/>
      <c r="Z183" s="29">
        <f>SUM(X183:Y183)</f>
        <v>2828.3</v>
      </c>
      <c r="AA183" s="138"/>
      <c r="AB183" s="29">
        <f>SUM(Z183:AA183)</f>
        <v>2828.3</v>
      </c>
      <c r="AC183" s="127"/>
    </row>
    <row r="184" spans="1:29" ht="47.25" hidden="1" outlineLevel="3" x14ac:dyDescent="0.2">
      <c r="A184" s="30" t="s">
        <v>481</v>
      </c>
      <c r="B184" s="30" t="s">
        <v>495</v>
      </c>
      <c r="C184" s="30" t="s">
        <v>98</v>
      </c>
      <c r="D184" s="30"/>
      <c r="E184" s="31" t="s">
        <v>99</v>
      </c>
      <c r="F184" s="28">
        <f t="shared" ref="F184:Z185" si="160">F185</f>
        <v>20052.199999999997</v>
      </c>
      <c r="G184" s="28">
        <f t="shared" si="160"/>
        <v>0</v>
      </c>
      <c r="H184" s="28">
        <f t="shared" si="160"/>
        <v>20052.199999999997</v>
      </c>
      <c r="I184" s="28">
        <f t="shared" si="160"/>
        <v>0</v>
      </c>
      <c r="J184" s="28">
        <f t="shared" si="160"/>
        <v>0</v>
      </c>
      <c r="K184" s="28">
        <f t="shared" si="160"/>
        <v>244.8</v>
      </c>
      <c r="L184" s="28">
        <f t="shared" si="160"/>
        <v>20296.999999999996</v>
      </c>
      <c r="M184" s="28">
        <f>M185</f>
        <v>0</v>
      </c>
      <c r="N184" s="28">
        <f>N185</f>
        <v>20296.999999999996</v>
      </c>
      <c r="O184" s="28">
        <f t="shared" ref="O184:O185" si="161">O185</f>
        <v>20756.199999999997</v>
      </c>
      <c r="P184" s="28">
        <f t="shared" si="160"/>
        <v>0</v>
      </c>
      <c r="Q184" s="28">
        <f t="shared" si="160"/>
        <v>20756.199999999997</v>
      </c>
      <c r="R184" s="28">
        <f t="shared" si="160"/>
        <v>0</v>
      </c>
      <c r="S184" s="28">
        <f t="shared" si="160"/>
        <v>20756.199999999997</v>
      </c>
      <c r="T184" s="28">
        <f>T185</f>
        <v>0</v>
      </c>
      <c r="U184" s="28">
        <f>U185</f>
        <v>20756.199999999997</v>
      </c>
      <c r="V184" s="28">
        <f t="shared" ref="V184:V185" si="162">V185</f>
        <v>23863.699999999997</v>
      </c>
      <c r="W184" s="28">
        <f t="shared" si="160"/>
        <v>0</v>
      </c>
      <c r="X184" s="28">
        <f t="shared" si="160"/>
        <v>23863.699999999997</v>
      </c>
      <c r="Y184" s="28">
        <f t="shared" si="160"/>
        <v>0</v>
      </c>
      <c r="Z184" s="28">
        <f t="shared" si="160"/>
        <v>23863.699999999997</v>
      </c>
      <c r="AA184" s="137">
        <f>AA185</f>
        <v>0</v>
      </c>
      <c r="AB184" s="28">
        <f>AB185</f>
        <v>23863.699999999997</v>
      </c>
      <c r="AC184" s="127"/>
    </row>
    <row r="185" spans="1:29" ht="31.5" hidden="1" outlineLevel="4" x14ac:dyDescent="0.2">
      <c r="A185" s="30" t="s">
        <v>481</v>
      </c>
      <c r="B185" s="30" t="s">
        <v>495</v>
      </c>
      <c r="C185" s="30" t="s">
        <v>100</v>
      </c>
      <c r="D185" s="30"/>
      <c r="E185" s="31" t="s">
        <v>35</v>
      </c>
      <c r="F185" s="28">
        <f t="shared" si="160"/>
        <v>20052.199999999997</v>
      </c>
      <c r="G185" s="28">
        <f t="shared" si="160"/>
        <v>0</v>
      </c>
      <c r="H185" s="28">
        <f t="shared" si="160"/>
        <v>20052.199999999997</v>
      </c>
      <c r="I185" s="28">
        <f t="shared" si="160"/>
        <v>0</v>
      </c>
      <c r="J185" s="28">
        <f t="shared" si="160"/>
        <v>0</v>
      </c>
      <c r="K185" s="28">
        <f t="shared" si="160"/>
        <v>244.8</v>
      </c>
      <c r="L185" s="28">
        <f t="shared" si="160"/>
        <v>20296.999999999996</v>
      </c>
      <c r="M185" s="28">
        <f>M186</f>
        <v>0</v>
      </c>
      <c r="N185" s="28">
        <f>N186</f>
        <v>20296.999999999996</v>
      </c>
      <c r="O185" s="28">
        <f t="shared" si="161"/>
        <v>20756.199999999997</v>
      </c>
      <c r="P185" s="28">
        <f t="shared" si="160"/>
        <v>0</v>
      </c>
      <c r="Q185" s="28">
        <f t="shared" si="160"/>
        <v>20756.199999999997</v>
      </c>
      <c r="R185" s="28">
        <f t="shared" si="160"/>
        <v>0</v>
      </c>
      <c r="S185" s="28">
        <f t="shared" si="160"/>
        <v>20756.199999999997</v>
      </c>
      <c r="T185" s="28">
        <f>T186</f>
        <v>0</v>
      </c>
      <c r="U185" s="28">
        <f>U186</f>
        <v>20756.199999999997</v>
      </c>
      <c r="V185" s="28">
        <f t="shared" si="162"/>
        <v>23863.699999999997</v>
      </c>
      <c r="W185" s="28">
        <f t="shared" si="160"/>
        <v>0</v>
      </c>
      <c r="X185" s="28">
        <f t="shared" si="160"/>
        <v>23863.699999999997</v>
      </c>
      <c r="Y185" s="28">
        <f t="shared" si="160"/>
        <v>0</v>
      </c>
      <c r="Z185" s="28">
        <f t="shared" si="160"/>
        <v>23863.699999999997</v>
      </c>
      <c r="AA185" s="137">
        <f>AA186</f>
        <v>0</v>
      </c>
      <c r="AB185" s="28">
        <f>AB186</f>
        <v>23863.699999999997</v>
      </c>
      <c r="AC185" s="127"/>
    </row>
    <row r="186" spans="1:29" ht="15.75" hidden="1" outlineLevel="5" x14ac:dyDescent="0.2">
      <c r="A186" s="30" t="s">
        <v>481</v>
      </c>
      <c r="B186" s="30" t="s">
        <v>495</v>
      </c>
      <c r="C186" s="30" t="s">
        <v>101</v>
      </c>
      <c r="D186" s="30"/>
      <c r="E186" s="31" t="s">
        <v>102</v>
      </c>
      <c r="F186" s="28">
        <f>F187+F188+F189</f>
        <v>20052.199999999997</v>
      </c>
      <c r="G186" s="28">
        <f t="shared" ref="G186:L186" si="163">G187+G188+G189</f>
        <v>0</v>
      </c>
      <c r="H186" s="28">
        <f t="shared" si="163"/>
        <v>20052.199999999997</v>
      </c>
      <c r="I186" s="28">
        <f t="shared" si="163"/>
        <v>0</v>
      </c>
      <c r="J186" s="28">
        <f t="shared" si="163"/>
        <v>0</v>
      </c>
      <c r="K186" s="28">
        <f t="shared" si="163"/>
        <v>244.8</v>
      </c>
      <c r="L186" s="28">
        <f t="shared" si="163"/>
        <v>20296.999999999996</v>
      </c>
      <c r="M186" s="28">
        <f>M187+M188+M189</f>
        <v>0</v>
      </c>
      <c r="N186" s="28">
        <f>N187+N188+N189</f>
        <v>20296.999999999996</v>
      </c>
      <c r="O186" s="28">
        <f t="shared" ref="O186:Z186" si="164">O187+O188+O189</f>
        <v>20756.199999999997</v>
      </c>
      <c r="P186" s="28">
        <f t="shared" si="164"/>
        <v>0</v>
      </c>
      <c r="Q186" s="28">
        <f t="shared" si="164"/>
        <v>20756.199999999997</v>
      </c>
      <c r="R186" s="28">
        <f t="shared" si="164"/>
        <v>0</v>
      </c>
      <c r="S186" s="28">
        <f t="shared" si="164"/>
        <v>20756.199999999997</v>
      </c>
      <c r="T186" s="28">
        <f>T187+T188+T189</f>
        <v>0</v>
      </c>
      <c r="U186" s="28">
        <f>U187+U188+U189</f>
        <v>20756.199999999997</v>
      </c>
      <c r="V186" s="28">
        <f t="shared" si="164"/>
        <v>23863.699999999997</v>
      </c>
      <c r="W186" s="28">
        <f t="shared" si="164"/>
        <v>0</v>
      </c>
      <c r="X186" s="28">
        <f t="shared" si="164"/>
        <v>23863.699999999997</v>
      </c>
      <c r="Y186" s="28">
        <f t="shared" si="164"/>
        <v>0</v>
      </c>
      <c r="Z186" s="28">
        <f t="shared" si="164"/>
        <v>23863.699999999997</v>
      </c>
      <c r="AA186" s="137">
        <f>AA187+AA188+AA189</f>
        <v>0</v>
      </c>
      <c r="AB186" s="28">
        <f>AB187+AB188+AB189</f>
        <v>23863.699999999997</v>
      </c>
      <c r="AC186" s="127"/>
    </row>
    <row r="187" spans="1:29" ht="47.25" hidden="1" outlineLevel="7" x14ac:dyDescent="0.2">
      <c r="A187" s="32" t="s">
        <v>481</v>
      </c>
      <c r="B187" s="32" t="s">
        <v>495</v>
      </c>
      <c r="C187" s="32" t="s">
        <v>101</v>
      </c>
      <c r="D187" s="32" t="s">
        <v>4</v>
      </c>
      <c r="E187" s="33" t="s">
        <v>5</v>
      </c>
      <c r="F187" s="29">
        <v>17585.599999999999</v>
      </c>
      <c r="G187" s="29"/>
      <c r="H187" s="29">
        <f>SUM(F187:G187)</f>
        <v>17585.599999999999</v>
      </c>
      <c r="I187" s="29"/>
      <c r="J187" s="29"/>
      <c r="K187" s="29"/>
      <c r="L187" s="29">
        <f>SUM(H187:K187)</f>
        <v>17585.599999999999</v>
      </c>
      <c r="M187" s="29"/>
      <c r="N187" s="29">
        <f>SUM(L187:M187)</f>
        <v>17585.599999999999</v>
      </c>
      <c r="O187" s="29">
        <v>18289.599999999999</v>
      </c>
      <c r="P187" s="29"/>
      <c r="Q187" s="29">
        <f>SUM(O187:P187)</f>
        <v>18289.599999999999</v>
      </c>
      <c r="R187" s="29"/>
      <c r="S187" s="29">
        <f>SUM(Q187:R187)</f>
        <v>18289.599999999999</v>
      </c>
      <c r="T187" s="29"/>
      <c r="U187" s="29">
        <f>SUM(S187:T187)</f>
        <v>18289.599999999999</v>
      </c>
      <c r="V187" s="29">
        <v>21397.1</v>
      </c>
      <c r="W187" s="29"/>
      <c r="X187" s="29">
        <f>SUM(V187:W187)</f>
        <v>21397.1</v>
      </c>
      <c r="Y187" s="29"/>
      <c r="Z187" s="29">
        <f>SUM(X187:Y187)</f>
        <v>21397.1</v>
      </c>
      <c r="AA187" s="138"/>
      <c r="AB187" s="29">
        <f>SUM(Z187:AA187)</f>
        <v>21397.1</v>
      </c>
      <c r="AC187" s="127"/>
    </row>
    <row r="188" spans="1:29" ht="15.75" hidden="1" outlineLevel="7" x14ac:dyDescent="0.2">
      <c r="A188" s="32" t="s">
        <v>481</v>
      </c>
      <c r="B188" s="32" t="s">
        <v>495</v>
      </c>
      <c r="C188" s="32" t="s">
        <v>101</v>
      </c>
      <c r="D188" s="32" t="s">
        <v>7</v>
      </c>
      <c r="E188" s="33" t="s">
        <v>8</v>
      </c>
      <c r="F188" s="29">
        <v>2437.5</v>
      </c>
      <c r="G188" s="29"/>
      <c r="H188" s="29">
        <f>SUM(F188:G188)</f>
        <v>2437.5</v>
      </c>
      <c r="I188" s="29"/>
      <c r="J188" s="29"/>
      <c r="K188" s="29">
        <v>244.8</v>
      </c>
      <c r="L188" s="29">
        <f>SUM(H188:K188)</f>
        <v>2682.3</v>
      </c>
      <c r="M188" s="29"/>
      <c r="N188" s="29">
        <f>SUM(L188:M188)</f>
        <v>2682.3</v>
      </c>
      <c r="O188" s="29">
        <v>2437.5</v>
      </c>
      <c r="P188" s="29"/>
      <c r="Q188" s="29">
        <f>SUM(O188:P188)</f>
        <v>2437.5</v>
      </c>
      <c r="R188" s="29"/>
      <c r="S188" s="29">
        <f>SUM(Q188:R188)</f>
        <v>2437.5</v>
      </c>
      <c r="T188" s="29"/>
      <c r="U188" s="29">
        <f>SUM(S188:T188)</f>
        <v>2437.5</v>
      </c>
      <c r="V188" s="29">
        <v>2437.5</v>
      </c>
      <c r="W188" s="29"/>
      <c r="X188" s="29">
        <f>SUM(V188:W188)</f>
        <v>2437.5</v>
      </c>
      <c r="Y188" s="29"/>
      <c r="Z188" s="29">
        <f>SUM(X188:Y188)</f>
        <v>2437.5</v>
      </c>
      <c r="AA188" s="138"/>
      <c r="AB188" s="29">
        <f>SUM(Z188:AA188)</f>
        <v>2437.5</v>
      </c>
      <c r="AC188" s="127"/>
    </row>
    <row r="189" spans="1:29" ht="15.75" hidden="1" outlineLevel="7" x14ac:dyDescent="0.2">
      <c r="A189" s="32" t="s">
        <v>481</v>
      </c>
      <c r="B189" s="32" t="s">
        <v>495</v>
      </c>
      <c r="C189" s="32" t="s">
        <v>101</v>
      </c>
      <c r="D189" s="32" t="s">
        <v>15</v>
      </c>
      <c r="E189" s="33" t="s">
        <v>16</v>
      </c>
      <c r="F189" s="29">
        <v>29.1</v>
      </c>
      <c r="G189" s="29"/>
      <c r="H189" s="29">
        <f>SUM(F189:G189)</f>
        <v>29.1</v>
      </c>
      <c r="I189" s="29"/>
      <c r="J189" s="29"/>
      <c r="K189" s="29"/>
      <c r="L189" s="29">
        <f>SUM(H189:K189)</f>
        <v>29.1</v>
      </c>
      <c r="M189" s="29"/>
      <c r="N189" s="29">
        <f>SUM(L189:M189)</f>
        <v>29.1</v>
      </c>
      <c r="O189" s="29">
        <v>29.1</v>
      </c>
      <c r="P189" s="29"/>
      <c r="Q189" s="29">
        <f>SUM(O189:P189)</f>
        <v>29.1</v>
      </c>
      <c r="R189" s="29"/>
      <c r="S189" s="29">
        <f>SUM(Q189:R189)</f>
        <v>29.1</v>
      </c>
      <c r="T189" s="29"/>
      <c r="U189" s="29">
        <f>SUM(S189:T189)</f>
        <v>29.1</v>
      </c>
      <c r="V189" s="29">
        <v>29.1</v>
      </c>
      <c r="W189" s="29"/>
      <c r="X189" s="29">
        <f>SUM(V189:W189)</f>
        <v>29.1</v>
      </c>
      <c r="Y189" s="29"/>
      <c r="Z189" s="29">
        <f>SUM(X189:Y189)</f>
        <v>29.1</v>
      </c>
      <c r="AA189" s="138"/>
      <c r="AB189" s="29">
        <f>SUM(Z189:AA189)</f>
        <v>29.1</v>
      </c>
      <c r="AC189" s="127"/>
    </row>
    <row r="190" spans="1:29" ht="31.5" hidden="1" outlineLevel="1" x14ac:dyDescent="0.2">
      <c r="A190" s="30" t="s">
        <v>481</v>
      </c>
      <c r="B190" s="30" t="s">
        <v>497</v>
      </c>
      <c r="C190" s="30"/>
      <c r="D190" s="30"/>
      <c r="E190" s="31" t="s">
        <v>498</v>
      </c>
      <c r="F190" s="28">
        <f t="shared" ref="F190:Z190" si="165">F191</f>
        <v>29642.800000000003</v>
      </c>
      <c r="G190" s="28">
        <f t="shared" si="165"/>
        <v>0</v>
      </c>
      <c r="H190" s="28">
        <f t="shared" si="165"/>
        <v>29642.800000000003</v>
      </c>
      <c r="I190" s="28">
        <f t="shared" si="165"/>
        <v>0</v>
      </c>
      <c r="J190" s="28">
        <f t="shared" si="165"/>
        <v>845.34829999999999</v>
      </c>
      <c r="K190" s="28">
        <f t="shared" si="165"/>
        <v>2454.8846400000002</v>
      </c>
      <c r="L190" s="28">
        <f t="shared" si="165"/>
        <v>32943.032940000005</v>
      </c>
      <c r="M190" s="28">
        <f>M191</f>
        <v>0</v>
      </c>
      <c r="N190" s="28">
        <f>N191</f>
        <v>32943.032940000005</v>
      </c>
      <c r="O190" s="28">
        <f t="shared" si="165"/>
        <v>30014.9</v>
      </c>
      <c r="P190" s="28">
        <f t="shared" si="165"/>
        <v>0</v>
      </c>
      <c r="Q190" s="28">
        <f t="shared" si="165"/>
        <v>30014.9</v>
      </c>
      <c r="R190" s="28">
        <f t="shared" si="165"/>
        <v>0</v>
      </c>
      <c r="S190" s="28">
        <f t="shared" si="165"/>
        <v>30014.9</v>
      </c>
      <c r="T190" s="28">
        <f>T191</f>
        <v>0</v>
      </c>
      <c r="U190" s="28">
        <f>U191</f>
        <v>30014.9</v>
      </c>
      <c r="V190" s="28">
        <f t="shared" si="165"/>
        <v>31657.300000000003</v>
      </c>
      <c r="W190" s="28">
        <f t="shared" si="165"/>
        <v>0</v>
      </c>
      <c r="X190" s="28">
        <f t="shared" si="165"/>
        <v>31657.300000000003</v>
      </c>
      <c r="Y190" s="28">
        <f t="shared" si="165"/>
        <v>0</v>
      </c>
      <c r="Z190" s="28">
        <f t="shared" si="165"/>
        <v>31657.300000000003</v>
      </c>
      <c r="AA190" s="137">
        <f>AA191</f>
        <v>0</v>
      </c>
      <c r="AB190" s="28">
        <f>AB191</f>
        <v>31657.300000000003</v>
      </c>
      <c r="AC190" s="127"/>
    </row>
    <row r="191" spans="1:29" ht="31.5" hidden="1" outlineLevel="2" x14ac:dyDescent="0.2">
      <c r="A191" s="30" t="s">
        <v>481</v>
      </c>
      <c r="B191" s="30" t="s">
        <v>497</v>
      </c>
      <c r="C191" s="30" t="s">
        <v>49</v>
      </c>
      <c r="D191" s="30"/>
      <c r="E191" s="31" t="s">
        <v>50</v>
      </c>
      <c r="F191" s="28">
        <f>F192+F199</f>
        <v>29642.800000000003</v>
      </c>
      <c r="G191" s="28">
        <f t="shared" ref="G191:L191" si="166">G192+G199</f>
        <v>0</v>
      </c>
      <c r="H191" s="28">
        <f t="shared" si="166"/>
        <v>29642.800000000003</v>
      </c>
      <c r="I191" s="28">
        <f t="shared" si="166"/>
        <v>0</v>
      </c>
      <c r="J191" s="28">
        <f t="shared" si="166"/>
        <v>845.34829999999999</v>
      </c>
      <c r="K191" s="28">
        <f t="shared" si="166"/>
        <v>2454.8846400000002</v>
      </c>
      <c r="L191" s="28">
        <f t="shared" si="166"/>
        <v>32943.032940000005</v>
      </c>
      <c r="M191" s="28">
        <f>M192+M199</f>
        <v>0</v>
      </c>
      <c r="N191" s="28">
        <f>N192+N199</f>
        <v>32943.032940000005</v>
      </c>
      <c r="O191" s="28">
        <f t="shared" ref="O191:Z191" si="167">O192+O199</f>
        <v>30014.9</v>
      </c>
      <c r="P191" s="28">
        <f t="shared" si="167"/>
        <v>0</v>
      </c>
      <c r="Q191" s="28">
        <f t="shared" si="167"/>
        <v>30014.9</v>
      </c>
      <c r="R191" s="28">
        <f t="shared" si="167"/>
        <v>0</v>
      </c>
      <c r="S191" s="28">
        <f t="shared" si="167"/>
        <v>30014.9</v>
      </c>
      <c r="T191" s="28">
        <f>T192+T199</f>
        <v>0</v>
      </c>
      <c r="U191" s="28">
        <f>U192+U199</f>
        <v>30014.9</v>
      </c>
      <c r="V191" s="28">
        <f t="shared" si="167"/>
        <v>31657.300000000003</v>
      </c>
      <c r="W191" s="28">
        <f t="shared" si="167"/>
        <v>0</v>
      </c>
      <c r="X191" s="28">
        <f t="shared" si="167"/>
        <v>31657.300000000003</v>
      </c>
      <c r="Y191" s="28">
        <f t="shared" si="167"/>
        <v>0</v>
      </c>
      <c r="Z191" s="28">
        <f t="shared" si="167"/>
        <v>31657.300000000003</v>
      </c>
      <c r="AA191" s="137">
        <f>AA192+AA199</f>
        <v>0</v>
      </c>
      <c r="AB191" s="28">
        <f>AB192+AB199</f>
        <v>31657.300000000003</v>
      </c>
      <c r="AC191" s="127"/>
    </row>
    <row r="192" spans="1:29" ht="31.5" hidden="1" outlineLevel="3" x14ac:dyDescent="0.2">
      <c r="A192" s="30" t="s">
        <v>481</v>
      </c>
      <c r="B192" s="30" t="s">
        <v>497</v>
      </c>
      <c r="C192" s="30" t="s">
        <v>92</v>
      </c>
      <c r="D192" s="30"/>
      <c r="E192" s="31" t="s">
        <v>93</v>
      </c>
      <c r="F192" s="28">
        <f t="shared" ref="F192:Z192" si="168">F193</f>
        <v>19520.2</v>
      </c>
      <c r="G192" s="28">
        <f t="shared" si="168"/>
        <v>0</v>
      </c>
      <c r="H192" s="28">
        <f t="shared" si="168"/>
        <v>19520.2</v>
      </c>
      <c r="I192" s="28">
        <f t="shared" si="168"/>
        <v>0</v>
      </c>
      <c r="J192" s="28">
        <f t="shared" si="168"/>
        <v>845.34829999999999</v>
      </c>
      <c r="K192" s="28">
        <f t="shared" si="168"/>
        <v>2400.8846400000002</v>
      </c>
      <c r="L192" s="28">
        <f t="shared" si="168"/>
        <v>22766.432940000002</v>
      </c>
      <c r="M192" s="28">
        <f>M193</f>
        <v>0</v>
      </c>
      <c r="N192" s="28">
        <f>N193</f>
        <v>22766.432940000002</v>
      </c>
      <c r="O192" s="28">
        <f t="shared" si="168"/>
        <v>19520.2</v>
      </c>
      <c r="P192" s="28">
        <f t="shared" si="168"/>
        <v>0</v>
      </c>
      <c r="Q192" s="28">
        <f t="shared" si="168"/>
        <v>19520.2</v>
      </c>
      <c r="R192" s="28">
        <f t="shared" si="168"/>
        <v>0</v>
      </c>
      <c r="S192" s="28">
        <f t="shared" si="168"/>
        <v>19520.2</v>
      </c>
      <c r="T192" s="28">
        <f>T193</f>
        <v>0</v>
      </c>
      <c r="U192" s="28">
        <f>U193</f>
        <v>19520.2</v>
      </c>
      <c r="V192" s="28">
        <f t="shared" si="168"/>
        <v>19520.2</v>
      </c>
      <c r="W192" s="28">
        <f t="shared" si="168"/>
        <v>0</v>
      </c>
      <c r="X192" s="28">
        <f t="shared" si="168"/>
        <v>19520.2</v>
      </c>
      <c r="Y192" s="28">
        <f t="shared" si="168"/>
        <v>0</v>
      </c>
      <c r="Z192" s="28">
        <f t="shared" si="168"/>
        <v>19520.2</v>
      </c>
      <c r="AA192" s="137">
        <f>AA193</f>
        <v>0</v>
      </c>
      <c r="AB192" s="28">
        <f>AB193</f>
        <v>19520.2</v>
      </c>
      <c r="AC192" s="127"/>
    </row>
    <row r="193" spans="1:29" ht="15.75" hidden="1" outlineLevel="4" x14ac:dyDescent="0.2">
      <c r="A193" s="30" t="s">
        <v>481</v>
      </c>
      <c r="B193" s="30" t="s">
        <v>497</v>
      </c>
      <c r="C193" s="30" t="s">
        <v>103</v>
      </c>
      <c r="D193" s="30"/>
      <c r="E193" s="31" t="s">
        <v>104</v>
      </c>
      <c r="F193" s="28">
        <f>F194+F197</f>
        <v>19520.2</v>
      </c>
      <c r="G193" s="28">
        <f t="shared" ref="G193:L193" si="169">G194+G197</f>
        <v>0</v>
      </c>
      <c r="H193" s="28">
        <f t="shared" si="169"/>
        <v>19520.2</v>
      </c>
      <c r="I193" s="28">
        <f t="shared" si="169"/>
        <v>0</v>
      </c>
      <c r="J193" s="28">
        <f t="shared" si="169"/>
        <v>845.34829999999999</v>
      </c>
      <c r="K193" s="28">
        <f t="shared" si="169"/>
        <v>2400.8846400000002</v>
      </c>
      <c r="L193" s="28">
        <f t="shared" si="169"/>
        <v>22766.432940000002</v>
      </c>
      <c r="M193" s="28">
        <f>M194+M197</f>
        <v>0</v>
      </c>
      <c r="N193" s="28">
        <f>N194+N197</f>
        <v>22766.432940000002</v>
      </c>
      <c r="O193" s="28">
        <f t="shared" ref="O193:Z193" si="170">O194+O197</f>
        <v>19520.2</v>
      </c>
      <c r="P193" s="28">
        <f t="shared" si="170"/>
        <v>0</v>
      </c>
      <c r="Q193" s="28">
        <f t="shared" si="170"/>
        <v>19520.2</v>
      </c>
      <c r="R193" s="28">
        <f t="shared" si="170"/>
        <v>0</v>
      </c>
      <c r="S193" s="28">
        <f t="shared" si="170"/>
        <v>19520.2</v>
      </c>
      <c r="T193" s="28">
        <f>T194+T197</f>
        <v>0</v>
      </c>
      <c r="U193" s="28">
        <f>U194+U197</f>
        <v>19520.2</v>
      </c>
      <c r="V193" s="28">
        <f t="shared" si="170"/>
        <v>19520.2</v>
      </c>
      <c r="W193" s="28">
        <f t="shared" si="170"/>
        <v>0</v>
      </c>
      <c r="X193" s="28">
        <f t="shared" si="170"/>
        <v>19520.2</v>
      </c>
      <c r="Y193" s="28">
        <f t="shared" si="170"/>
        <v>0</v>
      </c>
      <c r="Z193" s="28">
        <f t="shared" si="170"/>
        <v>19520.2</v>
      </c>
      <c r="AA193" s="137">
        <f>AA194+AA197</f>
        <v>0</v>
      </c>
      <c r="AB193" s="28">
        <f>AB194+AB197</f>
        <v>19520.2</v>
      </c>
      <c r="AC193" s="127"/>
    </row>
    <row r="194" spans="1:29" ht="15.75" hidden="1" outlineLevel="5" x14ac:dyDescent="0.2">
      <c r="A194" s="30" t="s">
        <v>481</v>
      </c>
      <c r="B194" s="30" t="s">
        <v>497</v>
      </c>
      <c r="C194" s="30" t="s">
        <v>105</v>
      </c>
      <c r="D194" s="30"/>
      <c r="E194" s="31" t="s">
        <v>106</v>
      </c>
      <c r="F194" s="28">
        <f>F195+F196</f>
        <v>16537.100000000002</v>
      </c>
      <c r="G194" s="28">
        <f t="shared" ref="G194:L194" si="171">G195+G196</f>
        <v>0</v>
      </c>
      <c r="H194" s="28">
        <f t="shared" si="171"/>
        <v>16537.100000000002</v>
      </c>
      <c r="I194" s="28">
        <f t="shared" si="171"/>
        <v>0</v>
      </c>
      <c r="J194" s="28">
        <f t="shared" si="171"/>
        <v>0</v>
      </c>
      <c r="K194" s="28">
        <f t="shared" si="171"/>
        <v>2400.8846400000002</v>
      </c>
      <c r="L194" s="28">
        <f t="shared" si="171"/>
        <v>18937.984640000002</v>
      </c>
      <c r="M194" s="28">
        <f>M195+M196</f>
        <v>0</v>
      </c>
      <c r="N194" s="28">
        <f>N195+N196</f>
        <v>18937.984640000002</v>
      </c>
      <c r="O194" s="28">
        <f t="shared" ref="O194:Z194" si="172">O195+O196</f>
        <v>16537.100000000002</v>
      </c>
      <c r="P194" s="28">
        <f t="shared" si="172"/>
        <v>0</v>
      </c>
      <c r="Q194" s="28">
        <f t="shared" si="172"/>
        <v>16537.100000000002</v>
      </c>
      <c r="R194" s="28">
        <f t="shared" si="172"/>
        <v>0</v>
      </c>
      <c r="S194" s="28">
        <f t="shared" si="172"/>
        <v>16537.100000000002</v>
      </c>
      <c r="T194" s="28">
        <f>T195+T196</f>
        <v>0</v>
      </c>
      <c r="U194" s="28">
        <f>U195+U196</f>
        <v>16537.100000000002</v>
      </c>
      <c r="V194" s="28">
        <f t="shared" si="172"/>
        <v>16537.100000000002</v>
      </c>
      <c r="W194" s="28">
        <f t="shared" si="172"/>
        <v>0</v>
      </c>
      <c r="X194" s="28">
        <f t="shared" si="172"/>
        <v>16537.100000000002</v>
      </c>
      <c r="Y194" s="28">
        <f t="shared" si="172"/>
        <v>0</v>
      </c>
      <c r="Z194" s="28">
        <f t="shared" si="172"/>
        <v>16537.100000000002</v>
      </c>
      <c r="AA194" s="137">
        <f>AA195+AA196</f>
        <v>0</v>
      </c>
      <c r="AB194" s="28">
        <f>AB195+AB196</f>
        <v>16537.100000000002</v>
      </c>
      <c r="AC194" s="127"/>
    </row>
    <row r="195" spans="1:29" ht="15.75" hidden="1" outlineLevel="7" x14ac:dyDescent="0.2">
      <c r="A195" s="32" t="s">
        <v>481</v>
      </c>
      <c r="B195" s="32" t="s">
        <v>497</v>
      </c>
      <c r="C195" s="32" t="s">
        <v>105</v>
      </c>
      <c r="D195" s="32" t="s">
        <v>7</v>
      </c>
      <c r="E195" s="33" t="s">
        <v>8</v>
      </c>
      <c r="F195" s="29">
        <v>133.9</v>
      </c>
      <c r="G195" s="29"/>
      <c r="H195" s="29">
        <f>SUM(F195:G195)</f>
        <v>133.9</v>
      </c>
      <c r="I195" s="29"/>
      <c r="J195" s="29"/>
      <c r="K195" s="29"/>
      <c r="L195" s="29">
        <f>SUM(H195:K195)</f>
        <v>133.9</v>
      </c>
      <c r="M195" s="29"/>
      <c r="N195" s="29">
        <f>SUM(L195:M195)</f>
        <v>133.9</v>
      </c>
      <c r="O195" s="29">
        <v>133.9</v>
      </c>
      <c r="P195" s="29"/>
      <c r="Q195" s="29">
        <f>SUM(O195:P195)</f>
        <v>133.9</v>
      </c>
      <c r="R195" s="29"/>
      <c r="S195" s="29">
        <f>SUM(Q195:R195)</f>
        <v>133.9</v>
      </c>
      <c r="T195" s="29"/>
      <c r="U195" s="29">
        <f>SUM(S195:T195)</f>
        <v>133.9</v>
      </c>
      <c r="V195" s="29">
        <v>133.9</v>
      </c>
      <c r="W195" s="29"/>
      <c r="X195" s="29">
        <f>SUM(V195:W195)</f>
        <v>133.9</v>
      </c>
      <c r="Y195" s="29"/>
      <c r="Z195" s="29">
        <f>SUM(X195:Y195)</f>
        <v>133.9</v>
      </c>
      <c r="AA195" s="138"/>
      <c r="AB195" s="29">
        <f>SUM(Z195:AA195)</f>
        <v>133.9</v>
      </c>
      <c r="AC195" s="127"/>
    </row>
    <row r="196" spans="1:29" ht="31.5" hidden="1" outlineLevel="7" x14ac:dyDescent="0.2">
      <c r="A196" s="32" t="s">
        <v>481</v>
      </c>
      <c r="B196" s="32" t="s">
        <v>497</v>
      </c>
      <c r="C196" s="32" t="s">
        <v>105</v>
      </c>
      <c r="D196" s="32" t="s">
        <v>65</v>
      </c>
      <c r="E196" s="33" t="s">
        <v>66</v>
      </c>
      <c r="F196" s="29">
        <v>16403.2</v>
      </c>
      <c r="G196" s="29"/>
      <c r="H196" s="29">
        <f>SUM(F196:G196)</f>
        <v>16403.2</v>
      </c>
      <c r="I196" s="29"/>
      <c r="J196" s="29"/>
      <c r="K196" s="29">
        <v>2400.8846400000002</v>
      </c>
      <c r="L196" s="29">
        <f>SUM(H196:K196)</f>
        <v>18804.084640000001</v>
      </c>
      <c r="M196" s="29"/>
      <c r="N196" s="29">
        <f>SUM(L196:M196)</f>
        <v>18804.084640000001</v>
      </c>
      <c r="O196" s="29">
        <v>16403.2</v>
      </c>
      <c r="P196" s="29"/>
      <c r="Q196" s="29">
        <f>SUM(O196:P196)</f>
        <v>16403.2</v>
      </c>
      <c r="R196" s="29"/>
      <c r="S196" s="29">
        <f>SUM(Q196:R196)</f>
        <v>16403.2</v>
      </c>
      <c r="T196" s="29"/>
      <c r="U196" s="29">
        <f>SUM(S196:T196)</f>
        <v>16403.2</v>
      </c>
      <c r="V196" s="29">
        <v>16403.2</v>
      </c>
      <c r="W196" s="29"/>
      <c r="X196" s="29">
        <f>SUM(V196:W196)</f>
        <v>16403.2</v>
      </c>
      <c r="Y196" s="29"/>
      <c r="Z196" s="29">
        <f>SUM(X196:Y196)</f>
        <v>16403.2</v>
      </c>
      <c r="AA196" s="138"/>
      <c r="AB196" s="29">
        <f>SUM(Z196:AA196)</f>
        <v>16403.2</v>
      </c>
      <c r="AC196" s="127"/>
    </row>
    <row r="197" spans="1:29" ht="15.75" hidden="1" outlineLevel="5" x14ac:dyDescent="0.2">
      <c r="A197" s="30" t="s">
        <v>481</v>
      </c>
      <c r="B197" s="30" t="s">
        <v>497</v>
      </c>
      <c r="C197" s="30" t="s">
        <v>107</v>
      </c>
      <c r="D197" s="30"/>
      <c r="E197" s="31" t="s">
        <v>108</v>
      </c>
      <c r="F197" s="28">
        <f t="shared" ref="F197:Z197" si="173">F198</f>
        <v>2983.1</v>
      </c>
      <c r="G197" s="28">
        <f t="shared" si="173"/>
        <v>0</v>
      </c>
      <c r="H197" s="28">
        <f t="shared" si="173"/>
        <v>2983.1</v>
      </c>
      <c r="I197" s="28">
        <f t="shared" si="173"/>
        <v>0</v>
      </c>
      <c r="J197" s="28">
        <f t="shared" si="173"/>
        <v>845.34829999999999</v>
      </c>
      <c r="K197" s="28">
        <f t="shared" si="173"/>
        <v>0</v>
      </c>
      <c r="L197" s="28">
        <f t="shared" si="173"/>
        <v>3828.4483</v>
      </c>
      <c r="M197" s="28">
        <f>M198</f>
        <v>0</v>
      </c>
      <c r="N197" s="28">
        <f>N198</f>
        <v>3828.4483</v>
      </c>
      <c r="O197" s="28">
        <f t="shared" si="173"/>
        <v>2983.1</v>
      </c>
      <c r="P197" s="28">
        <f t="shared" si="173"/>
        <v>0</v>
      </c>
      <c r="Q197" s="28">
        <f t="shared" si="173"/>
        <v>2983.1</v>
      </c>
      <c r="R197" s="28">
        <f t="shared" si="173"/>
        <v>0</v>
      </c>
      <c r="S197" s="28">
        <f t="shared" si="173"/>
        <v>2983.1</v>
      </c>
      <c r="T197" s="28">
        <f>T198</f>
        <v>0</v>
      </c>
      <c r="U197" s="28">
        <f>U198</f>
        <v>2983.1</v>
      </c>
      <c r="V197" s="28">
        <f t="shared" si="173"/>
        <v>2983.1</v>
      </c>
      <c r="W197" s="28">
        <f t="shared" si="173"/>
        <v>0</v>
      </c>
      <c r="X197" s="28">
        <f t="shared" si="173"/>
        <v>2983.1</v>
      </c>
      <c r="Y197" s="28">
        <f t="shared" si="173"/>
        <v>0</v>
      </c>
      <c r="Z197" s="28">
        <f t="shared" si="173"/>
        <v>2983.1</v>
      </c>
      <c r="AA197" s="137">
        <f>AA198</f>
        <v>0</v>
      </c>
      <c r="AB197" s="28">
        <f>AB198</f>
        <v>2983.1</v>
      </c>
      <c r="AC197" s="127"/>
    </row>
    <row r="198" spans="1:29" ht="31.5" hidden="1" outlineLevel="7" x14ac:dyDescent="0.2">
      <c r="A198" s="32" t="s">
        <v>481</v>
      </c>
      <c r="B198" s="32" t="s">
        <v>497</v>
      </c>
      <c r="C198" s="32" t="s">
        <v>107</v>
      </c>
      <c r="D198" s="32" t="s">
        <v>65</v>
      </c>
      <c r="E198" s="33" t="s">
        <v>66</v>
      </c>
      <c r="F198" s="29">
        <v>2983.1</v>
      </c>
      <c r="G198" s="29"/>
      <c r="H198" s="29">
        <f>SUM(F198:G198)</f>
        <v>2983.1</v>
      </c>
      <c r="I198" s="29"/>
      <c r="J198" s="29">
        <v>845.34829999999999</v>
      </c>
      <c r="K198" s="29"/>
      <c r="L198" s="29">
        <f>SUM(H198:K198)</f>
        <v>3828.4483</v>
      </c>
      <c r="M198" s="29"/>
      <c r="N198" s="29">
        <f>SUM(L198:M198)</f>
        <v>3828.4483</v>
      </c>
      <c r="O198" s="29">
        <v>2983.1</v>
      </c>
      <c r="P198" s="29"/>
      <c r="Q198" s="29">
        <f>SUM(O198:P198)</f>
        <v>2983.1</v>
      </c>
      <c r="R198" s="29"/>
      <c r="S198" s="29">
        <f>SUM(Q198:R198)</f>
        <v>2983.1</v>
      </c>
      <c r="T198" s="29"/>
      <c r="U198" s="29">
        <f>SUM(S198:T198)</f>
        <v>2983.1</v>
      </c>
      <c r="V198" s="29">
        <v>2983.1</v>
      </c>
      <c r="W198" s="29"/>
      <c r="X198" s="29">
        <f>SUM(V198:W198)</f>
        <v>2983.1</v>
      </c>
      <c r="Y198" s="29"/>
      <c r="Z198" s="29">
        <f>SUM(X198:Y198)</f>
        <v>2983.1</v>
      </c>
      <c r="AA198" s="138"/>
      <c r="AB198" s="29">
        <f>SUM(Z198:AA198)</f>
        <v>2983.1</v>
      </c>
      <c r="AC198" s="127"/>
    </row>
    <row r="199" spans="1:29" ht="47.25" hidden="1" outlineLevel="3" x14ac:dyDescent="0.2">
      <c r="A199" s="30" t="s">
        <v>481</v>
      </c>
      <c r="B199" s="30" t="s">
        <v>497</v>
      </c>
      <c r="C199" s="30" t="s">
        <v>98</v>
      </c>
      <c r="D199" s="30"/>
      <c r="E199" s="31" t="s">
        <v>99</v>
      </c>
      <c r="F199" s="28">
        <f t="shared" ref="F199:Z200" si="174">F200</f>
        <v>10122.6</v>
      </c>
      <c r="G199" s="28">
        <f t="shared" si="174"/>
        <v>0</v>
      </c>
      <c r="H199" s="28">
        <f t="shared" si="174"/>
        <v>10122.6</v>
      </c>
      <c r="I199" s="28">
        <f t="shared" si="174"/>
        <v>0</v>
      </c>
      <c r="J199" s="28">
        <f t="shared" si="174"/>
        <v>0</v>
      </c>
      <c r="K199" s="28">
        <f t="shared" si="174"/>
        <v>54</v>
      </c>
      <c r="L199" s="28">
        <f t="shared" si="174"/>
        <v>10176.6</v>
      </c>
      <c r="M199" s="28">
        <f>M200</f>
        <v>0</v>
      </c>
      <c r="N199" s="28">
        <f>N200</f>
        <v>10176.6</v>
      </c>
      <c r="O199" s="28">
        <f t="shared" ref="O199:O200" si="175">O200</f>
        <v>10494.699999999999</v>
      </c>
      <c r="P199" s="28">
        <f t="shared" si="174"/>
        <v>0</v>
      </c>
      <c r="Q199" s="28">
        <f t="shared" si="174"/>
        <v>10494.699999999999</v>
      </c>
      <c r="R199" s="28">
        <f t="shared" si="174"/>
        <v>0</v>
      </c>
      <c r="S199" s="28">
        <f t="shared" si="174"/>
        <v>10494.699999999999</v>
      </c>
      <c r="T199" s="28">
        <f>T200</f>
        <v>0</v>
      </c>
      <c r="U199" s="28">
        <f>U200</f>
        <v>10494.699999999999</v>
      </c>
      <c r="V199" s="28">
        <f t="shared" ref="V199:V200" si="176">V200</f>
        <v>12137.1</v>
      </c>
      <c r="W199" s="28">
        <f t="shared" si="174"/>
        <v>0</v>
      </c>
      <c r="X199" s="28">
        <f t="shared" si="174"/>
        <v>12137.1</v>
      </c>
      <c r="Y199" s="28">
        <f t="shared" si="174"/>
        <v>0</v>
      </c>
      <c r="Z199" s="28">
        <f t="shared" si="174"/>
        <v>12137.1</v>
      </c>
      <c r="AA199" s="137">
        <f>AA200</f>
        <v>0</v>
      </c>
      <c r="AB199" s="28">
        <f>AB200</f>
        <v>12137.1</v>
      </c>
      <c r="AC199" s="127"/>
    </row>
    <row r="200" spans="1:29" ht="31.5" hidden="1" outlineLevel="4" x14ac:dyDescent="0.2">
      <c r="A200" s="30" t="s">
        <v>481</v>
      </c>
      <c r="B200" s="30" t="s">
        <v>497</v>
      </c>
      <c r="C200" s="30" t="s">
        <v>100</v>
      </c>
      <c r="D200" s="30"/>
      <c r="E200" s="31" t="s">
        <v>35</v>
      </c>
      <c r="F200" s="28">
        <f t="shared" si="174"/>
        <v>10122.6</v>
      </c>
      <c r="G200" s="28">
        <f t="shared" si="174"/>
        <v>0</v>
      </c>
      <c r="H200" s="28">
        <f t="shared" si="174"/>
        <v>10122.6</v>
      </c>
      <c r="I200" s="28">
        <f t="shared" si="174"/>
        <v>0</v>
      </c>
      <c r="J200" s="28">
        <f t="shared" si="174"/>
        <v>0</v>
      </c>
      <c r="K200" s="28">
        <f t="shared" si="174"/>
        <v>54</v>
      </c>
      <c r="L200" s="28">
        <f t="shared" si="174"/>
        <v>10176.6</v>
      </c>
      <c r="M200" s="28">
        <f>M201</f>
        <v>0</v>
      </c>
      <c r="N200" s="28">
        <f>N201</f>
        <v>10176.6</v>
      </c>
      <c r="O200" s="28">
        <f t="shared" si="175"/>
        <v>10494.699999999999</v>
      </c>
      <c r="P200" s="28">
        <f t="shared" si="174"/>
        <v>0</v>
      </c>
      <c r="Q200" s="28">
        <f t="shared" si="174"/>
        <v>10494.699999999999</v>
      </c>
      <c r="R200" s="28">
        <f t="shared" si="174"/>
        <v>0</v>
      </c>
      <c r="S200" s="28">
        <f t="shared" si="174"/>
        <v>10494.699999999999</v>
      </c>
      <c r="T200" s="28">
        <f>T201</f>
        <v>0</v>
      </c>
      <c r="U200" s="28">
        <f>U201</f>
        <v>10494.699999999999</v>
      </c>
      <c r="V200" s="28">
        <f t="shared" si="176"/>
        <v>12137.1</v>
      </c>
      <c r="W200" s="28">
        <f t="shared" si="174"/>
        <v>0</v>
      </c>
      <c r="X200" s="28">
        <f t="shared" si="174"/>
        <v>12137.1</v>
      </c>
      <c r="Y200" s="28">
        <f t="shared" si="174"/>
        <v>0</v>
      </c>
      <c r="Z200" s="28">
        <f t="shared" si="174"/>
        <v>12137.1</v>
      </c>
      <c r="AA200" s="137">
        <f>AA201</f>
        <v>0</v>
      </c>
      <c r="AB200" s="28">
        <f>AB201</f>
        <v>12137.1</v>
      </c>
      <c r="AC200" s="127"/>
    </row>
    <row r="201" spans="1:29" ht="15.75" hidden="1" outlineLevel="5" x14ac:dyDescent="0.2">
      <c r="A201" s="30" t="s">
        <v>481</v>
      </c>
      <c r="B201" s="30" t="s">
        <v>497</v>
      </c>
      <c r="C201" s="30" t="s">
        <v>101</v>
      </c>
      <c r="D201" s="30"/>
      <c r="E201" s="31" t="s">
        <v>102</v>
      </c>
      <c r="F201" s="28">
        <f>F202+F203+F204</f>
        <v>10122.6</v>
      </c>
      <c r="G201" s="28">
        <f t="shared" ref="G201:L201" si="177">G202+G203+G204</f>
        <v>0</v>
      </c>
      <c r="H201" s="28">
        <f t="shared" si="177"/>
        <v>10122.6</v>
      </c>
      <c r="I201" s="28">
        <f t="shared" si="177"/>
        <v>0</v>
      </c>
      <c r="J201" s="28">
        <f t="shared" si="177"/>
        <v>0</v>
      </c>
      <c r="K201" s="28">
        <f t="shared" si="177"/>
        <v>54</v>
      </c>
      <c r="L201" s="28">
        <f t="shared" si="177"/>
        <v>10176.6</v>
      </c>
      <c r="M201" s="28">
        <f>M202+M203+M204</f>
        <v>0</v>
      </c>
      <c r="N201" s="28">
        <f>N202+N203+N204</f>
        <v>10176.6</v>
      </c>
      <c r="O201" s="28">
        <f t="shared" ref="O201:Z201" si="178">O202+O203+O204</f>
        <v>10494.699999999999</v>
      </c>
      <c r="P201" s="28">
        <f t="shared" si="178"/>
        <v>0</v>
      </c>
      <c r="Q201" s="28">
        <f t="shared" si="178"/>
        <v>10494.699999999999</v>
      </c>
      <c r="R201" s="28">
        <f t="shared" si="178"/>
        <v>0</v>
      </c>
      <c r="S201" s="28">
        <f t="shared" si="178"/>
        <v>10494.699999999999</v>
      </c>
      <c r="T201" s="28">
        <f>T202+T203+T204</f>
        <v>0</v>
      </c>
      <c r="U201" s="28">
        <f>U202+U203+U204</f>
        <v>10494.699999999999</v>
      </c>
      <c r="V201" s="28">
        <f t="shared" si="178"/>
        <v>12137.1</v>
      </c>
      <c r="W201" s="28">
        <f t="shared" si="178"/>
        <v>0</v>
      </c>
      <c r="X201" s="28">
        <f t="shared" si="178"/>
        <v>12137.1</v>
      </c>
      <c r="Y201" s="28">
        <f t="shared" si="178"/>
        <v>0</v>
      </c>
      <c r="Z201" s="28">
        <f t="shared" si="178"/>
        <v>12137.1</v>
      </c>
      <c r="AA201" s="137">
        <f>AA202+AA203+AA204</f>
        <v>0</v>
      </c>
      <c r="AB201" s="28">
        <f>AB202+AB203+AB204</f>
        <v>12137.1</v>
      </c>
      <c r="AC201" s="127"/>
    </row>
    <row r="202" spans="1:29" ht="47.25" hidden="1" outlineLevel="7" x14ac:dyDescent="0.2">
      <c r="A202" s="32" t="s">
        <v>481</v>
      </c>
      <c r="B202" s="32" t="s">
        <v>497</v>
      </c>
      <c r="C202" s="32" t="s">
        <v>101</v>
      </c>
      <c r="D202" s="32" t="s">
        <v>4</v>
      </c>
      <c r="E202" s="33" t="s">
        <v>5</v>
      </c>
      <c r="F202" s="29">
        <v>9294.7000000000007</v>
      </c>
      <c r="G202" s="29"/>
      <c r="H202" s="29">
        <f>SUM(F202:G202)</f>
        <v>9294.7000000000007</v>
      </c>
      <c r="I202" s="29"/>
      <c r="J202" s="29"/>
      <c r="K202" s="29"/>
      <c r="L202" s="29">
        <f>SUM(H202:K202)</f>
        <v>9294.7000000000007</v>
      </c>
      <c r="M202" s="29"/>
      <c r="N202" s="29">
        <f>SUM(L202:M202)</f>
        <v>9294.7000000000007</v>
      </c>
      <c r="O202" s="29">
        <v>9666.7999999999993</v>
      </c>
      <c r="P202" s="29"/>
      <c r="Q202" s="29">
        <f>SUM(O202:P202)</f>
        <v>9666.7999999999993</v>
      </c>
      <c r="R202" s="29"/>
      <c r="S202" s="29">
        <f>SUM(Q202:R202)</f>
        <v>9666.7999999999993</v>
      </c>
      <c r="T202" s="29"/>
      <c r="U202" s="29">
        <f>SUM(S202:T202)</f>
        <v>9666.7999999999993</v>
      </c>
      <c r="V202" s="29">
        <v>11309.2</v>
      </c>
      <c r="W202" s="29"/>
      <c r="X202" s="29">
        <f>SUM(V202:W202)</f>
        <v>11309.2</v>
      </c>
      <c r="Y202" s="29"/>
      <c r="Z202" s="29">
        <f>SUM(X202:Y202)</f>
        <v>11309.2</v>
      </c>
      <c r="AA202" s="138"/>
      <c r="AB202" s="29">
        <f>SUM(Z202:AA202)</f>
        <v>11309.2</v>
      </c>
      <c r="AC202" s="127"/>
    </row>
    <row r="203" spans="1:29" ht="15.75" hidden="1" outlineLevel="7" x14ac:dyDescent="0.2">
      <c r="A203" s="32" t="s">
        <v>481</v>
      </c>
      <c r="B203" s="32" t="s">
        <v>497</v>
      </c>
      <c r="C203" s="32" t="s">
        <v>101</v>
      </c>
      <c r="D203" s="32" t="s">
        <v>7</v>
      </c>
      <c r="E203" s="33" t="s">
        <v>8</v>
      </c>
      <c r="F203" s="29">
        <v>798.1</v>
      </c>
      <c r="G203" s="29"/>
      <c r="H203" s="29">
        <f>SUM(F203:G203)</f>
        <v>798.1</v>
      </c>
      <c r="I203" s="29"/>
      <c r="J203" s="29"/>
      <c r="K203" s="29">
        <v>54</v>
      </c>
      <c r="L203" s="29">
        <f>SUM(H203:K203)</f>
        <v>852.1</v>
      </c>
      <c r="M203" s="29"/>
      <c r="N203" s="29">
        <f>SUM(L203:M203)</f>
        <v>852.1</v>
      </c>
      <c r="O203" s="29">
        <v>798.1</v>
      </c>
      <c r="P203" s="29"/>
      <c r="Q203" s="29">
        <f>SUM(O203:P203)</f>
        <v>798.1</v>
      </c>
      <c r="R203" s="29"/>
      <c r="S203" s="29">
        <f>SUM(Q203:R203)</f>
        <v>798.1</v>
      </c>
      <c r="T203" s="29"/>
      <c r="U203" s="29">
        <f>SUM(S203:T203)</f>
        <v>798.1</v>
      </c>
      <c r="V203" s="29">
        <v>798.1</v>
      </c>
      <c r="W203" s="29"/>
      <c r="X203" s="29">
        <f>SUM(V203:W203)</f>
        <v>798.1</v>
      </c>
      <c r="Y203" s="29"/>
      <c r="Z203" s="29">
        <f>SUM(X203:Y203)</f>
        <v>798.1</v>
      </c>
      <c r="AA203" s="138"/>
      <c r="AB203" s="29">
        <f>SUM(Z203:AA203)</f>
        <v>798.1</v>
      </c>
      <c r="AC203" s="127"/>
    </row>
    <row r="204" spans="1:29" ht="15.75" hidden="1" outlineLevel="7" x14ac:dyDescent="0.2">
      <c r="A204" s="32" t="s">
        <v>481</v>
      </c>
      <c r="B204" s="32" t="s">
        <v>497</v>
      </c>
      <c r="C204" s="32" t="s">
        <v>101</v>
      </c>
      <c r="D204" s="32" t="s">
        <v>15</v>
      </c>
      <c r="E204" s="33" t="s">
        <v>16</v>
      </c>
      <c r="F204" s="29">
        <v>29.8</v>
      </c>
      <c r="G204" s="29"/>
      <c r="H204" s="29">
        <f>SUM(F204:G204)</f>
        <v>29.8</v>
      </c>
      <c r="I204" s="29"/>
      <c r="J204" s="29"/>
      <c r="K204" s="29"/>
      <c r="L204" s="29">
        <f>SUM(H204:K204)</f>
        <v>29.8</v>
      </c>
      <c r="M204" s="29"/>
      <c r="N204" s="29">
        <f>SUM(L204:M204)</f>
        <v>29.8</v>
      </c>
      <c r="O204" s="29">
        <v>29.8</v>
      </c>
      <c r="P204" s="29"/>
      <c r="Q204" s="29">
        <f>SUM(O204:P204)</f>
        <v>29.8</v>
      </c>
      <c r="R204" s="29"/>
      <c r="S204" s="29">
        <f>SUM(Q204:R204)</f>
        <v>29.8</v>
      </c>
      <c r="T204" s="29"/>
      <c r="U204" s="29">
        <f>SUM(S204:T204)</f>
        <v>29.8</v>
      </c>
      <c r="V204" s="29">
        <v>29.8</v>
      </c>
      <c r="W204" s="29"/>
      <c r="X204" s="29">
        <f>SUM(V204:W204)</f>
        <v>29.8</v>
      </c>
      <c r="Y204" s="29"/>
      <c r="Z204" s="29">
        <f>SUM(X204:Y204)</f>
        <v>29.8</v>
      </c>
      <c r="AA204" s="138"/>
      <c r="AB204" s="29">
        <f>SUM(Z204:AA204)</f>
        <v>29.8</v>
      </c>
      <c r="AC204" s="127"/>
    </row>
    <row r="205" spans="1:29" ht="15.75" hidden="1" customHeight="1" outlineLevel="1" x14ac:dyDescent="0.2">
      <c r="A205" s="30" t="s">
        <v>481</v>
      </c>
      <c r="B205" s="30" t="s">
        <v>499</v>
      </c>
      <c r="C205" s="30"/>
      <c r="D205" s="30"/>
      <c r="E205" s="31" t="s">
        <v>500</v>
      </c>
      <c r="F205" s="28">
        <f t="shared" ref="F205:Z206" si="179">F206</f>
        <v>3355.7000000000003</v>
      </c>
      <c r="G205" s="28">
        <f t="shared" si="179"/>
        <v>7.9</v>
      </c>
      <c r="H205" s="28">
        <f t="shared" si="179"/>
        <v>3363.6</v>
      </c>
      <c r="I205" s="28">
        <f t="shared" si="179"/>
        <v>0</v>
      </c>
      <c r="J205" s="28">
        <f t="shared" si="179"/>
        <v>0</v>
      </c>
      <c r="K205" s="28">
        <f t="shared" si="179"/>
        <v>60.4</v>
      </c>
      <c r="L205" s="28">
        <f t="shared" si="179"/>
        <v>3424.0000000000005</v>
      </c>
      <c r="M205" s="28">
        <f>M206</f>
        <v>0</v>
      </c>
      <c r="N205" s="28">
        <f>N206</f>
        <v>3424.0000000000005</v>
      </c>
      <c r="O205" s="28">
        <f t="shared" si="179"/>
        <v>3355.7000000000003</v>
      </c>
      <c r="P205" s="28">
        <f t="shared" si="179"/>
        <v>7.9</v>
      </c>
      <c r="Q205" s="28">
        <f t="shared" si="179"/>
        <v>3363.6</v>
      </c>
      <c r="R205" s="28">
        <f t="shared" si="179"/>
        <v>0</v>
      </c>
      <c r="S205" s="28">
        <f t="shared" si="179"/>
        <v>3363.6</v>
      </c>
      <c r="T205" s="28">
        <f>T206</f>
        <v>0</v>
      </c>
      <c r="U205" s="28">
        <f>U206</f>
        <v>3363.6</v>
      </c>
      <c r="V205" s="28">
        <f t="shared" ref="V205:V206" si="180">V206</f>
        <v>3355.7000000000003</v>
      </c>
      <c r="W205" s="28">
        <f t="shared" si="179"/>
        <v>7.9</v>
      </c>
      <c r="X205" s="28">
        <f t="shared" si="179"/>
        <v>3363.6</v>
      </c>
      <c r="Y205" s="28">
        <f t="shared" si="179"/>
        <v>0</v>
      </c>
      <c r="Z205" s="28">
        <f t="shared" si="179"/>
        <v>3363.6</v>
      </c>
      <c r="AA205" s="137">
        <f>AA206</f>
        <v>0</v>
      </c>
      <c r="AB205" s="28">
        <f>AB206</f>
        <v>3363.6</v>
      </c>
      <c r="AC205" s="127"/>
    </row>
    <row r="206" spans="1:29" ht="31.5" hidden="1" outlineLevel="2" x14ac:dyDescent="0.2">
      <c r="A206" s="30" t="s">
        <v>481</v>
      </c>
      <c r="B206" s="30" t="s">
        <v>499</v>
      </c>
      <c r="C206" s="30" t="s">
        <v>49</v>
      </c>
      <c r="D206" s="30"/>
      <c r="E206" s="31" t="s">
        <v>50</v>
      </c>
      <c r="F206" s="28">
        <f t="shared" si="179"/>
        <v>3355.7000000000003</v>
      </c>
      <c r="G206" s="28">
        <f t="shared" si="179"/>
        <v>7.9</v>
      </c>
      <c r="H206" s="28">
        <f t="shared" si="179"/>
        <v>3363.6</v>
      </c>
      <c r="I206" s="28">
        <f t="shared" si="179"/>
        <v>0</v>
      </c>
      <c r="J206" s="28">
        <f t="shared" si="179"/>
        <v>0</v>
      </c>
      <c r="K206" s="28">
        <f t="shared" si="179"/>
        <v>60.4</v>
      </c>
      <c r="L206" s="28">
        <f t="shared" si="179"/>
        <v>3424.0000000000005</v>
      </c>
      <c r="M206" s="28">
        <f>M207</f>
        <v>0</v>
      </c>
      <c r="N206" s="28">
        <f>N207</f>
        <v>3424.0000000000005</v>
      </c>
      <c r="O206" s="28">
        <f t="shared" si="179"/>
        <v>3355.7000000000003</v>
      </c>
      <c r="P206" s="28">
        <f t="shared" si="179"/>
        <v>7.9</v>
      </c>
      <c r="Q206" s="28">
        <f t="shared" si="179"/>
        <v>3363.6</v>
      </c>
      <c r="R206" s="28">
        <f t="shared" si="179"/>
        <v>0</v>
      </c>
      <c r="S206" s="28">
        <f t="shared" si="179"/>
        <v>3363.6</v>
      </c>
      <c r="T206" s="28">
        <f>T207</f>
        <v>0</v>
      </c>
      <c r="U206" s="28">
        <f>U207</f>
        <v>3363.6</v>
      </c>
      <c r="V206" s="28">
        <f t="shared" si="180"/>
        <v>3355.7000000000003</v>
      </c>
      <c r="W206" s="28">
        <f t="shared" si="179"/>
        <v>7.9</v>
      </c>
      <c r="X206" s="28">
        <f t="shared" si="179"/>
        <v>3363.6</v>
      </c>
      <c r="Y206" s="28">
        <f t="shared" si="179"/>
        <v>0</v>
      </c>
      <c r="Z206" s="28">
        <f t="shared" si="179"/>
        <v>3363.6</v>
      </c>
      <c r="AA206" s="137">
        <f>AA207</f>
        <v>0</v>
      </c>
      <c r="AB206" s="28">
        <f>AB207</f>
        <v>3363.6</v>
      </c>
      <c r="AC206" s="127"/>
    </row>
    <row r="207" spans="1:29" ht="29.25" hidden="1" customHeight="1" outlineLevel="3" x14ac:dyDescent="0.2">
      <c r="A207" s="30" t="s">
        <v>481</v>
      </c>
      <c r="B207" s="30" t="s">
        <v>499</v>
      </c>
      <c r="C207" s="30" t="s">
        <v>51</v>
      </c>
      <c r="D207" s="30"/>
      <c r="E207" s="31" t="s">
        <v>52</v>
      </c>
      <c r="F207" s="28">
        <f>F208+F217</f>
        <v>3355.7000000000003</v>
      </c>
      <c r="G207" s="28">
        <f t="shared" ref="G207:L207" si="181">G208+G217</f>
        <v>7.9</v>
      </c>
      <c r="H207" s="28">
        <f t="shared" si="181"/>
        <v>3363.6</v>
      </c>
      <c r="I207" s="28">
        <f t="shared" si="181"/>
        <v>0</v>
      </c>
      <c r="J207" s="28">
        <f t="shared" si="181"/>
        <v>0</v>
      </c>
      <c r="K207" s="28">
        <f t="shared" si="181"/>
        <v>60.4</v>
      </c>
      <c r="L207" s="28">
        <f t="shared" si="181"/>
        <v>3424.0000000000005</v>
      </c>
      <c r="M207" s="28">
        <f>M208+M217</f>
        <v>0</v>
      </c>
      <c r="N207" s="28">
        <f>N208+N217</f>
        <v>3424.0000000000005</v>
      </c>
      <c r="O207" s="28">
        <f t="shared" ref="O207:Z207" si="182">O208+O217</f>
        <v>3355.7000000000003</v>
      </c>
      <c r="P207" s="28">
        <f t="shared" si="182"/>
        <v>7.9</v>
      </c>
      <c r="Q207" s="28">
        <f t="shared" si="182"/>
        <v>3363.6</v>
      </c>
      <c r="R207" s="28">
        <f t="shared" si="182"/>
        <v>0</v>
      </c>
      <c r="S207" s="28">
        <f t="shared" si="182"/>
        <v>3363.6</v>
      </c>
      <c r="T207" s="28">
        <f>T208+T217</f>
        <v>0</v>
      </c>
      <c r="U207" s="28">
        <f>U208+U217</f>
        <v>3363.6</v>
      </c>
      <c r="V207" s="28">
        <f t="shared" si="182"/>
        <v>3355.7000000000003</v>
      </c>
      <c r="W207" s="28">
        <f t="shared" si="182"/>
        <v>7.9</v>
      </c>
      <c r="X207" s="28">
        <f t="shared" si="182"/>
        <v>3363.6</v>
      </c>
      <c r="Y207" s="28">
        <f t="shared" si="182"/>
        <v>0</v>
      </c>
      <c r="Z207" s="28">
        <f t="shared" si="182"/>
        <v>3363.6</v>
      </c>
      <c r="AA207" s="137">
        <f>AA208+AA217</f>
        <v>0</v>
      </c>
      <c r="AB207" s="28">
        <f>AB208+AB217</f>
        <v>3363.6</v>
      </c>
      <c r="AC207" s="127"/>
    </row>
    <row r="208" spans="1:29" ht="15.75" hidden="1" customHeight="1" outlineLevel="4" x14ac:dyDescent="0.2">
      <c r="A208" s="30" t="s">
        <v>481</v>
      </c>
      <c r="B208" s="68" t="s">
        <v>499</v>
      </c>
      <c r="C208" s="68" t="s">
        <v>111</v>
      </c>
      <c r="D208" s="68"/>
      <c r="E208" s="69" t="s">
        <v>112</v>
      </c>
      <c r="F208" s="28">
        <f>F209+F213+F215+F211</f>
        <v>2516.3000000000002</v>
      </c>
      <c r="G208" s="28">
        <f t="shared" ref="G208:L208" si="183">G209+G213+G215+G211</f>
        <v>7.9</v>
      </c>
      <c r="H208" s="28">
        <f t="shared" si="183"/>
        <v>2524.1999999999998</v>
      </c>
      <c r="I208" s="28">
        <f t="shared" si="183"/>
        <v>0</v>
      </c>
      <c r="J208" s="28">
        <f t="shared" si="183"/>
        <v>0</v>
      </c>
      <c r="K208" s="28">
        <f t="shared" si="183"/>
        <v>60.4</v>
      </c>
      <c r="L208" s="28">
        <f t="shared" si="183"/>
        <v>2584.6000000000004</v>
      </c>
      <c r="M208" s="28">
        <f>M209+M213+M215+M211</f>
        <v>0</v>
      </c>
      <c r="N208" s="28">
        <f>N209+N213+N215+N211</f>
        <v>2584.6000000000004</v>
      </c>
      <c r="O208" s="28">
        <f t="shared" ref="O208:Z208" si="184">O209+O213+O215+O211</f>
        <v>2516.3000000000002</v>
      </c>
      <c r="P208" s="28">
        <f t="shared" si="184"/>
        <v>7.9</v>
      </c>
      <c r="Q208" s="28">
        <f t="shared" si="184"/>
        <v>2524.1999999999998</v>
      </c>
      <c r="R208" s="28">
        <f t="shared" si="184"/>
        <v>0</v>
      </c>
      <c r="S208" s="28">
        <f t="shared" si="184"/>
        <v>2524.1999999999998</v>
      </c>
      <c r="T208" s="28">
        <f>T209+T213+T215+T211</f>
        <v>0</v>
      </c>
      <c r="U208" s="28">
        <f>U209+U213+U215+U211</f>
        <v>2524.1999999999998</v>
      </c>
      <c r="V208" s="28">
        <f t="shared" si="184"/>
        <v>2516.3000000000002</v>
      </c>
      <c r="W208" s="28">
        <f t="shared" si="184"/>
        <v>7.9</v>
      </c>
      <c r="X208" s="28">
        <f t="shared" si="184"/>
        <v>2524.1999999999998</v>
      </c>
      <c r="Y208" s="28">
        <f t="shared" si="184"/>
        <v>0</v>
      </c>
      <c r="Z208" s="28">
        <f t="shared" si="184"/>
        <v>2524.1999999999998</v>
      </c>
      <c r="AA208" s="137">
        <f>AA209+AA213+AA215+AA211</f>
        <v>0</v>
      </c>
      <c r="AB208" s="28">
        <f>AB209+AB213+AB215+AB211</f>
        <v>2524.1999999999998</v>
      </c>
      <c r="AC208" s="127"/>
    </row>
    <row r="209" spans="1:29" ht="15.75" hidden="1" outlineLevel="5" x14ac:dyDescent="0.2">
      <c r="A209" s="30" t="s">
        <v>481</v>
      </c>
      <c r="B209" s="68" t="s">
        <v>499</v>
      </c>
      <c r="C209" s="68" t="s">
        <v>113</v>
      </c>
      <c r="D209" s="68"/>
      <c r="E209" s="69" t="s">
        <v>114</v>
      </c>
      <c r="F209" s="28">
        <f t="shared" ref="F209:Z209" si="185">F210</f>
        <v>1871.4</v>
      </c>
      <c r="G209" s="28">
        <f t="shared" si="185"/>
        <v>0</v>
      </c>
      <c r="H209" s="28">
        <f t="shared" si="185"/>
        <v>1871.4</v>
      </c>
      <c r="I209" s="28">
        <f t="shared" si="185"/>
        <v>0</v>
      </c>
      <c r="J209" s="28">
        <f t="shared" si="185"/>
        <v>0</v>
      </c>
      <c r="K209" s="28">
        <f t="shared" si="185"/>
        <v>60.4</v>
      </c>
      <c r="L209" s="28">
        <f t="shared" si="185"/>
        <v>1931.8000000000002</v>
      </c>
      <c r="M209" s="28">
        <f>M210</f>
        <v>0</v>
      </c>
      <c r="N209" s="28">
        <f>N210</f>
        <v>1931.8000000000002</v>
      </c>
      <c r="O209" s="28">
        <f t="shared" si="185"/>
        <v>1871.4</v>
      </c>
      <c r="P209" s="28">
        <f t="shared" si="185"/>
        <v>0</v>
      </c>
      <c r="Q209" s="28">
        <f t="shared" si="185"/>
        <v>1871.4</v>
      </c>
      <c r="R209" s="28">
        <f t="shared" si="185"/>
        <v>0</v>
      </c>
      <c r="S209" s="28">
        <f t="shared" si="185"/>
        <v>1871.4</v>
      </c>
      <c r="T209" s="28">
        <f>T210</f>
        <v>0</v>
      </c>
      <c r="U209" s="28">
        <f>U210</f>
        <v>1871.4</v>
      </c>
      <c r="V209" s="28">
        <f t="shared" si="185"/>
        <v>1871.4</v>
      </c>
      <c r="W209" s="28">
        <f t="shared" si="185"/>
        <v>0</v>
      </c>
      <c r="X209" s="28">
        <f t="shared" si="185"/>
        <v>1871.4</v>
      </c>
      <c r="Y209" s="28">
        <f t="shared" si="185"/>
        <v>0</v>
      </c>
      <c r="Z209" s="28">
        <f t="shared" si="185"/>
        <v>1871.4</v>
      </c>
      <c r="AA209" s="137">
        <f>AA210</f>
        <v>0</v>
      </c>
      <c r="AB209" s="28">
        <f>AB210</f>
        <v>1871.4</v>
      </c>
      <c r="AC209" s="127"/>
    </row>
    <row r="210" spans="1:29" ht="15.75" hidden="1" outlineLevel="7" x14ac:dyDescent="0.2">
      <c r="A210" s="32" t="s">
        <v>481</v>
      </c>
      <c r="B210" s="32" t="s">
        <v>499</v>
      </c>
      <c r="C210" s="32" t="s">
        <v>113</v>
      </c>
      <c r="D210" s="32" t="s">
        <v>7</v>
      </c>
      <c r="E210" s="33" t="s">
        <v>8</v>
      </c>
      <c r="F210" s="29">
        <v>1871.4</v>
      </c>
      <c r="G210" s="29"/>
      <c r="H210" s="29">
        <f>SUM(F210:G210)</f>
        <v>1871.4</v>
      </c>
      <c r="I210" s="29"/>
      <c r="J210" s="29"/>
      <c r="K210" s="29">
        <v>60.4</v>
      </c>
      <c r="L210" s="29">
        <f>SUM(H210:K210)</f>
        <v>1931.8000000000002</v>
      </c>
      <c r="M210" s="29"/>
      <c r="N210" s="29">
        <f>SUM(L210:M210)</f>
        <v>1931.8000000000002</v>
      </c>
      <c r="O210" s="29">
        <v>1871.4</v>
      </c>
      <c r="P210" s="29"/>
      <c r="Q210" s="29">
        <f>SUM(O210:P210)</f>
        <v>1871.4</v>
      </c>
      <c r="R210" s="29"/>
      <c r="S210" s="29">
        <f>SUM(Q210:R210)</f>
        <v>1871.4</v>
      </c>
      <c r="T210" s="29"/>
      <c r="U210" s="29">
        <f>SUM(S210:T210)</f>
        <v>1871.4</v>
      </c>
      <c r="V210" s="29">
        <v>1871.4</v>
      </c>
      <c r="W210" s="29"/>
      <c r="X210" s="29">
        <f>SUM(V210:W210)</f>
        <v>1871.4</v>
      </c>
      <c r="Y210" s="29"/>
      <c r="Z210" s="29">
        <f>SUM(X210:Y210)</f>
        <v>1871.4</v>
      </c>
      <c r="AA210" s="138"/>
      <c r="AB210" s="29">
        <f>SUM(Z210:AA210)</f>
        <v>1871.4</v>
      </c>
      <c r="AC210" s="127"/>
    </row>
    <row r="211" spans="1:29" ht="15.75" hidden="1" outlineLevel="7" x14ac:dyDescent="0.2">
      <c r="A211" s="30" t="s">
        <v>481</v>
      </c>
      <c r="B211" s="68" t="s">
        <v>499</v>
      </c>
      <c r="C211" s="30" t="s">
        <v>326</v>
      </c>
      <c r="D211" s="30"/>
      <c r="E211" s="31" t="s">
        <v>327</v>
      </c>
      <c r="F211" s="28">
        <f>F212</f>
        <v>50</v>
      </c>
      <c r="G211" s="28">
        <f t="shared" ref="G211:L211" si="186">G212</f>
        <v>0</v>
      </c>
      <c r="H211" s="28">
        <f t="shared" si="186"/>
        <v>50</v>
      </c>
      <c r="I211" s="28">
        <f t="shared" si="186"/>
        <v>0</v>
      </c>
      <c r="J211" s="28">
        <f t="shared" si="186"/>
        <v>0</v>
      </c>
      <c r="K211" s="28">
        <f t="shared" si="186"/>
        <v>0</v>
      </c>
      <c r="L211" s="28">
        <f t="shared" si="186"/>
        <v>50</v>
      </c>
      <c r="M211" s="28">
        <f>M212</f>
        <v>0</v>
      </c>
      <c r="N211" s="28">
        <f>N212</f>
        <v>50</v>
      </c>
      <c r="O211" s="28">
        <f t="shared" ref="O211:Z211" si="187">O212</f>
        <v>50</v>
      </c>
      <c r="P211" s="28">
        <f t="shared" si="187"/>
        <v>0</v>
      </c>
      <c r="Q211" s="28">
        <f t="shared" si="187"/>
        <v>50</v>
      </c>
      <c r="R211" s="28">
        <f t="shared" si="187"/>
        <v>0</v>
      </c>
      <c r="S211" s="28">
        <f t="shared" si="187"/>
        <v>50</v>
      </c>
      <c r="T211" s="28">
        <f>T212</f>
        <v>0</v>
      </c>
      <c r="U211" s="28">
        <f>U212</f>
        <v>50</v>
      </c>
      <c r="V211" s="28">
        <f t="shared" si="187"/>
        <v>50</v>
      </c>
      <c r="W211" s="28">
        <f t="shared" si="187"/>
        <v>0</v>
      </c>
      <c r="X211" s="28">
        <f t="shared" si="187"/>
        <v>50</v>
      </c>
      <c r="Y211" s="28">
        <f t="shared" si="187"/>
        <v>0</v>
      </c>
      <c r="Z211" s="28">
        <f t="shared" si="187"/>
        <v>50</v>
      </c>
      <c r="AA211" s="137">
        <f>AA212</f>
        <v>0</v>
      </c>
      <c r="AB211" s="28">
        <f>AB212</f>
        <v>50</v>
      </c>
      <c r="AC211" s="127"/>
    </row>
    <row r="212" spans="1:29" ht="15.75" hidden="1" outlineLevel="7" x14ac:dyDescent="0.2">
      <c r="A212" s="32" t="s">
        <v>481</v>
      </c>
      <c r="B212" s="32" t="s">
        <v>499</v>
      </c>
      <c r="C212" s="32" t="s">
        <v>326</v>
      </c>
      <c r="D212" s="32" t="s">
        <v>7</v>
      </c>
      <c r="E212" s="33" t="s">
        <v>8</v>
      </c>
      <c r="F212" s="29">
        <v>50</v>
      </c>
      <c r="G212" s="29"/>
      <c r="H212" s="29">
        <f>SUM(F212:G212)</f>
        <v>50</v>
      </c>
      <c r="I212" s="29"/>
      <c r="J212" s="29"/>
      <c r="K212" s="29"/>
      <c r="L212" s="29">
        <f>SUM(H212:K212)</f>
        <v>50</v>
      </c>
      <c r="M212" s="29"/>
      <c r="N212" s="29">
        <f>SUM(L212:M212)</f>
        <v>50</v>
      </c>
      <c r="O212" s="29">
        <v>50</v>
      </c>
      <c r="P212" s="29"/>
      <c r="Q212" s="29">
        <f>SUM(O212:P212)</f>
        <v>50</v>
      </c>
      <c r="R212" s="29"/>
      <c r="S212" s="29">
        <f>SUM(Q212:R212)</f>
        <v>50</v>
      </c>
      <c r="T212" s="29"/>
      <c r="U212" s="29">
        <f>SUM(S212:T212)</f>
        <v>50</v>
      </c>
      <c r="V212" s="29">
        <v>50</v>
      </c>
      <c r="W212" s="29"/>
      <c r="X212" s="29">
        <f>SUM(V212:W212)</f>
        <v>50</v>
      </c>
      <c r="Y212" s="29"/>
      <c r="Z212" s="29">
        <f>SUM(X212:Y212)</f>
        <v>50</v>
      </c>
      <c r="AA212" s="138"/>
      <c r="AB212" s="29">
        <f>SUM(Z212:AA212)</f>
        <v>50</v>
      </c>
      <c r="AC212" s="127"/>
    </row>
    <row r="213" spans="1:29" ht="31.5" hidden="1" outlineLevel="5" x14ac:dyDescent="0.2">
      <c r="A213" s="30" t="s">
        <v>481</v>
      </c>
      <c r="B213" s="30" t="s">
        <v>499</v>
      </c>
      <c r="C213" s="30" t="s">
        <v>115</v>
      </c>
      <c r="D213" s="30"/>
      <c r="E213" s="31" t="s">
        <v>413</v>
      </c>
      <c r="F213" s="28">
        <f t="shared" ref="F213:Z213" si="188">F214</f>
        <v>250</v>
      </c>
      <c r="G213" s="28">
        <f t="shared" si="188"/>
        <v>0</v>
      </c>
      <c r="H213" s="28">
        <f t="shared" si="188"/>
        <v>250</v>
      </c>
      <c r="I213" s="28">
        <f t="shared" si="188"/>
        <v>0</v>
      </c>
      <c r="J213" s="28">
        <f t="shared" si="188"/>
        <v>0</v>
      </c>
      <c r="K213" s="28">
        <f t="shared" si="188"/>
        <v>0</v>
      </c>
      <c r="L213" s="28">
        <f t="shared" si="188"/>
        <v>250</v>
      </c>
      <c r="M213" s="28">
        <f>M214</f>
        <v>0</v>
      </c>
      <c r="N213" s="28">
        <f>N214</f>
        <v>250</v>
      </c>
      <c r="O213" s="28">
        <f t="shared" si="188"/>
        <v>250</v>
      </c>
      <c r="P213" s="28">
        <f t="shared" si="188"/>
        <v>0</v>
      </c>
      <c r="Q213" s="28">
        <f t="shared" si="188"/>
        <v>250</v>
      </c>
      <c r="R213" s="28">
        <f t="shared" si="188"/>
        <v>0</v>
      </c>
      <c r="S213" s="28">
        <f t="shared" si="188"/>
        <v>250</v>
      </c>
      <c r="T213" s="28">
        <f>T214</f>
        <v>0</v>
      </c>
      <c r="U213" s="28">
        <f>U214</f>
        <v>250</v>
      </c>
      <c r="V213" s="28">
        <f t="shared" si="188"/>
        <v>250</v>
      </c>
      <c r="W213" s="28">
        <f t="shared" si="188"/>
        <v>0</v>
      </c>
      <c r="X213" s="28">
        <f t="shared" si="188"/>
        <v>250</v>
      </c>
      <c r="Y213" s="28">
        <f t="shared" si="188"/>
        <v>0</v>
      </c>
      <c r="Z213" s="28">
        <f t="shared" si="188"/>
        <v>250</v>
      </c>
      <c r="AA213" s="137">
        <f>AA214</f>
        <v>0</v>
      </c>
      <c r="AB213" s="28">
        <f>AB214</f>
        <v>250</v>
      </c>
      <c r="AC213" s="127"/>
    </row>
    <row r="214" spans="1:29" ht="47.25" hidden="1" outlineLevel="7" x14ac:dyDescent="0.2">
      <c r="A214" s="32" t="s">
        <v>481</v>
      </c>
      <c r="B214" s="32" t="s">
        <v>499</v>
      </c>
      <c r="C214" s="32" t="s">
        <v>115</v>
      </c>
      <c r="D214" s="32" t="s">
        <v>4</v>
      </c>
      <c r="E214" s="33" t="s">
        <v>5</v>
      </c>
      <c r="F214" s="29">
        <v>250</v>
      </c>
      <c r="G214" s="29"/>
      <c r="H214" s="29">
        <f>SUM(F214:G214)</f>
        <v>250</v>
      </c>
      <c r="I214" s="29"/>
      <c r="J214" s="29"/>
      <c r="K214" s="29"/>
      <c r="L214" s="29">
        <f>SUM(H214:K214)</f>
        <v>250</v>
      </c>
      <c r="M214" s="29"/>
      <c r="N214" s="29">
        <f>SUM(L214:M214)</f>
        <v>250</v>
      </c>
      <c r="O214" s="29">
        <v>250</v>
      </c>
      <c r="P214" s="29"/>
      <c r="Q214" s="29">
        <f>SUM(O214:P214)</f>
        <v>250</v>
      </c>
      <c r="R214" s="29"/>
      <c r="S214" s="29">
        <f>SUM(Q214:R214)</f>
        <v>250</v>
      </c>
      <c r="T214" s="29"/>
      <c r="U214" s="29">
        <f>SUM(S214:T214)</f>
        <v>250</v>
      </c>
      <c r="V214" s="29">
        <v>250</v>
      </c>
      <c r="W214" s="29"/>
      <c r="X214" s="29">
        <f>SUM(V214:W214)</f>
        <v>250</v>
      </c>
      <c r="Y214" s="29"/>
      <c r="Z214" s="29">
        <f>SUM(X214:Y214)</f>
        <v>250</v>
      </c>
      <c r="AA214" s="138"/>
      <c r="AB214" s="29">
        <f>SUM(Z214:AA214)</f>
        <v>250</v>
      </c>
      <c r="AC214" s="127"/>
    </row>
    <row r="215" spans="1:29" ht="31.5" hidden="1" customHeight="1" outlineLevel="5" x14ac:dyDescent="0.2">
      <c r="A215" s="30" t="s">
        <v>481</v>
      </c>
      <c r="B215" s="30" t="s">
        <v>499</v>
      </c>
      <c r="C215" s="30" t="s">
        <v>115</v>
      </c>
      <c r="D215" s="30"/>
      <c r="E215" s="31" t="s">
        <v>416</v>
      </c>
      <c r="F215" s="28">
        <f t="shared" ref="F215:Z215" si="189">F216</f>
        <v>344.9</v>
      </c>
      <c r="G215" s="28">
        <f t="shared" si="189"/>
        <v>7.9</v>
      </c>
      <c r="H215" s="28">
        <f t="shared" si="189"/>
        <v>352.79999999999995</v>
      </c>
      <c r="I215" s="28">
        <f t="shared" si="189"/>
        <v>0</v>
      </c>
      <c r="J215" s="28">
        <f t="shared" si="189"/>
        <v>0</v>
      </c>
      <c r="K215" s="28">
        <f t="shared" si="189"/>
        <v>0</v>
      </c>
      <c r="L215" s="28">
        <f t="shared" si="189"/>
        <v>352.79999999999995</v>
      </c>
      <c r="M215" s="28">
        <f>M216</f>
        <v>0</v>
      </c>
      <c r="N215" s="28">
        <f>N216</f>
        <v>352.79999999999995</v>
      </c>
      <c r="O215" s="28">
        <f t="shared" si="189"/>
        <v>344.9</v>
      </c>
      <c r="P215" s="28">
        <f t="shared" si="189"/>
        <v>7.9</v>
      </c>
      <c r="Q215" s="28">
        <f t="shared" si="189"/>
        <v>352.79999999999995</v>
      </c>
      <c r="R215" s="28">
        <f t="shared" si="189"/>
        <v>0</v>
      </c>
      <c r="S215" s="28">
        <f t="shared" si="189"/>
        <v>352.79999999999995</v>
      </c>
      <c r="T215" s="28">
        <f>T216</f>
        <v>0</v>
      </c>
      <c r="U215" s="28">
        <f>U216</f>
        <v>352.79999999999995</v>
      </c>
      <c r="V215" s="28">
        <f t="shared" si="189"/>
        <v>344.9</v>
      </c>
      <c r="W215" s="28">
        <f t="shared" si="189"/>
        <v>7.9</v>
      </c>
      <c r="X215" s="28">
        <f t="shared" si="189"/>
        <v>352.79999999999995</v>
      </c>
      <c r="Y215" s="28">
        <f t="shared" si="189"/>
        <v>0</v>
      </c>
      <c r="Z215" s="28">
        <f t="shared" si="189"/>
        <v>352.79999999999995</v>
      </c>
      <c r="AA215" s="137">
        <f>AA216</f>
        <v>0</v>
      </c>
      <c r="AB215" s="28">
        <f>AB216</f>
        <v>352.79999999999995</v>
      </c>
      <c r="AC215" s="127"/>
    </row>
    <row r="216" spans="1:29" ht="47.25" hidden="1" outlineLevel="7" x14ac:dyDescent="0.2">
      <c r="A216" s="32" t="s">
        <v>481</v>
      </c>
      <c r="B216" s="32" t="s">
        <v>499</v>
      </c>
      <c r="C216" s="32" t="s">
        <v>115</v>
      </c>
      <c r="D216" s="32" t="s">
        <v>4</v>
      </c>
      <c r="E216" s="33" t="s">
        <v>5</v>
      </c>
      <c r="F216" s="29">
        <v>344.9</v>
      </c>
      <c r="G216" s="29">
        <v>7.9</v>
      </c>
      <c r="H216" s="29">
        <f>SUM(F216:G216)</f>
        <v>352.79999999999995</v>
      </c>
      <c r="I216" s="29"/>
      <c r="J216" s="29"/>
      <c r="K216" s="29"/>
      <c r="L216" s="29">
        <f>SUM(H216:K216)</f>
        <v>352.79999999999995</v>
      </c>
      <c r="M216" s="29"/>
      <c r="N216" s="29">
        <f>SUM(L216:M216)</f>
        <v>352.79999999999995</v>
      </c>
      <c r="O216" s="29">
        <v>344.9</v>
      </c>
      <c r="P216" s="29">
        <v>7.9</v>
      </c>
      <c r="Q216" s="29">
        <f>SUM(O216:P216)</f>
        <v>352.79999999999995</v>
      </c>
      <c r="R216" s="29"/>
      <c r="S216" s="29">
        <f>SUM(Q216:R216)</f>
        <v>352.79999999999995</v>
      </c>
      <c r="T216" s="29"/>
      <c r="U216" s="29">
        <f>SUM(S216:T216)</f>
        <v>352.79999999999995</v>
      </c>
      <c r="V216" s="29">
        <v>344.9</v>
      </c>
      <c r="W216" s="29">
        <v>7.9</v>
      </c>
      <c r="X216" s="29">
        <f>SUM(V216:W216)</f>
        <v>352.79999999999995</v>
      </c>
      <c r="Y216" s="29"/>
      <c r="Z216" s="29">
        <f>SUM(X216:Y216)</f>
        <v>352.79999999999995</v>
      </c>
      <c r="AA216" s="138"/>
      <c r="AB216" s="29">
        <f>SUM(Z216:AA216)</f>
        <v>352.79999999999995</v>
      </c>
      <c r="AC216" s="127"/>
    </row>
    <row r="217" spans="1:29" ht="15.75" hidden="1" outlineLevel="7" x14ac:dyDescent="0.2">
      <c r="A217" s="30" t="s">
        <v>481</v>
      </c>
      <c r="B217" s="30" t="s">
        <v>499</v>
      </c>
      <c r="C217" s="20" t="s">
        <v>643</v>
      </c>
      <c r="D217" s="20"/>
      <c r="E217" s="39" t="s">
        <v>642</v>
      </c>
      <c r="F217" s="28">
        <f>F218</f>
        <v>839.4</v>
      </c>
      <c r="G217" s="28">
        <f t="shared" ref="G217:L218" si="190">G218</f>
        <v>0</v>
      </c>
      <c r="H217" s="28">
        <f t="shared" si="190"/>
        <v>839.4</v>
      </c>
      <c r="I217" s="28">
        <f t="shared" si="190"/>
        <v>0</v>
      </c>
      <c r="J217" s="28">
        <f t="shared" si="190"/>
        <v>0</v>
      </c>
      <c r="K217" s="28">
        <f t="shared" si="190"/>
        <v>0</v>
      </c>
      <c r="L217" s="28">
        <f t="shared" si="190"/>
        <v>839.4</v>
      </c>
      <c r="M217" s="28">
        <f>M218</f>
        <v>0</v>
      </c>
      <c r="N217" s="28">
        <f>N218</f>
        <v>839.4</v>
      </c>
      <c r="O217" s="28">
        <f t="shared" ref="O217:Z218" si="191">O218</f>
        <v>839.4</v>
      </c>
      <c r="P217" s="28">
        <f t="shared" si="191"/>
        <v>0</v>
      </c>
      <c r="Q217" s="28">
        <f t="shared" si="191"/>
        <v>839.4</v>
      </c>
      <c r="R217" s="28">
        <f t="shared" si="191"/>
        <v>0</v>
      </c>
      <c r="S217" s="28">
        <f t="shared" si="191"/>
        <v>839.4</v>
      </c>
      <c r="T217" s="28">
        <f>T218</f>
        <v>0</v>
      </c>
      <c r="U217" s="28">
        <f>U218</f>
        <v>839.4</v>
      </c>
      <c r="V217" s="28">
        <f t="shared" si="191"/>
        <v>839.4</v>
      </c>
      <c r="W217" s="28">
        <f t="shared" si="191"/>
        <v>0</v>
      </c>
      <c r="X217" s="28">
        <f t="shared" si="191"/>
        <v>839.4</v>
      </c>
      <c r="Y217" s="28">
        <f t="shared" si="191"/>
        <v>0</v>
      </c>
      <c r="Z217" s="28">
        <f t="shared" si="191"/>
        <v>839.4</v>
      </c>
      <c r="AA217" s="137">
        <f>AA218</f>
        <v>0</v>
      </c>
      <c r="AB217" s="28">
        <f>AB218</f>
        <v>839.4</v>
      </c>
      <c r="AC217" s="127"/>
    </row>
    <row r="218" spans="1:29" s="66" customFormat="1" ht="29.25" hidden="1" customHeight="1" outlineLevel="7" x14ac:dyDescent="0.2">
      <c r="A218" s="30" t="s">
        <v>481</v>
      </c>
      <c r="B218" s="30" t="s">
        <v>499</v>
      </c>
      <c r="C218" s="20" t="s">
        <v>636</v>
      </c>
      <c r="D218" s="20" t="s">
        <v>447</v>
      </c>
      <c r="E218" s="37" t="s">
        <v>750</v>
      </c>
      <c r="F218" s="28">
        <f>F219</f>
        <v>839.4</v>
      </c>
      <c r="G218" s="28">
        <f t="shared" si="190"/>
        <v>0</v>
      </c>
      <c r="H218" s="28">
        <f t="shared" si="190"/>
        <v>839.4</v>
      </c>
      <c r="I218" s="28">
        <f t="shared" si="190"/>
        <v>0</v>
      </c>
      <c r="J218" s="28">
        <f t="shared" si="190"/>
        <v>0</v>
      </c>
      <c r="K218" s="28">
        <f t="shared" si="190"/>
        <v>0</v>
      </c>
      <c r="L218" s="28">
        <f t="shared" si="190"/>
        <v>839.4</v>
      </c>
      <c r="M218" s="28">
        <f>M219</f>
        <v>0</v>
      </c>
      <c r="N218" s="28">
        <f>N219</f>
        <v>839.4</v>
      </c>
      <c r="O218" s="28">
        <f t="shared" si="191"/>
        <v>839.4</v>
      </c>
      <c r="P218" s="28">
        <f t="shared" si="191"/>
        <v>0</v>
      </c>
      <c r="Q218" s="28">
        <f t="shared" si="191"/>
        <v>839.4</v>
      </c>
      <c r="R218" s="28">
        <f t="shared" si="191"/>
        <v>0</v>
      </c>
      <c r="S218" s="28">
        <f t="shared" si="191"/>
        <v>839.4</v>
      </c>
      <c r="T218" s="28">
        <f>T219</f>
        <v>0</v>
      </c>
      <c r="U218" s="28">
        <f>U219</f>
        <v>839.4</v>
      </c>
      <c r="V218" s="28">
        <f t="shared" si="191"/>
        <v>839.4</v>
      </c>
      <c r="W218" s="28">
        <f t="shared" si="191"/>
        <v>0</v>
      </c>
      <c r="X218" s="28">
        <f t="shared" si="191"/>
        <v>839.4</v>
      </c>
      <c r="Y218" s="28">
        <f t="shared" si="191"/>
        <v>0</v>
      </c>
      <c r="Z218" s="28">
        <f t="shared" si="191"/>
        <v>839.4</v>
      </c>
      <c r="AA218" s="137">
        <f>AA219</f>
        <v>0</v>
      </c>
      <c r="AB218" s="28">
        <f>AB219</f>
        <v>839.4</v>
      </c>
      <c r="AC218" s="127"/>
    </row>
    <row r="219" spans="1:29" ht="31.5" hidden="1" outlineLevel="7" x14ac:dyDescent="0.2">
      <c r="A219" s="32" t="s">
        <v>481</v>
      </c>
      <c r="B219" s="32" t="s">
        <v>499</v>
      </c>
      <c r="C219" s="24" t="s">
        <v>636</v>
      </c>
      <c r="D219" s="24" t="s">
        <v>65</v>
      </c>
      <c r="E219" s="6" t="s">
        <v>421</v>
      </c>
      <c r="F219" s="29">
        <v>839.4</v>
      </c>
      <c r="G219" s="29"/>
      <c r="H219" s="29">
        <f>SUM(F219:G219)</f>
        <v>839.4</v>
      </c>
      <c r="I219" s="29"/>
      <c r="J219" s="29"/>
      <c r="K219" s="29"/>
      <c r="L219" s="29">
        <f>SUM(H219:K219)</f>
        <v>839.4</v>
      </c>
      <c r="M219" s="29"/>
      <c r="N219" s="29">
        <f>SUM(L219:M219)</f>
        <v>839.4</v>
      </c>
      <c r="O219" s="29">
        <v>839.4</v>
      </c>
      <c r="P219" s="29"/>
      <c r="Q219" s="29">
        <f>SUM(O219:P219)</f>
        <v>839.4</v>
      </c>
      <c r="R219" s="29"/>
      <c r="S219" s="29">
        <f>SUM(Q219:R219)</f>
        <v>839.4</v>
      </c>
      <c r="T219" s="29"/>
      <c r="U219" s="29">
        <f>SUM(S219:T219)</f>
        <v>839.4</v>
      </c>
      <c r="V219" s="29">
        <v>839.4</v>
      </c>
      <c r="W219" s="29"/>
      <c r="X219" s="29">
        <f>SUM(V219:W219)</f>
        <v>839.4</v>
      </c>
      <c r="Y219" s="29"/>
      <c r="Z219" s="29">
        <f>SUM(X219:Y219)</f>
        <v>839.4</v>
      </c>
      <c r="AA219" s="138"/>
      <c r="AB219" s="29">
        <f>SUM(Z219:AA219)</f>
        <v>839.4</v>
      </c>
      <c r="AC219" s="127"/>
    </row>
    <row r="220" spans="1:29" ht="15.75" hidden="1" outlineLevel="7" x14ac:dyDescent="0.2">
      <c r="A220" s="30" t="s">
        <v>481</v>
      </c>
      <c r="B220" s="30" t="s">
        <v>501</v>
      </c>
      <c r="C220" s="32"/>
      <c r="D220" s="32"/>
      <c r="E220" s="67" t="s">
        <v>502</v>
      </c>
      <c r="F220" s="28" t="e">
        <f t="shared" ref="F220:Z220" si="192">F221+F247+F254+F292+F237</f>
        <v>#REF!</v>
      </c>
      <c r="G220" s="28" t="e">
        <f t="shared" si="192"/>
        <v>#REF!</v>
      </c>
      <c r="H220" s="28">
        <f t="shared" si="192"/>
        <v>324287.46100000001</v>
      </c>
      <c r="I220" s="28">
        <f t="shared" si="192"/>
        <v>26731.691250000003</v>
      </c>
      <c r="J220" s="28">
        <f t="shared" si="192"/>
        <v>7504.3171599999996</v>
      </c>
      <c r="K220" s="28">
        <f t="shared" si="192"/>
        <v>26699.986120000001</v>
      </c>
      <c r="L220" s="28">
        <f t="shared" si="192"/>
        <v>385223.45553000009</v>
      </c>
      <c r="M220" s="28">
        <f>M221+M247+M254+M292+M237</f>
        <v>0</v>
      </c>
      <c r="N220" s="28">
        <f>N221+N247+N254+N292+N237</f>
        <v>385223.45553000009</v>
      </c>
      <c r="O220" s="28">
        <f t="shared" si="192"/>
        <v>390442.929</v>
      </c>
      <c r="P220" s="28">
        <f t="shared" si="192"/>
        <v>0</v>
      </c>
      <c r="Q220" s="28">
        <f t="shared" si="192"/>
        <v>390442.929</v>
      </c>
      <c r="R220" s="28">
        <f t="shared" si="192"/>
        <v>479.8</v>
      </c>
      <c r="S220" s="28">
        <f t="shared" si="192"/>
        <v>390922.72899999999</v>
      </c>
      <c r="T220" s="28">
        <f>T221+T247+T254+T292+T237</f>
        <v>0</v>
      </c>
      <c r="U220" s="28">
        <f>U221+U247+U254+U292+U237</f>
        <v>390922.72899999999</v>
      </c>
      <c r="V220" s="28">
        <f t="shared" si="192"/>
        <v>280857.5</v>
      </c>
      <c r="W220" s="28">
        <f t="shared" si="192"/>
        <v>0</v>
      </c>
      <c r="X220" s="28">
        <f t="shared" si="192"/>
        <v>280857.5</v>
      </c>
      <c r="Y220" s="28">
        <f t="shared" si="192"/>
        <v>0</v>
      </c>
      <c r="Z220" s="28">
        <f t="shared" si="192"/>
        <v>280857.5</v>
      </c>
      <c r="AA220" s="137">
        <f>AA221+AA247+AA254+AA292+AA237</f>
        <v>0</v>
      </c>
      <c r="AB220" s="28">
        <f>AB221+AB247+AB254+AB292+AB237</f>
        <v>280857.5</v>
      </c>
      <c r="AC220" s="127"/>
    </row>
    <row r="221" spans="1:29" ht="15.75" hidden="1" outlineLevel="1" x14ac:dyDescent="0.2">
      <c r="A221" s="30" t="s">
        <v>481</v>
      </c>
      <c r="B221" s="30" t="s">
        <v>503</v>
      </c>
      <c r="C221" s="30"/>
      <c r="D221" s="30"/>
      <c r="E221" s="31" t="s">
        <v>504</v>
      </c>
      <c r="F221" s="28">
        <f>F222+F229</f>
        <v>4407.3999999999996</v>
      </c>
      <c r="G221" s="28">
        <f t="shared" ref="G221:L221" si="193">G222+G229</f>
        <v>0</v>
      </c>
      <c r="H221" s="28">
        <f t="shared" si="193"/>
        <v>4407.3999999999996</v>
      </c>
      <c r="I221" s="28">
        <f t="shared" si="193"/>
        <v>0</v>
      </c>
      <c r="J221" s="28">
        <f t="shared" si="193"/>
        <v>0</v>
      </c>
      <c r="K221" s="28">
        <f t="shared" si="193"/>
        <v>0</v>
      </c>
      <c r="L221" s="28">
        <f t="shared" si="193"/>
        <v>4407.3999999999996</v>
      </c>
      <c r="M221" s="28">
        <f>M222+M229</f>
        <v>0</v>
      </c>
      <c r="N221" s="28">
        <f>N222+N229</f>
        <v>4407.3999999999996</v>
      </c>
      <c r="O221" s="28">
        <f t="shared" ref="O221:Z221" si="194">O222+O229</f>
        <v>4410.3999999999996</v>
      </c>
      <c r="P221" s="28">
        <f t="shared" si="194"/>
        <v>0</v>
      </c>
      <c r="Q221" s="28">
        <f t="shared" si="194"/>
        <v>4410.3999999999996</v>
      </c>
      <c r="R221" s="28">
        <f t="shared" si="194"/>
        <v>0</v>
      </c>
      <c r="S221" s="28">
        <f t="shared" si="194"/>
        <v>4410.3999999999996</v>
      </c>
      <c r="T221" s="28">
        <f>T222+T229</f>
        <v>0</v>
      </c>
      <c r="U221" s="28">
        <f>U222+U229</f>
        <v>4410.3999999999996</v>
      </c>
      <c r="V221" s="28">
        <f t="shared" si="194"/>
        <v>4410.3999999999996</v>
      </c>
      <c r="W221" s="28">
        <f t="shared" si="194"/>
        <v>0</v>
      </c>
      <c r="X221" s="28">
        <f t="shared" si="194"/>
        <v>4410.3999999999996</v>
      </c>
      <c r="Y221" s="28">
        <f t="shared" si="194"/>
        <v>0</v>
      </c>
      <c r="Z221" s="28">
        <f t="shared" si="194"/>
        <v>4410.3999999999996</v>
      </c>
      <c r="AA221" s="137">
        <f>AA222+AA229</f>
        <v>0</v>
      </c>
      <c r="AB221" s="28">
        <f>AB222+AB229</f>
        <v>4410.3999999999996</v>
      </c>
      <c r="AC221" s="127"/>
    </row>
    <row r="222" spans="1:29" ht="31.5" hidden="1" outlineLevel="2" x14ac:dyDescent="0.2">
      <c r="A222" s="30" t="s">
        <v>481</v>
      </c>
      <c r="B222" s="30" t="s">
        <v>503</v>
      </c>
      <c r="C222" s="30" t="s">
        <v>49</v>
      </c>
      <c r="D222" s="30"/>
      <c r="E222" s="31" t="s">
        <v>50</v>
      </c>
      <c r="F222" s="28">
        <f t="shared" ref="F222:Z223" si="195">F223</f>
        <v>2207.4</v>
      </c>
      <c r="G222" s="28">
        <f t="shared" si="195"/>
        <v>0</v>
      </c>
      <c r="H222" s="28">
        <f t="shared" si="195"/>
        <v>2207.4</v>
      </c>
      <c r="I222" s="28">
        <f t="shared" si="195"/>
        <v>0</v>
      </c>
      <c r="J222" s="28">
        <f t="shared" si="195"/>
        <v>0</v>
      </c>
      <c r="K222" s="28">
        <f t="shared" si="195"/>
        <v>0</v>
      </c>
      <c r="L222" s="28">
        <f t="shared" si="195"/>
        <v>2207.4</v>
      </c>
      <c r="M222" s="28">
        <f>M223</f>
        <v>0</v>
      </c>
      <c r="N222" s="28">
        <f>N223</f>
        <v>2207.4</v>
      </c>
      <c r="O222" s="28">
        <f t="shared" ref="O222:O223" si="196">O223</f>
        <v>2210.4</v>
      </c>
      <c r="P222" s="28">
        <f t="shared" si="195"/>
        <v>0</v>
      </c>
      <c r="Q222" s="28">
        <f t="shared" si="195"/>
        <v>2210.4</v>
      </c>
      <c r="R222" s="28">
        <f t="shared" si="195"/>
        <v>0</v>
      </c>
      <c r="S222" s="28">
        <f t="shared" si="195"/>
        <v>2210.4</v>
      </c>
      <c r="T222" s="28">
        <f>T223</f>
        <v>0</v>
      </c>
      <c r="U222" s="28">
        <f>U223</f>
        <v>2210.4</v>
      </c>
      <c r="V222" s="28">
        <f t="shared" ref="V222:V223" si="197">V223</f>
        <v>2210.4</v>
      </c>
      <c r="W222" s="28">
        <f t="shared" si="195"/>
        <v>0</v>
      </c>
      <c r="X222" s="28">
        <f t="shared" si="195"/>
        <v>2210.4</v>
      </c>
      <c r="Y222" s="28">
        <f t="shared" si="195"/>
        <v>0</v>
      </c>
      <c r="Z222" s="28">
        <f t="shared" si="195"/>
        <v>2210.4</v>
      </c>
      <c r="AA222" s="137">
        <f>AA223</f>
        <v>0</v>
      </c>
      <c r="AB222" s="28">
        <f>AB223</f>
        <v>2210.4</v>
      </c>
      <c r="AC222" s="127"/>
    </row>
    <row r="223" spans="1:29" ht="28.5" hidden="1" customHeight="1" outlineLevel="3" x14ac:dyDescent="0.2">
      <c r="A223" s="30" t="s">
        <v>481</v>
      </c>
      <c r="B223" s="30" t="s">
        <v>503</v>
      </c>
      <c r="C223" s="30" t="s">
        <v>51</v>
      </c>
      <c r="D223" s="30"/>
      <c r="E223" s="31" t="s">
        <v>52</v>
      </c>
      <c r="F223" s="28">
        <f t="shared" si="195"/>
        <v>2207.4</v>
      </c>
      <c r="G223" s="28">
        <f t="shared" si="195"/>
        <v>0</v>
      </c>
      <c r="H223" s="28">
        <f t="shared" si="195"/>
        <v>2207.4</v>
      </c>
      <c r="I223" s="28">
        <f t="shared" si="195"/>
        <v>0</v>
      </c>
      <c r="J223" s="28">
        <f t="shared" si="195"/>
        <v>0</v>
      </c>
      <c r="K223" s="28">
        <f t="shared" si="195"/>
        <v>0</v>
      </c>
      <c r="L223" s="28">
        <f t="shared" si="195"/>
        <v>2207.4</v>
      </c>
      <c r="M223" s="28">
        <f>M224</f>
        <v>0</v>
      </c>
      <c r="N223" s="28">
        <f>N224</f>
        <v>2207.4</v>
      </c>
      <c r="O223" s="28">
        <f t="shared" si="196"/>
        <v>2210.4</v>
      </c>
      <c r="P223" s="28">
        <f t="shared" si="195"/>
        <v>0</v>
      </c>
      <c r="Q223" s="28">
        <f t="shared" si="195"/>
        <v>2210.4</v>
      </c>
      <c r="R223" s="28">
        <f t="shared" si="195"/>
        <v>0</v>
      </c>
      <c r="S223" s="28">
        <f t="shared" si="195"/>
        <v>2210.4</v>
      </c>
      <c r="T223" s="28">
        <f>T224</f>
        <v>0</v>
      </c>
      <c r="U223" s="28">
        <f>U224</f>
        <v>2210.4</v>
      </c>
      <c r="V223" s="28">
        <f t="shared" si="197"/>
        <v>2210.4</v>
      </c>
      <c r="W223" s="28">
        <f t="shared" si="195"/>
        <v>0</v>
      </c>
      <c r="X223" s="28">
        <f t="shared" si="195"/>
        <v>2210.4</v>
      </c>
      <c r="Y223" s="28">
        <f t="shared" si="195"/>
        <v>0</v>
      </c>
      <c r="Z223" s="28">
        <f t="shared" si="195"/>
        <v>2210.4</v>
      </c>
      <c r="AA223" s="137">
        <f>AA224</f>
        <v>0</v>
      </c>
      <c r="AB223" s="28">
        <f>AB224</f>
        <v>2210.4</v>
      </c>
      <c r="AC223" s="127"/>
    </row>
    <row r="224" spans="1:29" ht="28.5" hidden="1" customHeight="1" outlineLevel="4" x14ac:dyDescent="0.2">
      <c r="A224" s="30" t="s">
        <v>481</v>
      </c>
      <c r="B224" s="30" t="s">
        <v>503</v>
      </c>
      <c r="C224" s="30" t="s">
        <v>111</v>
      </c>
      <c r="D224" s="30"/>
      <c r="E224" s="31" t="s">
        <v>112</v>
      </c>
      <c r="F224" s="28">
        <f>F225+F227</f>
        <v>2207.4</v>
      </c>
      <c r="G224" s="28">
        <f t="shared" ref="G224:L224" si="198">G225+G227</f>
        <v>0</v>
      </c>
      <c r="H224" s="28">
        <f t="shared" si="198"/>
        <v>2207.4</v>
      </c>
      <c r="I224" s="28">
        <f t="shared" si="198"/>
        <v>0</v>
      </c>
      <c r="J224" s="28">
        <f t="shared" si="198"/>
        <v>0</v>
      </c>
      <c r="K224" s="28">
        <f t="shared" si="198"/>
        <v>0</v>
      </c>
      <c r="L224" s="28">
        <f t="shared" si="198"/>
        <v>2207.4</v>
      </c>
      <c r="M224" s="28">
        <f>M225+M227</f>
        <v>0</v>
      </c>
      <c r="N224" s="28">
        <f>N225+N227</f>
        <v>2207.4</v>
      </c>
      <c r="O224" s="28">
        <f t="shared" ref="O224:Z224" si="199">O225+O227</f>
        <v>2210.4</v>
      </c>
      <c r="P224" s="28">
        <f t="shared" si="199"/>
        <v>0</v>
      </c>
      <c r="Q224" s="28">
        <f t="shared" si="199"/>
        <v>2210.4</v>
      </c>
      <c r="R224" s="28">
        <f t="shared" si="199"/>
        <v>0</v>
      </c>
      <c r="S224" s="28">
        <f t="shared" si="199"/>
        <v>2210.4</v>
      </c>
      <c r="T224" s="28">
        <f>T225+T227</f>
        <v>0</v>
      </c>
      <c r="U224" s="28">
        <f>U225+U227</f>
        <v>2210.4</v>
      </c>
      <c r="V224" s="28">
        <f t="shared" si="199"/>
        <v>2210.4</v>
      </c>
      <c r="W224" s="28">
        <f t="shared" si="199"/>
        <v>0</v>
      </c>
      <c r="X224" s="28">
        <f t="shared" si="199"/>
        <v>2210.4</v>
      </c>
      <c r="Y224" s="28">
        <f t="shared" si="199"/>
        <v>0</v>
      </c>
      <c r="Z224" s="28">
        <f t="shared" si="199"/>
        <v>2210.4</v>
      </c>
      <c r="AA224" s="137">
        <f>AA225+AA227</f>
        <v>0</v>
      </c>
      <c r="AB224" s="28">
        <f>AB225+AB227</f>
        <v>2210.4</v>
      </c>
      <c r="AC224" s="127"/>
    </row>
    <row r="225" spans="1:29" ht="31.5" hidden="1" outlineLevel="5" x14ac:dyDescent="0.2">
      <c r="A225" s="30" t="s">
        <v>481</v>
      </c>
      <c r="B225" s="30" t="s">
        <v>503</v>
      </c>
      <c r="C225" s="30" t="s">
        <v>692</v>
      </c>
      <c r="D225" s="30"/>
      <c r="E225" s="31" t="s">
        <v>116</v>
      </c>
      <c r="F225" s="28">
        <f t="shared" ref="F225:Z225" si="200">F226</f>
        <v>2123.5</v>
      </c>
      <c r="G225" s="28">
        <f t="shared" si="200"/>
        <v>0</v>
      </c>
      <c r="H225" s="28">
        <f t="shared" si="200"/>
        <v>2123.5</v>
      </c>
      <c r="I225" s="28">
        <f t="shared" si="200"/>
        <v>0</v>
      </c>
      <c r="J225" s="28">
        <f t="shared" si="200"/>
        <v>0</v>
      </c>
      <c r="K225" s="28">
        <f t="shared" si="200"/>
        <v>0</v>
      </c>
      <c r="L225" s="28">
        <f t="shared" si="200"/>
        <v>2123.5</v>
      </c>
      <c r="M225" s="28">
        <f>M226</f>
        <v>0</v>
      </c>
      <c r="N225" s="28">
        <f>N226</f>
        <v>2123.5</v>
      </c>
      <c r="O225" s="28">
        <f t="shared" si="200"/>
        <v>2123.5</v>
      </c>
      <c r="P225" s="28">
        <f t="shared" si="200"/>
        <v>0</v>
      </c>
      <c r="Q225" s="28">
        <f t="shared" si="200"/>
        <v>2123.5</v>
      </c>
      <c r="R225" s="28">
        <f t="shared" si="200"/>
        <v>0</v>
      </c>
      <c r="S225" s="28">
        <f t="shared" si="200"/>
        <v>2123.5</v>
      </c>
      <c r="T225" s="28">
        <f>T226</f>
        <v>0</v>
      </c>
      <c r="U225" s="28">
        <f>U226</f>
        <v>2123.5</v>
      </c>
      <c r="V225" s="28">
        <f t="shared" si="200"/>
        <v>2123.5</v>
      </c>
      <c r="W225" s="28">
        <f t="shared" si="200"/>
        <v>0</v>
      </c>
      <c r="X225" s="28">
        <f t="shared" si="200"/>
        <v>2123.5</v>
      </c>
      <c r="Y225" s="28">
        <f t="shared" si="200"/>
        <v>0</v>
      </c>
      <c r="Z225" s="28">
        <f t="shared" si="200"/>
        <v>2123.5</v>
      </c>
      <c r="AA225" s="137">
        <f>AA226</f>
        <v>0</v>
      </c>
      <c r="AB225" s="28">
        <f>AB226</f>
        <v>2123.5</v>
      </c>
      <c r="AC225" s="127"/>
    </row>
    <row r="226" spans="1:29" ht="31.5" hidden="1" outlineLevel="7" x14ac:dyDescent="0.2">
      <c r="A226" s="32" t="s">
        <v>481</v>
      </c>
      <c r="B226" s="32" t="s">
        <v>503</v>
      </c>
      <c r="C226" s="32" t="s">
        <v>692</v>
      </c>
      <c r="D226" s="32" t="s">
        <v>65</v>
      </c>
      <c r="E226" s="33" t="s">
        <v>66</v>
      </c>
      <c r="F226" s="29">
        <v>2123.5</v>
      </c>
      <c r="G226" s="29"/>
      <c r="H226" s="29">
        <f>SUM(F226:G226)</f>
        <v>2123.5</v>
      </c>
      <c r="I226" s="29"/>
      <c r="J226" s="29"/>
      <c r="K226" s="29"/>
      <c r="L226" s="29">
        <f>SUM(H226:K226)</f>
        <v>2123.5</v>
      </c>
      <c r="M226" s="29"/>
      <c r="N226" s="29">
        <f>SUM(L226:M226)</f>
        <v>2123.5</v>
      </c>
      <c r="O226" s="29">
        <v>2123.5</v>
      </c>
      <c r="P226" s="29"/>
      <c r="Q226" s="29">
        <f>SUM(O226:P226)</f>
        <v>2123.5</v>
      </c>
      <c r="R226" s="29"/>
      <c r="S226" s="29">
        <f>SUM(Q226:R226)</f>
        <v>2123.5</v>
      </c>
      <c r="T226" s="29"/>
      <c r="U226" s="29">
        <f>SUM(S226:T226)</f>
        <v>2123.5</v>
      </c>
      <c r="V226" s="29">
        <v>2123.5</v>
      </c>
      <c r="W226" s="29"/>
      <c r="X226" s="29">
        <f>SUM(V226:W226)</f>
        <v>2123.5</v>
      </c>
      <c r="Y226" s="29"/>
      <c r="Z226" s="29">
        <f>SUM(X226:Y226)</f>
        <v>2123.5</v>
      </c>
      <c r="AA226" s="138"/>
      <c r="AB226" s="29">
        <f>SUM(Z226:AA226)</f>
        <v>2123.5</v>
      </c>
      <c r="AC226" s="127"/>
    </row>
    <row r="227" spans="1:29" ht="31.5" hidden="1" outlineLevel="5" x14ac:dyDescent="0.2">
      <c r="A227" s="30" t="s">
        <v>481</v>
      </c>
      <c r="B227" s="30" t="s">
        <v>503</v>
      </c>
      <c r="C227" s="30" t="s">
        <v>117</v>
      </c>
      <c r="D227" s="30"/>
      <c r="E227" s="31" t="s">
        <v>118</v>
      </c>
      <c r="F227" s="28">
        <f t="shared" ref="F227:Z227" si="201">F228</f>
        <v>83.9</v>
      </c>
      <c r="G227" s="28">
        <f t="shared" si="201"/>
        <v>0</v>
      </c>
      <c r="H227" s="28">
        <f t="shared" si="201"/>
        <v>83.9</v>
      </c>
      <c r="I227" s="28">
        <f t="shared" si="201"/>
        <v>0</v>
      </c>
      <c r="J227" s="28">
        <f t="shared" si="201"/>
        <v>0</v>
      </c>
      <c r="K227" s="28">
        <f t="shared" si="201"/>
        <v>0</v>
      </c>
      <c r="L227" s="28">
        <f t="shared" si="201"/>
        <v>83.9</v>
      </c>
      <c r="M227" s="28">
        <f>M228</f>
        <v>0</v>
      </c>
      <c r="N227" s="28">
        <f>N228</f>
        <v>83.9</v>
      </c>
      <c r="O227" s="28">
        <f t="shared" si="201"/>
        <v>86.9</v>
      </c>
      <c r="P227" s="28">
        <f t="shared" si="201"/>
        <v>0</v>
      </c>
      <c r="Q227" s="28">
        <f t="shared" si="201"/>
        <v>86.9</v>
      </c>
      <c r="R227" s="28">
        <f t="shared" si="201"/>
        <v>0</v>
      </c>
      <c r="S227" s="28">
        <f t="shared" si="201"/>
        <v>86.9</v>
      </c>
      <c r="T227" s="28">
        <f>T228</f>
        <v>0</v>
      </c>
      <c r="U227" s="28">
        <f>U228</f>
        <v>86.9</v>
      </c>
      <c r="V227" s="28">
        <f t="shared" si="201"/>
        <v>86.9</v>
      </c>
      <c r="W227" s="28">
        <f t="shared" si="201"/>
        <v>0</v>
      </c>
      <c r="X227" s="28">
        <f t="shared" si="201"/>
        <v>86.9</v>
      </c>
      <c r="Y227" s="28">
        <f t="shared" si="201"/>
        <v>0</v>
      </c>
      <c r="Z227" s="28">
        <f t="shared" si="201"/>
        <v>86.9</v>
      </c>
      <c r="AA227" s="137">
        <f>AA228</f>
        <v>0</v>
      </c>
      <c r="AB227" s="28">
        <f>AB228</f>
        <v>86.9</v>
      </c>
      <c r="AC227" s="127"/>
    </row>
    <row r="228" spans="1:29" ht="31.5" hidden="1" outlineLevel="7" x14ac:dyDescent="0.2">
      <c r="A228" s="32" t="s">
        <v>481</v>
      </c>
      <c r="B228" s="32" t="s">
        <v>503</v>
      </c>
      <c r="C228" s="32" t="s">
        <v>117</v>
      </c>
      <c r="D228" s="32" t="s">
        <v>65</v>
      </c>
      <c r="E228" s="33" t="s">
        <v>66</v>
      </c>
      <c r="F228" s="29">
        <v>83.9</v>
      </c>
      <c r="G228" s="29"/>
      <c r="H228" s="29">
        <f>SUM(F228:G228)</f>
        <v>83.9</v>
      </c>
      <c r="I228" s="29"/>
      <c r="J228" s="29"/>
      <c r="K228" s="29"/>
      <c r="L228" s="29">
        <f>SUM(H228:K228)</f>
        <v>83.9</v>
      </c>
      <c r="M228" s="29"/>
      <c r="N228" s="29">
        <f>SUM(L228:M228)</f>
        <v>83.9</v>
      </c>
      <c r="O228" s="29">
        <v>86.9</v>
      </c>
      <c r="P228" s="29"/>
      <c r="Q228" s="29">
        <f>SUM(O228:P228)</f>
        <v>86.9</v>
      </c>
      <c r="R228" s="29"/>
      <c r="S228" s="29">
        <f>SUM(Q228:R228)</f>
        <v>86.9</v>
      </c>
      <c r="T228" s="29"/>
      <c r="U228" s="29">
        <f>SUM(S228:T228)</f>
        <v>86.9</v>
      </c>
      <c r="V228" s="29">
        <v>86.9</v>
      </c>
      <c r="W228" s="29"/>
      <c r="X228" s="29">
        <f>SUM(V228:W228)</f>
        <v>86.9</v>
      </c>
      <c r="Y228" s="29"/>
      <c r="Z228" s="29">
        <f>SUM(X228:Y228)</f>
        <v>86.9</v>
      </c>
      <c r="AA228" s="138"/>
      <c r="AB228" s="29">
        <f>SUM(Z228:AA228)</f>
        <v>86.9</v>
      </c>
      <c r="AC228" s="127"/>
    </row>
    <row r="229" spans="1:29" ht="15.75" hidden="1" outlineLevel="2" x14ac:dyDescent="0.2">
      <c r="A229" s="30" t="s">
        <v>481</v>
      </c>
      <c r="B229" s="30" t="s">
        <v>503</v>
      </c>
      <c r="C229" s="30" t="s">
        <v>119</v>
      </c>
      <c r="D229" s="30"/>
      <c r="E229" s="31" t="s">
        <v>120</v>
      </c>
      <c r="F229" s="28">
        <f t="shared" ref="F229:Z229" si="202">F230</f>
        <v>2200</v>
      </c>
      <c r="G229" s="28">
        <f t="shared" si="202"/>
        <v>0</v>
      </c>
      <c r="H229" s="28">
        <f t="shared" si="202"/>
        <v>2200</v>
      </c>
      <c r="I229" s="28">
        <f t="shared" si="202"/>
        <v>0</v>
      </c>
      <c r="J229" s="28">
        <f t="shared" si="202"/>
        <v>0</v>
      </c>
      <c r="K229" s="28">
        <f t="shared" si="202"/>
        <v>0</v>
      </c>
      <c r="L229" s="28">
        <f t="shared" si="202"/>
        <v>2200</v>
      </c>
      <c r="M229" s="28">
        <f>M230</f>
        <v>0</v>
      </c>
      <c r="N229" s="28">
        <f>N230</f>
        <v>2200</v>
      </c>
      <c r="O229" s="28">
        <f t="shared" si="202"/>
        <v>2200</v>
      </c>
      <c r="P229" s="28">
        <f t="shared" si="202"/>
        <v>0</v>
      </c>
      <c r="Q229" s="28">
        <f t="shared" si="202"/>
        <v>2200</v>
      </c>
      <c r="R229" s="28">
        <f t="shared" si="202"/>
        <v>0</v>
      </c>
      <c r="S229" s="28">
        <f t="shared" si="202"/>
        <v>2200</v>
      </c>
      <c r="T229" s="28">
        <f>T230</f>
        <v>0</v>
      </c>
      <c r="U229" s="28">
        <f>U230</f>
        <v>2200</v>
      </c>
      <c r="V229" s="28">
        <f t="shared" si="202"/>
        <v>2200</v>
      </c>
      <c r="W229" s="28">
        <f t="shared" si="202"/>
        <v>0</v>
      </c>
      <c r="X229" s="28">
        <f t="shared" si="202"/>
        <v>2200</v>
      </c>
      <c r="Y229" s="28">
        <f t="shared" si="202"/>
        <v>0</v>
      </c>
      <c r="Z229" s="28">
        <f t="shared" si="202"/>
        <v>2200</v>
      </c>
      <c r="AA229" s="137">
        <f>AA230</f>
        <v>0</v>
      </c>
      <c r="AB229" s="28">
        <f>AB230</f>
        <v>2200</v>
      </c>
      <c r="AC229" s="127"/>
    </row>
    <row r="230" spans="1:29" ht="15.75" hidden="1" outlineLevel="3" x14ac:dyDescent="0.2">
      <c r="A230" s="30" t="s">
        <v>481</v>
      </c>
      <c r="B230" s="30" t="s">
        <v>503</v>
      </c>
      <c r="C230" s="30" t="s">
        <v>121</v>
      </c>
      <c r="D230" s="30"/>
      <c r="E230" s="31" t="s">
        <v>122</v>
      </c>
      <c r="F230" s="28">
        <f>F231+F234</f>
        <v>2200</v>
      </c>
      <c r="G230" s="28">
        <f t="shared" ref="G230:L230" si="203">G231+G234</f>
        <v>0</v>
      </c>
      <c r="H230" s="28">
        <f t="shared" si="203"/>
        <v>2200</v>
      </c>
      <c r="I230" s="28">
        <f t="shared" si="203"/>
        <v>0</v>
      </c>
      <c r="J230" s="28">
        <f t="shared" si="203"/>
        <v>0</v>
      </c>
      <c r="K230" s="28">
        <f t="shared" si="203"/>
        <v>0</v>
      </c>
      <c r="L230" s="28">
        <f t="shared" si="203"/>
        <v>2200</v>
      </c>
      <c r="M230" s="28">
        <f>M231+M234</f>
        <v>0</v>
      </c>
      <c r="N230" s="28">
        <f>N231+N234</f>
        <v>2200</v>
      </c>
      <c r="O230" s="28">
        <f t="shared" ref="O230:Z230" si="204">O231+O234</f>
        <v>2200</v>
      </c>
      <c r="P230" s="28">
        <f t="shared" si="204"/>
        <v>0</v>
      </c>
      <c r="Q230" s="28">
        <f t="shared" si="204"/>
        <v>2200</v>
      </c>
      <c r="R230" s="28">
        <f t="shared" si="204"/>
        <v>0</v>
      </c>
      <c r="S230" s="28">
        <f t="shared" si="204"/>
        <v>2200</v>
      </c>
      <c r="T230" s="28">
        <f>T231+T234</f>
        <v>0</v>
      </c>
      <c r="U230" s="28">
        <f>U231+U234</f>
        <v>2200</v>
      </c>
      <c r="V230" s="28">
        <f t="shared" si="204"/>
        <v>2200</v>
      </c>
      <c r="W230" s="28">
        <f t="shared" si="204"/>
        <v>0</v>
      </c>
      <c r="X230" s="28">
        <f t="shared" si="204"/>
        <v>2200</v>
      </c>
      <c r="Y230" s="28">
        <f t="shared" si="204"/>
        <v>0</v>
      </c>
      <c r="Z230" s="28">
        <f t="shared" si="204"/>
        <v>2200</v>
      </c>
      <c r="AA230" s="137">
        <f>AA231+AA234</f>
        <v>0</v>
      </c>
      <c r="AB230" s="28">
        <f>AB231+AB234</f>
        <v>2200</v>
      </c>
      <c r="AC230" s="127"/>
    </row>
    <row r="231" spans="1:29" ht="31.5" hidden="1" outlineLevel="4" x14ac:dyDescent="0.2">
      <c r="A231" s="30" t="s">
        <v>481</v>
      </c>
      <c r="B231" s="30" t="s">
        <v>503</v>
      </c>
      <c r="C231" s="30" t="s">
        <v>123</v>
      </c>
      <c r="D231" s="30"/>
      <c r="E231" s="31" t="s">
        <v>124</v>
      </c>
      <c r="F231" s="28">
        <f t="shared" ref="F231:Z232" si="205">F232</f>
        <v>1100</v>
      </c>
      <c r="G231" s="28">
        <f t="shared" si="205"/>
        <v>0</v>
      </c>
      <c r="H231" s="28">
        <f t="shared" si="205"/>
        <v>1100</v>
      </c>
      <c r="I231" s="28">
        <f t="shared" si="205"/>
        <v>0</v>
      </c>
      <c r="J231" s="28">
        <f t="shared" si="205"/>
        <v>0</v>
      </c>
      <c r="K231" s="28">
        <f t="shared" si="205"/>
        <v>0</v>
      </c>
      <c r="L231" s="28">
        <f t="shared" si="205"/>
        <v>1100</v>
      </c>
      <c r="M231" s="28">
        <f>M232</f>
        <v>0</v>
      </c>
      <c r="N231" s="28">
        <f>N232</f>
        <v>1100</v>
      </c>
      <c r="O231" s="28">
        <f t="shared" ref="O231:O232" si="206">O232</f>
        <v>1100</v>
      </c>
      <c r="P231" s="28">
        <f t="shared" si="205"/>
        <v>0</v>
      </c>
      <c r="Q231" s="28">
        <f t="shared" si="205"/>
        <v>1100</v>
      </c>
      <c r="R231" s="28">
        <f t="shared" si="205"/>
        <v>0</v>
      </c>
      <c r="S231" s="28">
        <f t="shared" si="205"/>
        <v>1100</v>
      </c>
      <c r="T231" s="28">
        <f>T232</f>
        <v>0</v>
      </c>
      <c r="U231" s="28">
        <f>U232</f>
        <v>1100</v>
      </c>
      <c r="V231" s="28">
        <f t="shared" ref="V231:V232" si="207">V232</f>
        <v>1100</v>
      </c>
      <c r="W231" s="28">
        <f t="shared" si="205"/>
        <v>0</v>
      </c>
      <c r="X231" s="28">
        <f t="shared" si="205"/>
        <v>1100</v>
      </c>
      <c r="Y231" s="28">
        <f t="shared" si="205"/>
        <v>0</v>
      </c>
      <c r="Z231" s="28">
        <f t="shared" si="205"/>
        <v>1100</v>
      </c>
      <c r="AA231" s="137">
        <f>AA232</f>
        <v>0</v>
      </c>
      <c r="AB231" s="28">
        <f>AB232</f>
        <v>1100</v>
      </c>
      <c r="AC231" s="127"/>
    </row>
    <row r="232" spans="1:29" ht="15.75" hidden="1" outlineLevel="5" x14ac:dyDescent="0.2">
      <c r="A232" s="30" t="s">
        <v>481</v>
      </c>
      <c r="B232" s="30" t="s">
        <v>503</v>
      </c>
      <c r="C232" s="30" t="s">
        <v>125</v>
      </c>
      <c r="D232" s="30"/>
      <c r="E232" s="31" t="s">
        <v>126</v>
      </c>
      <c r="F232" s="28">
        <f t="shared" si="205"/>
        <v>1100</v>
      </c>
      <c r="G232" s="28">
        <f t="shared" si="205"/>
        <v>0</v>
      </c>
      <c r="H232" s="28">
        <f t="shared" si="205"/>
        <v>1100</v>
      </c>
      <c r="I232" s="28">
        <f t="shared" si="205"/>
        <v>0</v>
      </c>
      <c r="J232" s="28">
        <f t="shared" si="205"/>
        <v>0</v>
      </c>
      <c r="K232" s="28">
        <f t="shared" si="205"/>
        <v>0</v>
      </c>
      <c r="L232" s="28">
        <f t="shared" si="205"/>
        <v>1100</v>
      </c>
      <c r="M232" s="28">
        <f>M233</f>
        <v>0</v>
      </c>
      <c r="N232" s="28">
        <f>N233</f>
        <v>1100</v>
      </c>
      <c r="O232" s="28">
        <f t="shared" si="206"/>
        <v>1100</v>
      </c>
      <c r="P232" s="28">
        <f t="shared" si="205"/>
        <v>0</v>
      </c>
      <c r="Q232" s="28">
        <f t="shared" si="205"/>
        <v>1100</v>
      </c>
      <c r="R232" s="28">
        <f t="shared" si="205"/>
        <v>0</v>
      </c>
      <c r="S232" s="28">
        <f t="shared" si="205"/>
        <v>1100</v>
      </c>
      <c r="T232" s="28">
        <f>T233</f>
        <v>0</v>
      </c>
      <c r="U232" s="28">
        <f>U233</f>
        <v>1100</v>
      </c>
      <c r="V232" s="28">
        <f t="shared" si="207"/>
        <v>1100</v>
      </c>
      <c r="W232" s="28">
        <f t="shared" si="205"/>
        <v>0</v>
      </c>
      <c r="X232" s="28">
        <f t="shared" si="205"/>
        <v>1100</v>
      </c>
      <c r="Y232" s="28">
        <f t="shared" si="205"/>
        <v>0</v>
      </c>
      <c r="Z232" s="28">
        <f t="shared" si="205"/>
        <v>1100</v>
      </c>
      <c r="AA232" s="137">
        <f>AA233</f>
        <v>0</v>
      </c>
      <c r="AB232" s="28">
        <f>AB233</f>
        <v>1100</v>
      </c>
      <c r="AC232" s="127"/>
    </row>
    <row r="233" spans="1:29" ht="15.75" hidden="1" outlineLevel="7" x14ac:dyDescent="0.2">
      <c r="A233" s="32" t="s">
        <v>481</v>
      </c>
      <c r="B233" s="32" t="s">
        <v>503</v>
      </c>
      <c r="C233" s="32" t="s">
        <v>125</v>
      </c>
      <c r="D233" s="32" t="s">
        <v>15</v>
      </c>
      <c r="E233" s="33" t="s">
        <v>16</v>
      </c>
      <c r="F233" s="29">
        <v>1100</v>
      </c>
      <c r="G233" s="29"/>
      <c r="H233" s="29">
        <f>SUM(F233:G233)</f>
        <v>1100</v>
      </c>
      <c r="I233" s="29"/>
      <c r="J233" s="29"/>
      <c r="K233" s="29"/>
      <c r="L233" s="29">
        <f>SUM(H233:K233)</f>
        <v>1100</v>
      </c>
      <c r="M233" s="29"/>
      <c r="N233" s="29">
        <f>SUM(L233:M233)</f>
        <v>1100</v>
      </c>
      <c r="O233" s="29">
        <v>1100</v>
      </c>
      <c r="P233" s="29"/>
      <c r="Q233" s="29">
        <f>SUM(O233:P233)</f>
        <v>1100</v>
      </c>
      <c r="R233" s="29"/>
      <c r="S233" s="29">
        <f>SUM(Q233:R233)</f>
        <v>1100</v>
      </c>
      <c r="T233" s="29"/>
      <c r="U233" s="29">
        <f>SUM(S233:T233)</f>
        <v>1100</v>
      </c>
      <c r="V233" s="29">
        <v>1100</v>
      </c>
      <c r="W233" s="29"/>
      <c r="X233" s="29">
        <f>SUM(V233:W233)</f>
        <v>1100</v>
      </c>
      <c r="Y233" s="29"/>
      <c r="Z233" s="29">
        <f>SUM(X233:Y233)</f>
        <v>1100</v>
      </c>
      <c r="AA233" s="138"/>
      <c r="AB233" s="29">
        <f>SUM(Z233:AA233)</f>
        <v>1100</v>
      </c>
      <c r="AC233" s="127"/>
    </row>
    <row r="234" spans="1:29" ht="31.5" hidden="1" outlineLevel="4" x14ac:dyDescent="0.2">
      <c r="A234" s="30" t="s">
        <v>481</v>
      </c>
      <c r="B234" s="30" t="s">
        <v>503</v>
      </c>
      <c r="C234" s="30" t="s">
        <v>127</v>
      </c>
      <c r="D234" s="30"/>
      <c r="E234" s="31" t="s">
        <v>128</v>
      </c>
      <c r="F234" s="28">
        <f t="shared" ref="F234:Z235" si="208">F235</f>
        <v>1100</v>
      </c>
      <c r="G234" s="28">
        <f t="shared" si="208"/>
        <v>0</v>
      </c>
      <c r="H234" s="28">
        <f t="shared" si="208"/>
        <v>1100</v>
      </c>
      <c r="I234" s="28">
        <f t="shared" si="208"/>
        <v>0</v>
      </c>
      <c r="J234" s="28">
        <f t="shared" si="208"/>
        <v>0</v>
      </c>
      <c r="K234" s="28">
        <f t="shared" si="208"/>
        <v>0</v>
      </c>
      <c r="L234" s="28">
        <f t="shared" si="208"/>
        <v>1100</v>
      </c>
      <c r="M234" s="28">
        <f>M235</f>
        <v>0</v>
      </c>
      <c r="N234" s="28">
        <f>N235</f>
        <v>1100</v>
      </c>
      <c r="O234" s="28">
        <f t="shared" ref="O234:O235" si="209">O235</f>
        <v>1100</v>
      </c>
      <c r="P234" s="28">
        <f t="shared" si="208"/>
        <v>0</v>
      </c>
      <c r="Q234" s="28">
        <f t="shared" si="208"/>
        <v>1100</v>
      </c>
      <c r="R234" s="28">
        <f t="shared" si="208"/>
        <v>0</v>
      </c>
      <c r="S234" s="28">
        <f t="shared" si="208"/>
        <v>1100</v>
      </c>
      <c r="T234" s="28">
        <f>T235</f>
        <v>0</v>
      </c>
      <c r="U234" s="28">
        <f>U235</f>
        <v>1100</v>
      </c>
      <c r="V234" s="28">
        <f t="shared" ref="V234:V235" si="210">V235</f>
        <v>1100</v>
      </c>
      <c r="W234" s="28">
        <f t="shared" si="208"/>
        <v>0</v>
      </c>
      <c r="X234" s="28">
        <f t="shared" si="208"/>
        <v>1100</v>
      </c>
      <c r="Y234" s="28">
        <f t="shared" si="208"/>
        <v>0</v>
      </c>
      <c r="Z234" s="28">
        <f t="shared" si="208"/>
        <v>1100</v>
      </c>
      <c r="AA234" s="137">
        <f>AA235</f>
        <v>0</v>
      </c>
      <c r="AB234" s="28">
        <f>AB235</f>
        <v>1100</v>
      </c>
      <c r="AC234" s="127"/>
    </row>
    <row r="235" spans="1:29" ht="31.5" hidden="1" outlineLevel="5" x14ac:dyDescent="0.2">
      <c r="A235" s="30" t="s">
        <v>481</v>
      </c>
      <c r="B235" s="30" t="s">
        <v>503</v>
      </c>
      <c r="C235" s="30" t="s">
        <v>129</v>
      </c>
      <c r="D235" s="30"/>
      <c r="E235" s="31" t="s">
        <v>130</v>
      </c>
      <c r="F235" s="28">
        <f t="shared" si="208"/>
        <v>1100</v>
      </c>
      <c r="G235" s="28">
        <f t="shared" si="208"/>
        <v>0</v>
      </c>
      <c r="H235" s="28">
        <f t="shared" si="208"/>
        <v>1100</v>
      </c>
      <c r="I235" s="28">
        <f t="shared" si="208"/>
        <v>0</v>
      </c>
      <c r="J235" s="28">
        <f t="shared" si="208"/>
        <v>0</v>
      </c>
      <c r="K235" s="28">
        <f t="shared" si="208"/>
        <v>0</v>
      </c>
      <c r="L235" s="28">
        <f t="shared" si="208"/>
        <v>1100</v>
      </c>
      <c r="M235" s="28">
        <f>M236</f>
        <v>0</v>
      </c>
      <c r="N235" s="28">
        <f>N236</f>
        <v>1100</v>
      </c>
      <c r="O235" s="28">
        <f t="shared" si="209"/>
        <v>1100</v>
      </c>
      <c r="P235" s="28">
        <f t="shared" si="208"/>
        <v>0</v>
      </c>
      <c r="Q235" s="28">
        <f t="shared" si="208"/>
        <v>1100</v>
      </c>
      <c r="R235" s="28">
        <f t="shared" si="208"/>
        <v>0</v>
      </c>
      <c r="S235" s="28">
        <f t="shared" si="208"/>
        <v>1100</v>
      </c>
      <c r="T235" s="28">
        <f>T236</f>
        <v>0</v>
      </c>
      <c r="U235" s="28">
        <f>U236</f>
        <v>1100</v>
      </c>
      <c r="V235" s="28">
        <f t="shared" si="210"/>
        <v>1100</v>
      </c>
      <c r="W235" s="28">
        <f t="shared" si="208"/>
        <v>0</v>
      </c>
      <c r="X235" s="28">
        <f t="shared" si="208"/>
        <v>1100</v>
      </c>
      <c r="Y235" s="28">
        <f t="shared" si="208"/>
        <v>0</v>
      </c>
      <c r="Z235" s="28">
        <f t="shared" si="208"/>
        <v>1100</v>
      </c>
      <c r="AA235" s="137">
        <f>AA236</f>
        <v>0</v>
      </c>
      <c r="AB235" s="28">
        <f>AB236</f>
        <v>1100</v>
      </c>
      <c r="AC235" s="127"/>
    </row>
    <row r="236" spans="1:29" ht="15.75" hidden="1" outlineLevel="7" x14ac:dyDescent="0.2">
      <c r="A236" s="32" t="s">
        <v>481</v>
      </c>
      <c r="B236" s="32" t="s">
        <v>503</v>
      </c>
      <c r="C236" s="32" t="s">
        <v>129</v>
      </c>
      <c r="D236" s="32" t="s">
        <v>15</v>
      </c>
      <c r="E236" s="33" t="s">
        <v>16</v>
      </c>
      <c r="F236" s="29">
        <v>1100</v>
      </c>
      <c r="G236" s="29"/>
      <c r="H236" s="29">
        <f>SUM(F236:G236)</f>
        <v>1100</v>
      </c>
      <c r="I236" s="29"/>
      <c r="J236" s="29"/>
      <c r="K236" s="29"/>
      <c r="L236" s="29">
        <f>SUM(H236:K236)</f>
        <v>1100</v>
      </c>
      <c r="M236" s="29"/>
      <c r="N236" s="29">
        <f>SUM(L236:M236)</f>
        <v>1100</v>
      </c>
      <c r="O236" s="29">
        <v>1100</v>
      </c>
      <c r="P236" s="29"/>
      <c r="Q236" s="29">
        <f>SUM(O236:P236)</f>
        <v>1100</v>
      </c>
      <c r="R236" s="29"/>
      <c r="S236" s="29">
        <f>SUM(Q236:R236)</f>
        <v>1100</v>
      </c>
      <c r="T236" s="29"/>
      <c r="U236" s="29">
        <f>SUM(S236:T236)</f>
        <v>1100</v>
      </c>
      <c r="V236" s="29">
        <v>1100</v>
      </c>
      <c r="W236" s="29"/>
      <c r="X236" s="29">
        <f>SUM(V236:W236)</f>
        <v>1100</v>
      </c>
      <c r="Y236" s="29"/>
      <c r="Z236" s="29">
        <f>SUM(X236:Y236)</f>
        <v>1100</v>
      </c>
      <c r="AA236" s="138"/>
      <c r="AB236" s="29">
        <f>SUM(Z236:AA236)</f>
        <v>1100</v>
      </c>
      <c r="AC236" s="127"/>
    </row>
    <row r="237" spans="1:29" ht="15.75" hidden="1" outlineLevel="7" x14ac:dyDescent="0.2">
      <c r="A237" s="30" t="s">
        <v>481</v>
      </c>
      <c r="B237" s="30" t="s">
        <v>707</v>
      </c>
      <c r="C237" s="30"/>
      <c r="D237" s="30"/>
      <c r="E237" s="31" t="s">
        <v>708</v>
      </c>
      <c r="F237" s="28">
        <f t="shared" ref="F237:Z237" si="211">F238</f>
        <v>3200</v>
      </c>
      <c r="G237" s="28">
        <f t="shared" si="211"/>
        <v>0</v>
      </c>
      <c r="H237" s="28">
        <f t="shared" si="211"/>
        <v>3200</v>
      </c>
      <c r="I237" s="28">
        <f t="shared" si="211"/>
        <v>0</v>
      </c>
      <c r="J237" s="28">
        <f t="shared" si="211"/>
        <v>0</v>
      </c>
      <c r="K237" s="28">
        <f t="shared" si="211"/>
        <v>0</v>
      </c>
      <c r="L237" s="28">
        <f t="shared" si="211"/>
        <v>3200</v>
      </c>
      <c r="M237" s="28">
        <f>M238</f>
        <v>0</v>
      </c>
      <c r="N237" s="28">
        <f>N238</f>
        <v>3200</v>
      </c>
      <c r="O237" s="28">
        <f t="shared" si="211"/>
        <v>3200</v>
      </c>
      <c r="P237" s="28">
        <f t="shared" si="211"/>
        <v>0</v>
      </c>
      <c r="Q237" s="28">
        <f t="shared" si="211"/>
        <v>3200</v>
      </c>
      <c r="R237" s="28">
        <f t="shared" si="211"/>
        <v>0</v>
      </c>
      <c r="S237" s="28">
        <f t="shared" si="211"/>
        <v>3200</v>
      </c>
      <c r="T237" s="28">
        <f>T238</f>
        <v>0</v>
      </c>
      <c r="U237" s="28">
        <f>U238</f>
        <v>3200</v>
      </c>
      <c r="V237" s="28">
        <f t="shared" si="211"/>
        <v>3200</v>
      </c>
      <c r="W237" s="28">
        <f t="shared" si="211"/>
        <v>0</v>
      </c>
      <c r="X237" s="28">
        <f t="shared" si="211"/>
        <v>3200</v>
      </c>
      <c r="Y237" s="28">
        <f t="shared" si="211"/>
        <v>0</v>
      </c>
      <c r="Z237" s="28">
        <f t="shared" si="211"/>
        <v>3200</v>
      </c>
      <c r="AA237" s="137">
        <f>AA238</f>
        <v>0</v>
      </c>
      <c r="AB237" s="28">
        <f>AB238</f>
        <v>3200</v>
      </c>
      <c r="AC237" s="127"/>
    </row>
    <row r="238" spans="1:29" ht="31.5" hidden="1" outlineLevel="7" x14ac:dyDescent="0.2">
      <c r="A238" s="30" t="s">
        <v>481</v>
      </c>
      <c r="B238" s="30" t="s">
        <v>707</v>
      </c>
      <c r="C238" s="30" t="s">
        <v>49</v>
      </c>
      <c r="D238" s="30"/>
      <c r="E238" s="31" t="s">
        <v>50</v>
      </c>
      <c r="F238" s="28">
        <f t="shared" ref="F238:Z238" si="212">F239+F243</f>
        <v>3200</v>
      </c>
      <c r="G238" s="28">
        <f t="shared" si="212"/>
        <v>0</v>
      </c>
      <c r="H238" s="28">
        <f t="shared" si="212"/>
        <v>3200</v>
      </c>
      <c r="I238" s="28">
        <f t="shared" si="212"/>
        <v>0</v>
      </c>
      <c r="J238" s="28">
        <f t="shared" si="212"/>
        <v>0</v>
      </c>
      <c r="K238" s="28">
        <f t="shared" si="212"/>
        <v>0</v>
      </c>
      <c r="L238" s="28">
        <f t="shared" si="212"/>
        <v>3200</v>
      </c>
      <c r="M238" s="28">
        <f>M239+M243</f>
        <v>0</v>
      </c>
      <c r="N238" s="28">
        <f>N239+N243</f>
        <v>3200</v>
      </c>
      <c r="O238" s="28">
        <f t="shared" si="212"/>
        <v>3200</v>
      </c>
      <c r="P238" s="28">
        <f t="shared" si="212"/>
        <v>0</v>
      </c>
      <c r="Q238" s="28">
        <f t="shared" si="212"/>
        <v>3200</v>
      </c>
      <c r="R238" s="28">
        <f t="shared" si="212"/>
        <v>0</v>
      </c>
      <c r="S238" s="28">
        <f t="shared" si="212"/>
        <v>3200</v>
      </c>
      <c r="T238" s="28">
        <f>T239+T243</f>
        <v>0</v>
      </c>
      <c r="U238" s="28">
        <f>U239+U243</f>
        <v>3200</v>
      </c>
      <c r="V238" s="28">
        <f t="shared" si="212"/>
        <v>3200</v>
      </c>
      <c r="W238" s="28">
        <f t="shared" si="212"/>
        <v>0</v>
      </c>
      <c r="X238" s="28">
        <f t="shared" si="212"/>
        <v>3200</v>
      </c>
      <c r="Y238" s="28">
        <f t="shared" si="212"/>
        <v>0</v>
      </c>
      <c r="Z238" s="28">
        <f t="shared" si="212"/>
        <v>3200</v>
      </c>
      <c r="AA238" s="137">
        <f>AA239+AA243</f>
        <v>0</v>
      </c>
      <c r="AB238" s="28">
        <f>AB239+AB243</f>
        <v>3200</v>
      </c>
      <c r="AC238" s="127"/>
    </row>
    <row r="239" spans="1:29" ht="31.5" hidden="1" outlineLevel="7" x14ac:dyDescent="0.2">
      <c r="A239" s="30" t="s">
        <v>481</v>
      </c>
      <c r="B239" s="30" t="s">
        <v>707</v>
      </c>
      <c r="C239" s="30" t="s">
        <v>92</v>
      </c>
      <c r="D239" s="30"/>
      <c r="E239" s="31" t="s">
        <v>93</v>
      </c>
      <c r="F239" s="28">
        <f t="shared" ref="F239:Z241" si="213">F240</f>
        <v>2600</v>
      </c>
      <c r="G239" s="28">
        <f t="shared" si="213"/>
        <v>0</v>
      </c>
      <c r="H239" s="28">
        <f t="shared" si="213"/>
        <v>2600</v>
      </c>
      <c r="I239" s="28">
        <f t="shared" si="213"/>
        <v>0</v>
      </c>
      <c r="J239" s="28">
        <f t="shared" si="213"/>
        <v>0</v>
      </c>
      <c r="K239" s="28">
        <f t="shared" si="213"/>
        <v>0</v>
      </c>
      <c r="L239" s="28">
        <f t="shared" si="213"/>
        <v>2600</v>
      </c>
      <c r="M239" s="28">
        <f t="shared" si="213"/>
        <v>0</v>
      </c>
      <c r="N239" s="28">
        <f t="shared" si="213"/>
        <v>2600</v>
      </c>
      <c r="O239" s="28">
        <f t="shared" si="213"/>
        <v>2600</v>
      </c>
      <c r="P239" s="28">
        <f t="shared" si="213"/>
        <v>0</v>
      </c>
      <c r="Q239" s="28">
        <f t="shared" si="213"/>
        <v>2600</v>
      </c>
      <c r="R239" s="28">
        <f t="shared" si="213"/>
        <v>0</v>
      </c>
      <c r="S239" s="28">
        <f t="shared" si="213"/>
        <v>2600</v>
      </c>
      <c r="T239" s="28">
        <f t="shared" si="213"/>
        <v>0</v>
      </c>
      <c r="U239" s="28">
        <f t="shared" si="213"/>
        <v>2600</v>
      </c>
      <c r="V239" s="28">
        <f t="shared" si="213"/>
        <v>2600</v>
      </c>
      <c r="W239" s="28">
        <f t="shared" si="213"/>
        <v>0</v>
      </c>
      <c r="X239" s="28">
        <f t="shared" si="213"/>
        <v>2600</v>
      </c>
      <c r="Y239" s="28">
        <f t="shared" si="213"/>
        <v>0</v>
      </c>
      <c r="Z239" s="28">
        <f t="shared" si="213"/>
        <v>2600</v>
      </c>
      <c r="AA239" s="137">
        <f t="shared" ref="AA239:AB241" si="214">AA240</f>
        <v>0</v>
      </c>
      <c r="AB239" s="28">
        <f t="shared" si="214"/>
        <v>2600</v>
      </c>
      <c r="AC239" s="127"/>
    </row>
    <row r="240" spans="1:29" ht="15.75" hidden="1" outlineLevel="7" x14ac:dyDescent="0.2">
      <c r="A240" s="30" t="s">
        <v>481</v>
      </c>
      <c r="B240" s="30" t="s">
        <v>707</v>
      </c>
      <c r="C240" s="30" t="s">
        <v>103</v>
      </c>
      <c r="D240" s="30"/>
      <c r="E240" s="31" t="s">
        <v>709</v>
      </c>
      <c r="F240" s="28">
        <f t="shared" si="213"/>
        <v>2600</v>
      </c>
      <c r="G240" s="28">
        <f t="shared" si="213"/>
        <v>0</v>
      </c>
      <c r="H240" s="28">
        <f t="shared" si="213"/>
        <v>2600</v>
      </c>
      <c r="I240" s="28">
        <f t="shared" si="213"/>
        <v>0</v>
      </c>
      <c r="J240" s="28">
        <f t="shared" si="213"/>
        <v>0</v>
      </c>
      <c r="K240" s="28">
        <f t="shared" si="213"/>
        <v>0</v>
      </c>
      <c r="L240" s="28">
        <f t="shared" si="213"/>
        <v>2600</v>
      </c>
      <c r="M240" s="28">
        <f t="shared" si="213"/>
        <v>0</v>
      </c>
      <c r="N240" s="28">
        <f t="shared" si="213"/>
        <v>2600</v>
      </c>
      <c r="O240" s="28">
        <f t="shared" si="213"/>
        <v>2600</v>
      </c>
      <c r="P240" s="28">
        <f t="shared" si="213"/>
        <v>0</v>
      </c>
      <c r="Q240" s="28">
        <f t="shared" si="213"/>
        <v>2600</v>
      </c>
      <c r="R240" s="28">
        <f t="shared" si="213"/>
        <v>0</v>
      </c>
      <c r="S240" s="28">
        <f t="shared" si="213"/>
        <v>2600</v>
      </c>
      <c r="T240" s="28">
        <f t="shared" si="213"/>
        <v>0</v>
      </c>
      <c r="U240" s="28">
        <f t="shared" si="213"/>
        <v>2600</v>
      </c>
      <c r="V240" s="28">
        <f t="shared" si="213"/>
        <v>2600</v>
      </c>
      <c r="W240" s="28">
        <f t="shared" si="213"/>
        <v>0</v>
      </c>
      <c r="X240" s="28">
        <f t="shared" si="213"/>
        <v>2600</v>
      </c>
      <c r="Y240" s="28">
        <f t="shared" si="213"/>
        <v>0</v>
      </c>
      <c r="Z240" s="28">
        <f t="shared" si="213"/>
        <v>2600</v>
      </c>
      <c r="AA240" s="137">
        <f t="shared" si="214"/>
        <v>0</v>
      </c>
      <c r="AB240" s="28">
        <f t="shared" si="214"/>
        <v>2600</v>
      </c>
      <c r="AC240" s="127"/>
    </row>
    <row r="241" spans="1:29" ht="15.75" hidden="1" outlineLevel="7" x14ac:dyDescent="0.2">
      <c r="A241" s="30" t="s">
        <v>481</v>
      </c>
      <c r="B241" s="30" t="s">
        <v>707</v>
      </c>
      <c r="C241" s="30" t="s">
        <v>136</v>
      </c>
      <c r="D241" s="30"/>
      <c r="E241" s="31" t="s">
        <v>137</v>
      </c>
      <c r="F241" s="28">
        <f t="shared" si="213"/>
        <v>2600</v>
      </c>
      <c r="G241" s="28">
        <f t="shared" si="213"/>
        <v>0</v>
      </c>
      <c r="H241" s="28">
        <f t="shared" si="213"/>
        <v>2600</v>
      </c>
      <c r="I241" s="28">
        <f t="shared" si="213"/>
        <v>0</v>
      </c>
      <c r="J241" s="28">
        <f t="shared" si="213"/>
        <v>0</v>
      </c>
      <c r="K241" s="28">
        <f t="shared" si="213"/>
        <v>0</v>
      </c>
      <c r="L241" s="28">
        <f t="shared" si="213"/>
        <v>2600</v>
      </c>
      <c r="M241" s="28">
        <f t="shared" si="213"/>
        <v>0</v>
      </c>
      <c r="N241" s="28">
        <f t="shared" si="213"/>
        <v>2600</v>
      </c>
      <c r="O241" s="28">
        <f t="shared" si="213"/>
        <v>2600</v>
      </c>
      <c r="P241" s="28">
        <f t="shared" si="213"/>
        <v>0</v>
      </c>
      <c r="Q241" s="28">
        <f t="shared" si="213"/>
        <v>2600</v>
      </c>
      <c r="R241" s="28">
        <f t="shared" si="213"/>
        <v>0</v>
      </c>
      <c r="S241" s="28">
        <f t="shared" si="213"/>
        <v>2600</v>
      </c>
      <c r="T241" s="28">
        <f t="shared" si="213"/>
        <v>0</v>
      </c>
      <c r="U241" s="28">
        <f t="shared" si="213"/>
        <v>2600</v>
      </c>
      <c r="V241" s="28">
        <f t="shared" si="213"/>
        <v>2600</v>
      </c>
      <c r="W241" s="28">
        <f t="shared" si="213"/>
        <v>0</v>
      </c>
      <c r="X241" s="28">
        <f t="shared" si="213"/>
        <v>2600</v>
      </c>
      <c r="Y241" s="28">
        <f t="shared" si="213"/>
        <v>0</v>
      </c>
      <c r="Z241" s="28">
        <f t="shared" si="213"/>
        <v>2600</v>
      </c>
      <c r="AA241" s="137">
        <f t="shared" si="214"/>
        <v>0</v>
      </c>
      <c r="AB241" s="28">
        <f t="shared" si="214"/>
        <v>2600</v>
      </c>
      <c r="AC241" s="127"/>
    </row>
    <row r="242" spans="1:29" ht="15.75" hidden="1" outlineLevel="7" x14ac:dyDescent="0.2">
      <c r="A242" s="32" t="s">
        <v>481</v>
      </c>
      <c r="B242" s="32" t="s">
        <v>707</v>
      </c>
      <c r="C242" s="32" t="s">
        <v>136</v>
      </c>
      <c r="D242" s="32" t="s">
        <v>7</v>
      </c>
      <c r="E242" s="33" t="s">
        <v>8</v>
      </c>
      <c r="F242" s="29">
        <v>2600</v>
      </c>
      <c r="G242" s="29"/>
      <c r="H242" s="29">
        <f>SUM(F242:G242)</f>
        <v>2600</v>
      </c>
      <c r="I242" s="29"/>
      <c r="J242" s="29"/>
      <c r="K242" s="29"/>
      <c r="L242" s="29">
        <f>SUM(H242:K242)</f>
        <v>2600</v>
      </c>
      <c r="M242" s="29"/>
      <c r="N242" s="29">
        <f>SUM(L242:M242)</f>
        <v>2600</v>
      </c>
      <c r="O242" s="29">
        <v>2600</v>
      </c>
      <c r="P242" s="29"/>
      <c r="Q242" s="29">
        <f>SUM(O242:P242)</f>
        <v>2600</v>
      </c>
      <c r="R242" s="29"/>
      <c r="S242" s="29">
        <f>SUM(Q242:R242)</f>
        <v>2600</v>
      </c>
      <c r="T242" s="29"/>
      <c r="U242" s="29">
        <f>SUM(S242:T242)</f>
        <v>2600</v>
      </c>
      <c r="V242" s="29">
        <v>2600</v>
      </c>
      <c r="W242" s="29"/>
      <c r="X242" s="29">
        <f>SUM(V242:W242)</f>
        <v>2600</v>
      </c>
      <c r="Y242" s="29"/>
      <c r="Z242" s="29">
        <f>SUM(X242:Y242)</f>
        <v>2600</v>
      </c>
      <c r="AA242" s="138"/>
      <c r="AB242" s="29">
        <f>SUM(Z242:AA242)</f>
        <v>2600</v>
      </c>
      <c r="AC242" s="127"/>
    </row>
    <row r="243" spans="1:29" ht="15.75" hidden="1" outlineLevel="7" x14ac:dyDescent="0.2">
      <c r="A243" s="30" t="s">
        <v>481</v>
      </c>
      <c r="B243" s="30" t="s">
        <v>707</v>
      </c>
      <c r="C243" s="30" t="s">
        <v>138</v>
      </c>
      <c r="D243" s="30"/>
      <c r="E243" s="31" t="s">
        <v>139</v>
      </c>
      <c r="F243" s="28">
        <f t="shared" ref="F243:Z245" si="215">F244</f>
        <v>600</v>
      </c>
      <c r="G243" s="28">
        <f t="shared" si="215"/>
        <v>0</v>
      </c>
      <c r="H243" s="28">
        <f t="shared" si="215"/>
        <v>600</v>
      </c>
      <c r="I243" s="28">
        <f t="shared" si="215"/>
        <v>0</v>
      </c>
      <c r="J243" s="28">
        <f t="shared" si="215"/>
        <v>0</v>
      </c>
      <c r="K243" s="28">
        <f t="shared" si="215"/>
        <v>0</v>
      </c>
      <c r="L243" s="28">
        <f t="shared" si="215"/>
        <v>600</v>
      </c>
      <c r="M243" s="28">
        <f t="shared" si="215"/>
        <v>0</v>
      </c>
      <c r="N243" s="28">
        <f t="shared" si="215"/>
        <v>600</v>
      </c>
      <c r="O243" s="28">
        <f t="shared" si="215"/>
        <v>600</v>
      </c>
      <c r="P243" s="28">
        <f t="shared" si="215"/>
        <v>0</v>
      </c>
      <c r="Q243" s="28">
        <f t="shared" si="215"/>
        <v>600</v>
      </c>
      <c r="R243" s="28">
        <f t="shared" si="215"/>
        <v>0</v>
      </c>
      <c r="S243" s="28">
        <f t="shared" si="215"/>
        <v>600</v>
      </c>
      <c r="T243" s="28">
        <f t="shared" si="215"/>
        <v>0</v>
      </c>
      <c r="U243" s="28">
        <f t="shared" si="215"/>
        <v>600</v>
      </c>
      <c r="V243" s="28">
        <f t="shared" si="215"/>
        <v>600</v>
      </c>
      <c r="W243" s="28">
        <f t="shared" si="215"/>
        <v>0</v>
      </c>
      <c r="X243" s="28">
        <f t="shared" si="215"/>
        <v>600</v>
      </c>
      <c r="Y243" s="28">
        <f t="shared" si="215"/>
        <v>0</v>
      </c>
      <c r="Z243" s="28">
        <f t="shared" si="215"/>
        <v>600</v>
      </c>
      <c r="AA243" s="137">
        <f t="shared" ref="AA243:AB245" si="216">AA244</f>
        <v>0</v>
      </c>
      <c r="AB243" s="28">
        <f t="shared" si="216"/>
        <v>600</v>
      </c>
      <c r="AC243" s="127"/>
    </row>
    <row r="244" spans="1:29" ht="15.75" hidden="1" outlineLevel="7" x14ac:dyDescent="0.2">
      <c r="A244" s="30" t="s">
        <v>481</v>
      </c>
      <c r="B244" s="30" t="s">
        <v>707</v>
      </c>
      <c r="C244" s="30" t="s">
        <v>140</v>
      </c>
      <c r="D244" s="30"/>
      <c r="E244" s="31" t="s">
        <v>141</v>
      </c>
      <c r="F244" s="28">
        <f t="shared" si="215"/>
        <v>600</v>
      </c>
      <c r="G244" s="28">
        <f t="shared" si="215"/>
        <v>0</v>
      </c>
      <c r="H244" s="28">
        <f t="shared" si="215"/>
        <v>600</v>
      </c>
      <c r="I244" s="28">
        <f t="shared" si="215"/>
        <v>0</v>
      </c>
      <c r="J244" s="28">
        <f t="shared" si="215"/>
        <v>0</v>
      </c>
      <c r="K244" s="28">
        <f t="shared" si="215"/>
        <v>0</v>
      </c>
      <c r="L244" s="28">
        <f t="shared" si="215"/>
        <v>600</v>
      </c>
      <c r="M244" s="28">
        <f t="shared" si="215"/>
        <v>0</v>
      </c>
      <c r="N244" s="28">
        <f t="shared" si="215"/>
        <v>600</v>
      </c>
      <c r="O244" s="28">
        <f t="shared" si="215"/>
        <v>600</v>
      </c>
      <c r="P244" s="28">
        <f t="shared" si="215"/>
        <v>0</v>
      </c>
      <c r="Q244" s="28">
        <f t="shared" si="215"/>
        <v>600</v>
      </c>
      <c r="R244" s="28">
        <f t="shared" si="215"/>
        <v>0</v>
      </c>
      <c r="S244" s="28">
        <f t="shared" si="215"/>
        <v>600</v>
      </c>
      <c r="T244" s="28">
        <f t="shared" si="215"/>
        <v>0</v>
      </c>
      <c r="U244" s="28">
        <f t="shared" si="215"/>
        <v>600</v>
      </c>
      <c r="V244" s="28">
        <f t="shared" si="215"/>
        <v>600</v>
      </c>
      <c r="W244" s="28">
        <f t="shared" si="215"/>
        <v>0</v>
      </c>
      <c r="X244" s="28">
        <f t="shared" si="215"/>
        <v>600</v>
      </c>
      <c r="Y244" s="28">
        <f t="shared" si="215"/>
        <v>0</v>
      </c>
      <c r="Z244" s="28">
        <f t="shared" si="215"/>
        <v>600</v>
      </c>
      <c r="AA244" s="137">
        <f t="shared" si="216"/>
        <v>0</v>
      </c>
      <c r="AB244" s="28">
        <f t="shared" si="216"/>
        <v>600</v>
      </c>
      <c r="AC244" s="127"/>
    </row>
    <row r="245" spans="1:29" ht="15.75" hidden="1" outlineLevel="7" x14ac:dyDescent="0.2">
      <c r="A245" s="30" t="s">
        <v>481</v>
      </c>
      <c r="B245" s="30" t="s">
        <v>707</v>
      </c>
      <c r="C245" s="30" t="s">
        <v>142</v>
      </c>
      <c r="D245" s="30"/>
      <c r="E245" s="31" t="s">
        <v>143</v>
      </c>
      <c r="F245" s="28">
        <f t="shared" si="215"/>
        <v>600</v>
      </c>
      <c r="G245" s="28">
        <f t="shared" si="215"/>
        <v>0</v>
      </c>
      <c r="H245" s="28">
        <f t="shared" si="215"/>
        <v>600</v>
      </c>
      <c r="I245" s="28">
        <f t="shared" si="215"/>
        <v>0</v>
      </c>
      <c r="J245" s="28">
        <f t="shared" si="215"/>
        <v>0</v>
      </c>
      <c r="K245" s="28">
        <f t="shared" si="215"/>
        <v>0</v>
      </c>
      <c r="L245" s="28">
        <f t="shared" si="215"/>
        <v>600</v>
      </c>
      <c r="M245" s="28">
        <f t="shared" si="215"/>
        <v>0</v>
      </c>
      <c r="N245" s="28">
        <f t="shared" si="215"/>
        <v>600</v>
      </c>
      <c r="O245" s="28">
        <f t="shared" si="215"/>
        <v>600</v>
      </c>
      <c r="P245" s="28">
        <f t="shared" si="215"/>
        <v>0</v>
      </c>
      <c r="Q245" s="28">
        <f t="shared" si="215"/>
        <v>600</v>
      </c>
      <c r="R245" s="28">
        <f t="shared" si="215"/>
        <v>0</v>
      </c>
      <c r="S245" s="28">
        <f t="shared" si="215"/>
        <v>600</v>
      </c>
      <c r="T245" s="28">
        <f t="shared" si="215"/>
        <v>0</v>
      </c>
      <c r="U245" s="28">
        <f t="shared" si="215"/>
        <v>600</v>
      </c>
      <c r="V245" s="28">
        <f t="shared" si="215"/>
        <v>600</v>
      </c>
      <c r="W245" s="28">
        <f t="shared" si="215"/>
        <v>0</v>
      </c>
      <c r="X245" s="28">
        <f t="shared" si="215"/>
        <v>600</v>
      </c>
      <c r="Y245" s="28">
        <f t="shared" si="215"/>
        <v>0</v>
      </c>
      <c r="Z245" s="28">
        <f t="shared" si="215"/>
        <v>600</v>
      </c>
      <c r="AA245" s="137">
        <f t="shared" si="216"/>
        <v>0</v>
      </c>
      <c r="AB245" s="28">
        <f t="shared" si="216"/>
        <v>600</v>
      </c>
      <c r="AC245" s="127"/>
    </row>
    <row r="246" spans="1:29" ht="15.75" hidden="1" outlineLevel="7" x14ac:dyDescent="0.2">
      <c r="A246" s="32" t="s">
        <v>481</v>
      </c>
      <c r="B246" s="32" t="s">
        <v>707</v>
      </c>
      <c r="C246" s="32" t="s">
        <v>142</v>
      </c>
      <c r="D246" s="32" t="s">
        <v>7</v>
      </c>
      <c r="E246" s="33" t="s">
        <v>8</v>
      </c>
      <c r="F246" s="29">
        <v>600</v>
      </c>
      <c r="G246" s="29"/>
      <c r="H246" s="29">
        <f>SUM(F246:G246)</f>
        <v>600</v>
      </c>
      <c r="I246" s="29"/>
      <c r="J246" s="29"/>
      <c r="K246" s="29"/>
      <c r="L246" s="29">
        <f>SUM(H246:K246)</f>
        <v>600</v>
      </c>
      <c r="M246" s="29"/>
      <c r="N246" s="29">
        <f>SUM(L246:M246)</f>
        <v>600</v>
      </c>
      <c r="O246" s="29">
        <v>600</v>
      </c>
      <c r="P246" s="29"/>
      <c r="Q246" s="29">
        <f>SUM(O246:P246)</f>
        <v>600</v>
      </c>
      <c r="R246" s="29"/>
      <c r="S246" s="29">
        <f>SUM(Q246:R246)</f>
        <v>600</v>
      </c>
      <c r="T246" s="29"/>
      <c r="U246" s="29">
        <f>SUM(S246:T246)</f>
        <v>600</v>
      </c>
      <c r="V246" s="29">
        <v>600</v>
      </c>
      <c r="W246" s="29"/>
      <c r="X246" s="29">
        <f>SUM(V246:W246)</f>
        <v>600</v>
      </c>
      <c r="Y246" s="29"/>
      <c r="Z246" s="29">
        <f>SUM(X246:Y246)</f>
        <v>600</v>
      </c>
      <c r="AA246" s="138"/>
      <c r="AB246" s="29">
        <f>SUM(Z246:AA246)</f>
        <v>600</v>
      </c>
      <c r="AC246" s="127"/>
    </row>
    <row r="247" spans="1:29" ht="15.75" hidden="1" outlineLevel="1" x14ac:dyDescent="0.2">
      <c r="A247" s="30" t="s">
        <v>481</v>
      </c>
      <c r="B247" s="30" t="s">
        <v>506</v>
      </c>
      <c r="C247" s="30"/>
      <c r="D247" s="30"/>
      <c r="E247" s="31" t="s">
        <v>507</v>
      </c>
      <c r="F247" s="28">
        <f t="shared" ref="F247:Z250" si="217">F248</f>
        <v>7052.8</v>
      </c>
      <c r="G247" s="28">
        <f t="shared" si="217"/>
        <v>0</v>
      </c>
      <c r="H247" s="28">
        <f t="shared" si="217"/>
        <v>7052.8</v>
      </c>
      <c r="I247" s="28">
        <f t="shared" si="217"/>
        <v>0</v>
      </c>
      <c r="J247" s="28">
        <f t="shared" si="217"/>
        <v>8.3339999999999997E-2</v>
      </c>
      <c r="K247" s="28">
        <f t="shared" si="217"/>
        <v>0</v>
      </c>
      <c r="L247" s="28">
        <f t="shared" si="217"/>
        <v>7052.8833400000003</v>
      </c>
      <c r="M247" s="28">
        <f t="shared" si="217"/>
        <v>0</v>
      </c>
      <c r="N247" s="28">
        <f t="shared" si="217"/>
        <v>7052.8833400000003</v>
      </c>
      <c r="O247" s="28">
        <f t="shared" si="217"/>
        <v>5052.8</v>
      </c>
      <c r="P247" s="28">
        <f t="shared" si="217"/>
        <v>0</v>
      </c>
      <c r="Q247" s="28">
        <f t="shared" si="217"/>
        <v>5052.8</v>
      </c>
      <c r="R247" s="28">
        <f t="shared" si="217"/>
        <v>0</v>
      </c>
      <c r="S247" s="28">
        <f t="shared" si="217"/>
        <v>5052.8</v>
      </c>
      <c r="T247" s="28">
        <f t="shared" si="217"/>
        <v>0</v>
      </c>
      <c r="U247" s="28">
        <f t="shared" si="217"/>
        <v>5052.8</v>
      </c>
      <c r="V247" s="28">
        <f t="shared" si="217"/>
        <v>5052.8</v>
      </c>
      <c r="W247" s="28">
        <f t="shared" si="217"/>
        <v>0</v>
      </c>
      <c r="X247" s="28">
        <f t="shared" si="217"/>
        <v>5052.8</v>
      </c>
      <c r="Y247" s="28">
        <f t="shared" si="217"/>
        <v>0</v>
      </c>
      <c r="Z247" s="28">
        <f t="shared" si="217"/>
        <v>5052.8</v>
      </c>
      <c r="AA247" s="137">
        <f t="shared" ref="AA247:AB250" si="218">AA248</f>
        <v>0</v>
      </c>
      <c r="AB247" s="28">
        <f t="shared" si="218"/>
        <v>5052.8</v>
      </c>
      <c r="AC247" s="127"/>
    </row>
    <row r="248" spans="1:29" ht="31.5" hidden="1" outlineLevel="2" x14ac:dyDescent="0.2">
      <c r="A248" s="30" t="s">
        <v>481</v>
      </c>
      <c r="B248" s="30" t="s">
        <v>506</v>
      </c>
      <c r="C248" s="30" t="s">
        <v>131</v>
      </c>
      <c r="D248" s="30"/>
      <c r="E248" s="31" t="s">
        <v>132</v>
      </c>
      <c r="F248" s="28">
        <f t="shared" si="217"/>
        <v>7052.8</v>
      </c>
      <c r="G248" s="28">
        <f t="shared" si="217"/>
        <v>0</v>
      </c>
      <c r="H248" s="28">
        <f t="shared" si="217"/>
        <v>7052.8</v>
      </c>
      <c r="I248" s="28">
        <f t="shared" si="217"/>
        <v>0</v>
      </c>
      <c r="J248" s="28">
        <f t="shared" si="217"/>
        <v>8.3339999999999997E-2</v>
      </c>
      <c r="K248" s="28">
        <f t="shared" si="217"/>
        <v>0</v>
      </c>
      <c r="L248" s="28">
        <f t="shared" si="217"/>
        <v>7052.8833400000003</v>
      </c>
      <c r="M248" s="28">
        <f t="shared" si="217"/>
        <v>0</v>
      </c>
      <c r="N248" s="28">
        <f t="shared" si="217"/>
        <v>7052.8833400000003</v>
      </c>
      <c r="O248" s="28">
        <f t="shared" si="217"/>
        <v>5052.8</v>
      </c>
      <c r="P248" s="28">
        <f t="shared" si="217"/>
        <v>0</v>
      </c>
      <c r="Q248" s="28">
        <f t="shared" si="217"/>
        <v>5052.8</v>
      </c>
      <c r="R248" s="28">
        <f t="shared" si="217"/>
        <v>0</v>
      </c>
      <c r="S248" s="28">
        <f t="shared" si="217"/>
        <v>5052.8</v>
      </c>
      <c r="T248" s="28">
        <f t="shared" si="217"/>
        <v>0</v>
      </c>
      <c r="U248" s="28">
        <f t="shared" si="217"/>
        <v>5052.8</v>
      </c>
      <c r="V248" s="28">
        <f t="shared" si="217"/>
        <v>5052.8</v>
      </c>
      <c r="W248" s="28">
        <f t="shared" si="217"/>
        <v>0</v>
      </c>
      <c r="X248" s="28">
        <f t="shared" si="217"/>
        <v>5052.8</v>
      </c>
      <c r="Y248" s="28">
        <f t="shared" si="217"/>
        <v>0</v>
      </c>
      <c r="Z248" s="28">
        <f t="shared" si="217"/>
        <v>5052.8</v>
      </c>
      <c r="AA248" s="137">
        <f t="shared" si="218"/>
        <v>0</v>
      </c>
      <c r="AB248" s="28">
        <f t="shared" si="218"/>
        <v>5052.8</v>
      </c>
      <c r="AC248" s="127"/>
    </row>
    <row r="249" spans="1:29" ht="31.5" hidden="1" outlineLevel="3" x14ac:dyDescent="0.2">
      <c r="A249" s="30" t="s">
        <v>481</v>
      </c>
      <c r="B249" s="30" t="s">
        <v>506</v>
      </c>
      <c r="C249" s="30" t="s">
        <v>144</v>
      </c>
      <c r="D249" s="30"/>
      <c r="E249" s="31" t="s">
        <v>145</v>
      </c>
      <c r="F249" s="28">
        <f t="shared" si="217"/>
        <v>7052.8</v>
      </c>
      <c r="G249" s="28">
        <f t="shared" si="217"/>
        <v>0</v>
      </c>
      <c r="H249" s="28">
        <f t="shared" si="217"/>
        <v>7052.8</v>
      </c>
      <c r="I249" s="28">
        <f t="shared" si="217"/>
        <v>0</v>
      </c>
      <c r="J249" s="28">
        <f t="shared" si="217"/>
        <v>8.3339999999999997E-2</v>
      </c>
      <c r="K249" s="28">
        <f t="shared" si="217"/>
        <v>0</v>
      </c>
      <c r="L249" s="28">
        <f t="shared" si="217"/>
        <v>7052.8833400000003</v>
      </c>
      <c r="M249" s="28">
        <f t="shared" si="217"/>
        <v>0</v>
      </c>
      <c r="N249" s="28">
        <f t="shared" si="217"/>
        <v>7052.8833400000003</v>
      </c>
      <c r="O249" s="28">
        <f t="shared" si="217"/>
        <v>5052.8</v>
      </c>
      <c r="P249" s="28">
        <f t="shared" si="217"/>
        <v>0</v>
      </c>
      <c r="Q249" s="28">
        <f t="shared" si="217"/>
        <v>5052.8</v>
      </c>
      <c r="R249" s="28">
        <f t="shared" si="217"/>
        <v>0</v>
      </c>
      <c r="S249" s="28">
        <f t="shared" si="217"/>
        <v>5052.8</v>
      </c>
      <c r="T249" s="28">
        <f t="shared" si="217"/>
        <v>0</v>
      </c>
      <c r="U249" s="28">
        <f t="shared" si="217"/>
        <v>5052.8</v>
      </c>
      <c r="V249" s="28">
        <f t="shared" si="217"/>
        <v>5052.8</v>
      </c>
      <c r="W249" s="28">
        <f t="shared" si="217"/>
        <v>0</v>
      </c>
      <c r="X249" s="28">
        <f t="shared" si="217"/>
        <v>5052.8</v>
      </c>
      <c r="Y249" s="28">
        <f t="shared" si="217"/>
        <v>0</v>
      </c>
      <c r="Z249" s="28">
        <f t="shared" si="217"/>
        <v>5052.8</v>
      </c>
      <c r="AA249" s="137">
        <f t="shared" si="218"/>
        <v>0</v>
      </c>
      <c r="AB249" s="28">
        <f t="shared" si="218"/>
        <v>5052.8</v>
      </c>
      <c r="AC249" s="127"/>
    </row>
    <row r="250" spans="1:29" ht="31.5" hidden="1" outlineLevel="4" x14ac:dyDescent="0.2">
      <c r="A250" s="30" t="s">
        <v>481</v>
      </c>
      <c r="B250" s="30" t="s">
        <v>506</v>
      </c>
      <c r="C250" s="30" t="s">
        <v>146</v>
      </c>
      <c r="D250" s="30"/>
      <c r="E250" s="31" t="s">
        <v>86</v>
      </c>
      <c r="F250" s="28">
        <f t="shared" si="217"/>
        <v>7052.8</v>
      </c>
      <c r="G250" s="28">
        <f t="shared" si="217"/>
        <v>0</v>
      </c>
      <c r="H250" s="28">
        <f t="shared" si="217"/>
        <v>7052.8</v>
      </c>
      <c r="I250" s="28">
        <f t="shared" si="217"/>
        <v>0</v>
      </c>
      <c r="J250" s="28">
        <f t="shared" si="217"/>
        <v>8.3339999999999997E-2</v>
      </c>
      <c r="K250" s="28">
        <f t="shared" si="217"/>
        <v>0</v>
      </c>
      <c r="L250" s="28">
        <f t="shared" si="217"/>
        <v>7052.8833400000003</v>
      </c>
      <c r="M250" s="28">
        <f t="shared" si="217"/>
        <v>0</v>
      </c>
      <c r="N250" s="28">
        <f t="shared" si="217"/>
        <v>7052.8833400000003</v>
      </c>
      <c r="O250" s="28">
        <f t="shared" si="217"/>
        <v>5052.8</v>
      </c>
      <c r="P250" s="28">
        <f t="shared" si="217"/>
        <v>0</v>
      </c>
      <c r="Q250" s="28">
        <f t="shared" si="217"/>
        <v>5052.8</v>
      </c>
      <c r="R250" s="28">
        <f t="shared" si="217"/>
        <v>0</v>
      </c>
      <c r="S250" s="28">
        <f t="shared" si="217"/>
        <v>5052.8</v>
      </c>
      <c r="T250" s="28">
        <f t="shared" si="217"/>
        <v>0</v>
      </c>
      <c r="U250" s="28">
        <f t="shared" si="217"/>
        <v>5052.8</v>
      </c>
      <c r="V250" s="28">
        <f t="shared" si="217"/>
        <v>5052.8</v>
      </c>
      <c r="W250" s="28">
        <f t="shared" si="217"/>
        <v>0</v>
      </c>
      <c r="X250" s="28">
        <f t="shared" si="217"/>
        <v>5052.8</v>
      </c>
      <c r="Y250" s="28">
        <f t="shared" si="217"/>
        <v>0</v>
      </c>
      <c r="Z250" s="28">
        <f t="shared" si="217"/>
        <v>5052.8</v>
      </c>
      <c r="AA250" s="137">
        <f t="shared" si="218"/>
        <v>0</v>
      </c>
      <c r="AB250" s="28">
        <f t="shared" si="218"/>
        <v>5052.8</v>
      </c>
      <c r="AC250" s="127"/>
    </row>
    <row r="251" spans="1:29" ht="31.5" hidden="1" outlineLevel="5" x14ac:dyDescent="0.2">
      <c r="A251" s="30" t="s">
        <v>481</v>
      </c>
      <c r="B251" s="30" t="s">
        <v>506</v>
      </c>
      <c r="C251" s="30" t="s">
        <v>147</v>
      </c>
      <c r="D251" s="30"/>
      <c r="E251" s="31" t="s">
        <v>148</v>
      </c>
      <c r="F251" s="28">
        <f>F252+F253</f>
        <v>7052.8</v>
      </c>
      <c r="G251" s="28">
        <f t="shared" ref="G251:L251" si="219">G252+G253</f>
        <v>0</v>
      </c>
      <c r="H251" s="28">
        <f t="shared" si="219"/>
        <v>7052.8</v>
      </c>
      <c r="I251" s="28">
        <f t="shared" si="219"/>
        <v>0</v>
      </c>
      <c r="J251" s="28">
        <f t="shared" si="219"/>
        <v>8.3339999999999997E-2</v>
      </c>
      <c r="K251" s="28">
        <f t="shared" si="219"/>
        <v>0</v>
      </c>
      <c r="L251" s="28">
        <f t="shared" si="219"/>
        <v>7052.8833400000003</v>
      </c>
      <c r="M251" s="28">
        <f>M252+M253</f>
        <v>0</v>
      </c>
      <c r="N251" s="28">
        <f>N252+N253</f>
        <v>7052.8833400000003</v>
      </c>
      <c r="O251" s="28">
        <f t="shared" ref="O251:Z251" si="220">O252+O253</f>
        <v>5052.8</v>
      </c>
      <c r="P251" s="28">
        <f t="shared" si="220"/>
        <v>0</v>
      </c>
      <c r="Q251" s="28">
        <f t="shared" si="220"/>
        <v>5052.8</v>
      </c>
      <c r="R251" s="28">
        <f t="shared" si="220"/>
        <v>0</v>
      </c>
      <c r="S251" s="28">
        <f t="shared" si="220"/>
        <v>5052.8</v>
      </c>
      <c r="T251" s="28">
        <f>T252+T253</f>
        <v>0</v>
      </c>
      <c r="U251" s="28">
        <f>U252+U253</f>
        <v>5052.8</v>
      </c>
      <c r="V251" s="28">
        <f t="shared" si="220"/>
        <v>5052.8</v>
      </c>
      <c r="W251" s="28">
        <f t="shared" si="220"/>
        <v>0</v>
      </c>
      <c r="X251" s="28">
        <f t="shared" si="220"/>
        <v>5052.8</v>
      </c>
      <c r="Y251" s="28">
        <f t="shared" si="220"/>
        <v>0</v>
      </c>
      <c r="Z251" s="28">
        <f t="shared" si="220"/>
        <v>5052.8</v>
      </c>
      <c r="AA251" s="137">
        <f>AA252+AA253</f>
        <v>0</v>
      </c>
      <c r="AB251" s="28">
        <f>AB252+AB253</f>
        <v>5052.8</v>
      </c>
      <c r="AC251" s="127"/>
    </row>
    <row r="252" spans="1:29" ht="15.75" hidden="1" outlineLevel="7" x14ac:dyDescent="0.2">
      <c r="A252" s="32" t="s">
        <v>481</v>
      </c>
      <c r="B252" s="32" t="s">
        <v>506</v>
      </c>
      <c r="C252" s="32" t="s">
        <v>147</v>
      </c>
      <c r="D252" s="32" t="s">
        <v>7</v>
      </c>
      <c r="E252" s="33" t="s">
        <v>8</v>
      </c>
      <c r="F252" s="29">
        <v>6146.3</v>
      </c>
      <c r="G252" s="29"/>
      <c r="H252" s="29">
        <f>SUM(F252:G252)</f>
        <v>6146.3</v>
      </c>
      <c r="I252" s="29"/>
      <c r="J252" s="29">
        <f>0.02958+0.05376</f>
        <v>8.3339999999999997E-2</v>
      </c>
      <c r="K252" s="29"/>
      <c r="L252" s="29">
        <f>SUM(H252:K252)</f>
        <v>6146.3833400000003</v>
      </c>
      <c r="M252" s="29"/>
      <c r="N252" s="29">
        <f>SUM(L252:M252)</f>
        <v>6146.3833400000003</v>
      </c>
      <c r="O252" s="29">
        <v>4146.3</v>
      </c>
      <c r="P252" s="29"/>
      <c r="Q252" s="29">
        <f>SUM(O252:P252)</f>
        <v>4146.3</v>
      </c>
      <c r="R252" s="29"/>
      <c r="S252" s="29">
        <f>SUM(Q252:R252)</f>
        <v>4146.3</v>
      </c>
      <c r="T252" s="29"/>
      <c r="U252" s="29">
        <f>SUM(S252:T252)</f>
        <v>4146.3</v>
      </c>
      <c r="V252" s="29">
        <v>4146.3</v>
      </c>
      <c r="W252" s="29"/>
      <c r="X252" s="29">
        <f>SUM(V252:W252)</f>
        <v>4146.3</v>
      </c>
      <c r="Y252" s="29"/>
      <c r="Z252" s="29">
        <f>SUM(X252:Y252)</f>
        <v>4146.3</v>
      </c>
      <c r="AA252" s="138"/>
      <c r="AB252" s="29">
        <f>SUM(Z252:AA252)</f>
        <v>4146.3</v>
      </c>
      <c r="AC252" s="127"/>
    </row>
    <row r="253" spans="1:29" ht="15.75" hidden="1" outlineLevel="7" x14ac:dyDescent="0.2">
      <c r="A253" s="32" t="s">
        <v>481</v>
      </c>
      <c r="B253" s="32" t="s">
        <v>506</v>
      </c>
      <c r="C253" s="32" t="s">
        <v>147</v>
      </c>
      <c r="D253" s="32" t="s">
        <v>15</v>
      </c>
      <c r="E253" s="33" t="s">
        <v>16</v>
      </c>
      <c r="F253" s="29">
        <v>906.5</v>
      </c>
      <c r="G253" s="29"/>
      <c r="H253" s="29">
        <f>SUM(F253:G253)</f>
        <v>906.5</v>
      </c>
      <c r="I253" s="29"/>
      <c r="J253" s="29"/>
      <c r="K253" s="29"/>
      <c r="L253" s="29">
        <f>SUM(H253:K253)</f>
        <v>906.5</v>
      </c>
      <c r="M253" s="29"/>
      <c r="N253" s="29">
        <f>SUM(L253:M253)</f>
        <v>906.5</v>
      </c>
      <c r="O253" s="29">
        <v>906.5</v>
      </c>
      <c r="P253" s="29"/>
      <c r="Q253" s="29">
        <f>SUM(O253:P253)</f>
        <v>906.5</v>
      </c>
      <c r="R253" s="29"/>
      <c r="S253" s="29">
        <f>SUM(Q253:R253)</f>
        <v>906.5</v>
      </c>
      <c r="T253" s="29"/>
      <c r="U253" s="29">
        <f>SUM(S253:T253)</f>
        <v>906.5</v>
      </c>
      <c r="V253" s="29">
        <v>906.5</v>
      </c>
      <c r="W253" s="29"/>
      <c r="X253" s="29">
        <f>SUM(V253:W253)</f>
        <v>906.5</v>
      </c>
      <c r="Y253" s="29"/>
      <c r="Z253" s="29">
        <f>SUM(X253:Y253)</f>
        <v>906.5</v>
      </c>
      <c r="AA253" s="138"/>
      <c r="AB253" s="29">
        <f>SUM(Z253:AA253)</f>
        <v>906.5</v>
      </c>
      <c r="AC253" s="127"/>
    </row>
    <row r="254" spans="1:29" ht="15.75" hidden="1" outlineLevel="1" x14ac:dyDescent="0.2">
      <c r="A254" s="30" t="s">
        <v>481</v>
      </c>
      <c r="B254" s="30" t="s">
        <v>508</v>
      </c>
      <c r="C254" s="30"/>
      <c r="D254" s="30"/>
      <c r="E254" s="31" t="s">
        <v>509</v>
      </c>
      <c r="F254" s="28" t="e">
        <f t="shared" ref="F254:H254" si="221">F255</f>
        <v>#REF!</v>
      </c>
      <c r="G254" s="28" t="e">
        <f t="shared" si="221"/>
        <v>#REF!</v>
      </c>
      <c r="H254" s="28">
        <f t="shared" si="221"/>
        <v>305158.761</v>
      </c>
      <c r="I254" s="28">
        <f>I255+I283</f>
        <v>26731.691250000003</v>
      </c>
      <c r="J254" s="28">
        <f t="shared" ref="J254:Z254" si="222">J255+J283</f>
        <v>7504.2338199999995</v>
      </c>
      <c r="K254" s="28">
        <f t="shared" si="222"/>
        <v>26700.486120000001</v>
      </c>
      <c r="L254" s="28">
        <f>L255+L283</f>
        <v>366095.17219000007</v>
      </c>
      <c r="M254" s="28">
        <f>M255+M283</f>
        <v>0</v>
      </c>
      <c r="N254" s="28">
        <f>N255+N283</f>
        <v>366095.17219000007</v>
      </c>
      <c r="O254" s="28">
        <f t="shared" si="222"/>
        <v>374811.22899999999</v>
      </c>
      <c r="P254" s="28">
        <f t="shared" si="222"/>
        <v>0</v>
      </c>
      <c r="Q254" s="28">
        <f t="shared" si="222"/>
        <v>374811.22899999999</v>
      </c>
      <c r="R254" s="28">
        <f t="shared" si="222"/>
        <v>479.8</v>
      </c>
      <c r="S254" s="28">
        <f t="shared" si="222"/>
        <v>375291.02899999998</v>
      </c>
      <c r="T254" s="28">
        <f>T255+T283</f>
        <v>0</v>
      </c>
      <c r="U254" s="28">
        <f>U255+U283</f>
        <v>375291.02899999998</v>
      </c>
      <c r="V254" s="28">
        <f t="shared" si="222"/>
        <v>265225.8</v>
      </c>
      <c r="W254" s="28">
        <f t="shared" si="222"/>
        <v>0</v>
      </c>
      <c r="X254" s="28">
        <f t="shared" si="222"/>
        <v>265225.8</v>
      </c>
      <c r="Y254" s="28">
        <f t="shared" si="222"/>
        <v>0</v>
      </c>
      <c r="Z254" s="28">
        <f t="shared" si="222"/>
        <v>265225.8</v>
      </c>
      <c r="AA254" s="137">
        <f>AA255+AA283</f>
        <v>0</v>
      </c>
      <c r="AB254" s="28">
        <f>AB255+AB283</f>
        <v>265225.8</v>
      </c>
      <c r="AC254" s="127"/>
    </row>
    <row r="255" spans="1:29" ht="31.5" hidden="1" outlineLevel="2" x14ac:dyDescent="0.2">
      <c r="A255" s="30" t="s">
        <v>481</v>
      </c>
      <c r="B255" s="30" t="s">
        <v>508</v>
      </c>
      <c r="C255" s="30" t="s">
        <v>131</v>
      </c>
      <c r="D255" s="30"/>
      <c r="E255" s="31" t="s">
        <v>132</v>
      </c>
      <c r="F255" s="28" t="e">
        <f>F256+F279+#REF!</f>
        <v>#REF!</v>
      </c>
      <c r="G255" s="28" t="e">
        <f>G256+G279+#REF!</f>
        <v>#REF!</v>
      </c>
      <c r="H255" s="28">
        <f>H256+H279</f>
        <v>305158.761</v>
      </c>
      <c r="I255" s="28">
        <f t="shared" ref="I255:Z255" si="223">I256+I279</f>
        <v>26731.691250000003</v>
      </c>
      <c r="J255" s="28">
        <f t="shared" si="223"/>
        <v>7504.2338199999995</v>
      </c>
      <c r="K255" s="28">
        <f t="shared" si="223"/>
        <v>26162.835860000003</v>
      </c>
      <c r="L255" s="28">
        <f>L256+L279</f>
        <v>365557.52193000005</v>
      </c>
      <c r="M255" s="28">
        <f>M256+M279</f>
        <v>0</v>
      </c>
      <c r="N255" s="28">
        <f>N256+N279</f>
        <v>365557.52193000005</v>
      </c>
      <c r="O255" s="28">
        <f t="shared" si="223"/>
        <v>374811.22899999999</v>
      </c>
      <c r="P255" s="28">
        <f t="shared" si="223"/>
        <v>0</v>
      </c>
      <c r="Q255" s="28">
        <f t="shared" si="223"/>
        <v>374811.22899999999</v>
      </c>
      <c r="R255" s="28">
        <f t="shared" si="223"/>
        <v>479.8</v>
      </c>
      <c r="S255" s="28">
        <f t="shared" si="223"/>
        <v>375291.02899999998</v>
      </c>
      <c r="T255" s="28">
        <f>T256+T279</f>
        <v>0</v>
      </c>
      <c r="U255" s="28">
        <f>U256+U279</f>
        <v>375291.02899999998</v>
      </c>
      <c r="V255" s="28">
        <f t="shared" si="223"/>
        <v>265225.8</v>
      </c>
      <c r="W255" s="28">
        <f t="shared" si="223"/>
        <v>0</v>
      </c>
      <c r="X255" s="28">
        <f t="shared" si="223"/>
        <v>265225.8</v>
      </c>
      <c r="Y255" s="28">
        <f t="shared" si="223"/>
        <v>0</v>
      </c>
      <c r="Z255" s="28">
        <f t="shared" si="223"/>
        <v>265225.8</v>
      </c>
      <c r="AA255" s="137">
        <f>AA256+AA279</f>
        <v>0</v>
      </c>
      <c r="AB255" s="28">
        <f>AB256+AB279</f>
        <v>265225.8</v>
      </c>
      <c r="AC255" s="127"/>
    </row>
    <row r="256" spans="1:29" ht="15.75" hidden="1" outlineLevel="3" x14ac:dyDescent="0.2">
      <c r="A256" s="30" t="s">
        <v>481</v>
      </c>
      <c r="B256" s="30" t="s">
        <v>508</v>
      </c>
      <c r="C256" s="30" t="s">
        <v>149</v>
      </c>
      <c r="D256" s="30"/>
      <c r="E256" s="31" t="s">
        <v>150</v>
      </c>
      <c r="F256" s="28">
        <f>F257+F264+F274</f>
        <v>213824.7</v>
      </c>
      <c r="G256" s="28">
        <f t="shared" ref="G256:L256" si="224">G257+G264+G274</f>
        <v>0</v>
      </c>
      <c r="H256" s="28">
        <f t="shared" si="224"/>
        <v>214129.7</v>
      </c>
      <c r="I256" s="28">
        <f t="shared" si="224"/>
        <v>26731.691250000003</v>
      </c>
      <c r="J256" s="28">
        <f t="shared" si="224"/>
        <v>7504.2338199999995</v>
      </c>
      <c r="K256" s="28">
        <f t="shared" si="224"/>
        <v>26291.835860000003</v>
      </c>
      <c r="L256" s="28">
        <f t="shared" si="224"/>
        <v>274657.46093000006</v>
      </c>
      <c r="M256" s="28">
        <f>M257+M264+M274</f>
        <v>0</v>
      </c>
      <c r="N256" s="28">
        <f>N257+N264+N274</f>
        <v>274657.46093000006</v>
      </c>
      <c r="O256" s="28">
        <f>O257+O264+O274</f>
        <v>306457.929</v>
      </c>
      <c r="P256" s="28">
        <f t="shared" ref="P256:S256" si="225">P257+P264+P274</f>
        <v>0</v>
      </c>
      <c r="Q256" s="28">
        <f t="shared" si="225"/>
        <v>306457.929</v>
      </c>
      <c r="R256" s="28">
        <f t="shared" si="225"/>
        <v>479.8</v>
      </c>
      <c r="S256" s="28">
        <f t="shared" si="225"/>
        <v>306937.72899999999</v>
      </c>
      <c r="T256" s="28">
        <f>T257+T264+T274</f>
        <v>0</v>
      </c>
      <c r="U256" s="28">
        <f>U257+U264+U274</f>
        <v>306937.72899999999</v>
      </c>
      <c r="V256" s="28">
        <f>V257+V264+V274</f>
        <v>196872.5</v>
      </c>
      <c r="W256" s="28">
        <f t="shared" ref="W256:Z256" si="226">W257+W264+W274</f>
        <v>0</v>
      </c>
      <c r="X256" s="28">
        <f t="shared" si="226"/>
        <v>196872.5</v>
      </c>
      <c r="Y256" s="28">
        <f t="shared" si="226"/>
        <v>0</v>
      </c>
      <c r="Z256" s="28">
        <f t="shared" si="226"/>
        <v>196872.5</v>
      </c>
      <c r="AA256" s="137">
        <f>AA257+AA264+AA274</f>
        <v>0</v>
      </c>
      <c r="AB256" s="28">
        <f>AB257+AB264+AB274</f>
        <v>196872.5</v>
      </c>
      <c r="AC256" s="127"/>
    </row>
    <row r="257" spans="1:29" ht="31.5" hidden="1" outlineLevel="4" x14ac:dyDescent="0.2">
      <c r="A257" s="30" t="s">
        <v>481</v>
      </c>
      <c r="B257" s="30" t="s">
        <v>508</v>
      </c>
      <c r="C257" s="30" t="s">
        <v>151</v>
      </c>
      <c r="D257" s="30"/>
      <c r="E257" s="31" t="s">
        <v>152</v>
      </c>
      <c r="F257" s="28">
        <f t="shared" ref="F257:Z258" si="227">F258</f>
        <v>122811.8</v>
      </c>
      <c r="G257" s="28">
        <f t="shared" si="227"/>
        <v>0</v>
      </c>
      <c r="H257" s="28">
        <f>H258+H260+H262</f>
        <v>122811.8</v>
      </c>
      <c r="I257" s="28">
        <f t="shared" ref="I257:Z257" si="228">I258+I260+I262</f>
        <v>26731.691250000003</v>
      </c>
      <c r="J257" s="28">
        <f t="shared" si="228"/>
        <v>0</v>
      </c>
      <c r="K257" s="28">
        <f>K258+K260+K262</f>
        <v>8910.5637500000012</v>
      </c>
      <c r="L257" s="28">
        <f t="shared" si="228"/>
        <v>158454.05500000002</v>
      </c>
      <c r="M257" s="28">
        <f>M258+M260+M262</f>
        <v>0</v>
      </c>
      <c r="N257" s="28">
        <f>N258+N260+N262</f>
        <v>158454.05500000002</v>
      </c>
      <c r="O257" s="28">
        <f t="shared" si="228"/>
        <v>123116.8</v>
      </c>
      <c r="P257" s="28">
        <f t="shared" si="228"/>
        <v>0</v>
      </c>
      <c r="Q257" s="28">
        <f t="shared" si="228"/>
        <v>123116.8</v>
      </c>
      <c r="R257" s="28">
        <f t="shared" si="228"/>
        <v>0</v>
      </c>
      <c r="S257" s="28">
        <f t="shared" si="228"/>
        <v>123116.8</v>
      </c>
      <c r="T257" s="28">
        <f>T258+T260+T262</f>
        <v>0</v>
      </c>
      <c r="U257" s="28">
        <f>U258+U260+U262</f>
        <v>123116.8</v>
      </c>
      <c r="V257" s="28">
        <f t="shared" si="228"/>
        <v>123116.8</v>
      </c>
      <c r="W257" s="28">
        <f t="shared" si="228"/>
        <v>0</v>
      </c>
      <c r="X257" s="28">
        <f t="shared" si="228"/>
        <v>123116.8</v>
      </c>
      <c r="Y257" s="28">
        <f t="shared" si="228"/>
        <v>0</v>
      </c>
      <c r="Z257" s="28">
        <f t="shared" si="228"/>
        <v>123116.8</v>
      </c>
      <c r="AA257" s="137">
        <f>AA258+AA260+AA262</f>
        <v>0</v>
      </c>
      <c r="AB257" s="28">
        <f>AB258+AB260+AB262</f>
        <v>123116.8</v>
      </c>
      <c r="AC257" s="127"/>
    </row>
    <row r="258" spans="1:29" ht="15.75" hidden="1" outlineLevel="5" x14ac:dyDescent="0.2">
      <c r="A258" s="30" t="s">
        <v>481</v>
      </c>
      <c r="B258" s="30" t="s">
        <v>508</v>
      </c>
      <c r="C258" s="30" t="s">
        <v>153</v>
      </c>
      <c r="D258" s="30"/>
      <c r="E258" s="31" t="s">
        <v>154</v>
      </c>
      <c r="F258" s="28">
        <f t="shared" si="227"/>
        <v>122811.8</v>
      </c>
      <c r="G258" s="28">
        <f t="shared" si="227"/>
        <v>0</v>
      </c>
      <c r="H258" s="28">
        <f t="shared" si="227"/>
        <v>122811.8</v>
      </c>
      <c r="I258" s="28">
        <f t="shared" si="227"/>
        <v>0</v>
      </c>
      <c r="J258" s="28">
        <f t="shared" si="227"/>
        <v>0</v>
      </c>
      <c r="K258" s="28">
        <f t="shared" si="227"/>
        <v>0</v>
      </c>
      <c r="L258" s="28">
        <f t="shared" si="227"/>
        <v>122811.8</v>
      </c>
      <c r="M258" s="28">
        <f>M259</f>
        <v>0</v>
      </c>
      <c r="N258" s="28">
        <f>N259</f>
        <v>122811.8</v>
      </c>
      <c r="O258" s="28">
        <f t="shared" ref="O258" si="229">O259</f>
        <v>123116.8</v>
      </c>
      <c r="P258" s="28">
        <f t="shared" si="227"/>
        <v>0</v>
      </c>
      <c r="Q258" s="28">
        <f t="shared" si="227"/>
        <v>123116.8</v>
      </c>
      <c r="R258" s="28">
        <f t="shared" si="227"/>
        <v>0</v>
      </c>
      <c r="S258" s="28">
        <f t="shared" si="227"/>
        <v>123116.8</v>
      </c>
      <c r="T258" s="28">
        <f>T259</f>
        <v>0</v>
      </c>
      <c r="U258" s="28">
        <f>U259</f>
        <v>123116.8</v>
      </c>
      <c r="V258" s="28">
        <f t="shared" ref="V258" si="230">V259</f>
        <v>123116.8</v>
      </c>
      <c r="W258" s="28">
        <f t="shared" si="227"/>
        <v>0</v>
      </c>
      <c r="X258" s="28">
        <f t="shared" si="227"/>
        <v>123116.8</v>
      </c>
      <c r="Y258" s="28">
        <f t="shared" si="227"/>
        <v>0</v>
      </c>
      <c r="Z258" s="28">
        <f t="shared" si="227"/>
        <v>123116.8</v>
      </c>
      <c r="AA258" s="137">
        <f>AA259</f>
        <v>0</v>
      </c>
      <c r="AB258" s="28">
        <f>AB259</f>
        <v>123116.8</v>
      </c>
      <c r="AC258" s="127"/>
    </row>
    <row r="259" spans="1:29" ht="31.5" hidden="1" outlineLevel="7" x14ac:dyDescent="0.2">
      <c r="A259" s="32" t="s">
        <v>481</v>
      </c>
      <c r="B259" s="32" t="s">
        <v>508</v>
      </c>
      <c r="C259" s="32" t="s">
        <v>153</v>
      </c>
      <c r="D259" s="32" t="s">
        <v>65</v>
      </c>
      <c r="E259" s="33" t="s">
        <v>66</v>
      </c>
      <c r="F259" s="29">
        <f>123116.8-305</f>
        <v>122811.8</v>
      </c>
      <c r="G259" s="29"/>
      <c r="H259" s="29">
        <f>SUM(F259:G259)</f>
        <v>122811.8</v>
      </c>
      <c r="I259" s="29"/>
      <c r="J259" s="29"/>
      <c r="K259" s="29"/>
      <c r="L259" s="29">
        <f>SUM(H259:K259)</f>
        <v>122811.8</v>
      </c>
      <c r="M259" s="29"/>
      <c r="N259" s="29">
        <f>SUM(L259:M259)</f>
        <v>122811.8</v>
      </c>
      <c r="O259" s="29">
        <v>123116.8</v>
      </c>
      <c r="P259" s="29"/>
      <c r="Q259" s="29">
        <f>SUM(O259:P259)</f>
        <v>123116.8</v>
      </c>
      <c r="R259" s="29"/>
      <c r="S259" s="29">
        <f>SUM(Q259:R259)</f>
        <v>123116.8</v>
      </c>
      <c r="T259" s="29"/>
      <c r="U259" s="29">
        <f>SUM(S259:T259)</f>
        <v>123116.8</v>
      </c>
      <c r="V259" s="29">
        <v>123116.8</v>
      </c>
      <c r="W259" s="29"/>
      <c r="X259" s="29">
        <f>SUM(V259:W259)</f>
        <v>123116.8</v>
      </c>
      <c r="Y259" s="29"/>
      <c r="Z259" s="29">
        <f>SUM(X259:Y259)</f>
        <v>123116.8</v>
      </c>
      <c r="AA259" s="138"/>
      <c r="AB259" s="29">
        <f>SUM(Z259:AA259)</f>
        <v>123116.8</v>
      </c>
      <c r="AC259" s="127"/>
    </row>
    <row r="260" spans="1:29" ht="31.5" hidden="1" outlineLevel="2" x14ac:dyDescent="0.25">
      <c r="A260" s="30" t="s">
        <v>481</v>
      </c>
      <c r="B260" s="30" t="s">
        <v>508</v>
      </c>
      <c r="C260" s="108" t="s">
        <v>798</v>
      </c>
      <c r="D260" s="110"/>
      <c r="E260" s="111" t="s">
        <v>619</v>
      </c>
      <c r="F260" s="28"/>
      <c r="G260" s="28"/>
      <c r="H260" s="28"/>
      <c r="I260" s="28">
        <f t="shared" ref="I260:N260" si="231">I261</f>
        <v>0</v>
      </c>
      <c r="J260" s="28">
        <f t="shared" si="231"/>
        <v>0</v>
      </c>
      <c r="K260" s="28">
        <f t="shared" si="231"/>
        <v>8910.5637500000012</v>
      </c>
      <c r="L260" s="28">
        <f t="shared" si="231"/>
        <v>8910.5637500000012</v>
      </c>
      <c r="M260" s="28">
        <f t="shared" si="231"/>
        <v>0</v>
      </c>
      <c r="N260" s="28">
        <f t="shared" si="231"/>
        <v>8910.5637500000012</v>
      </c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137"/>
      <c r="AB260" s="28"/>
      <c r="AC260" s="127"/>
    </row>
    <row r="261" spans="1:29" ht="31.5" hidden="1" outlineLevel="2" x14ac:dyDescent="0.25">
      <c r="A261" s="32" t="s">
        <v>481</v>
      </c>
      <c r="B261" s="32" t="s">
        <v>508</v>
      </c>
      <c r="C261" s="110" t="s">
        <v>798</v>
      </c>
      <c r="D261" s="110" t="s">
        <v>65</v>
      </c>
      <c r="E261" s="112" t="s">
        <v>66</v>
      </c>
      <c r="F261" s="28"/>
      <c r="G261" s="28"/>
      <c r="H261" s="28"/>
      <c r="I261" s="49"/>
      <c r="J261" s="49"/>
      <c r="K261" s="49">
        <f>4181.8495+4728.71425</f>
        <v>8910.5637500000012</v>
      </c>
      <c r="L261" s="49">
        <f>SUM(H261:K261)</f>
        <v>8910.5637500000012</v>
      </c>
      <c r="M261" s="29"/>
      <c r="N261" s="29">
        <f>SUM(L261:M261)</f>
        <v>8910.5637500000012</v>
      </c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137"/>
      <c r="AB261" s="28"/>
      <c r="AC261" s="127"/>
    </row>
    <row r="262" spans="1:29" ht="31.5" hidden="1" outlineLevel="2" x14ac:dyDescent="0.25">
      <c r="A262" s="30" t="s">
        <v>481</v>
      </c>
      <c r="B262" s="30" t="s">
        <v>508</v>
      </c>
      <c r="C262" s="108" t="s">
        <v>798</v>
      </c>
      <c r="D262" s="110"/>
      <c r="E262" s="111" t="s">
        <v>761</v>
      </c>
      <c r="F262" s="28"/>
      <c r="G262" s="28"/>
      <c r="H262" s="28"/>
      <c r="I262" s="28">
        <f t="shared" ref="I262:N262" si="232">I263</f>
        <v>26731.691250000003</v>
      </c>
      <c r="J262" s="28">
        <f t="shared" si="232"/>
        <v>0</v>
      </c>
      <c r="K262" s="28">
        <f t="shared" si="232"/>
        <v>0</v>
      </c>
      <c r="L262" s="28">
        <f t="shared" si="232"/>
        <v>26731.691250000003</v>
      </c>
      <c r="M262" s="28">
        <f t="shared" si="232"/>
        <v>0</v>
      </c>
      <c r="N262" s="28">
        <f t="shared" si="232"/>
        <v>26731.691250000003</v>
      </c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137"/>
      <c r="AB262" s="28"/>
      <c r="AC262" s="127"/>
    </row>
    <row r="263" spans="1:29" ht="31.5" hidden="1" outlineLevel="2" x14ac:dyDescent="0.25">
      <c r="A263" s="32" t="s">
        <v>481</v>
      </c>
      <c r="B263" s="32" t="s">
        <v>508</v>
      </c>
      <c r="C263" s="110" t="s">
        <v>798</v>
      </c>
      <c r="D263" s="110" t="s">
        <v>65</v>
      </c>
      <c r="E263" s="112" t="s">
        <v>66</v>
      </c>
      <c r="F263" s="28"/>
      <c r="G263" s="28"/>
      <c r="H263" s="28"/>
      <c r="I263" s="49">
        <f>12545.5485+14186.14275</f>
        <v>26731.691250000003</v>
      </c>
      <c r="J263" s="49"/>
      <c r="K263" s="49"/>
      <c r="L263" s="49">
        <f>SUM(H263:K263)</f>
        <v>26731.691250000003</v>
      </c>
      <c r="M263" s="29"/>
      <c r="N263" s="29">
        <f>SUM(L263:M263)</f>
        <v>26731.691250000003</v>
      </c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137"/>
      <c r="AB263" s="28"/>
      <c r="AC263" s="127"/>
    </row>
    <row r="264" spans="1:29" ht="31.5" hidden="1" outlineLevel="4" x14ac:dyDescent="0.2">
      <c r="A264" s="30" t="s">
        <v>481</v>
      </c>
      <c r="B264" s="30" t="s">
        <v>508</v>
      </c>
      <c r="C264" s="30" t="s">
        <v>155</v>
      </c>
      <c r="D264" s="30"/>
      <c r="E264" s="31" t="s">
        <v>510</v>
      </c>
      <c r="F264" s="28">
        <f>F268+F271</f>
        <v>91012.9</v>
      </c>
      <c r="G264" s="28">
        <f t="shared" ref="G264" si="233">G268+G271</f>
        <v>0</v>
      </c>
      <c r="H264" s="28">
        <f>H268+H271+H265</f>
        <v>91317.9</v>
      </c>
      <c r="I264" s="28">
        <f t="shared" ref="I264:Z264" si="234">I268+I271+I265</f>
        <v>0</v>
      </c>
      <c r="J264" s="28">
        <f t="shared" si="234"/>
        <v>7504.2338199999995</v>
      </c>
      <c r="K264" s="28">
        <f>K268+K271+K265</f>
        <v>17381.272110000002</v>
      </c>
      <c r="L264" s="28">
        <f t="shared" si="234"/>
        <v>116203.40593000001</v>
      </c>
      <c r="M264" s="28">
        <f>M268+M271+M265</f>
        <v>0</v>
      </c>
      <c r="N264" s="28">
        <f>N268+N271+N265</f>
        <v>116203.40593000001</v>
      </c>
      <c r="O264" s="28">
        <f t="shared" si="234"/>
        <v>168834</v>
      </c>
      <c r="P264" s="28">
        <f t="shared" si="234"/>
        <v>0</v>
      </c>
      <c r="Q264" s="28">
        <f t="shared" si="234"/>
        <v>168834</v>
      </c>
      <c r="R264" s="28">
        <f t="shared" si="234"/>
        <v>479.8</v>
      </c>
      <c r="S264" s="28">
        <f t="shared" si="234"/>
        <v>169313.8</v>
      </c>
      <c r="T264" s="28">
        <f>T268+T271+T265</f>
        <v>0</v>
      </c>
      <c r="U264" s="28">
        <f>U268+U271+U265</f>
        <v>169313.8</v>
      </c>
      <c r="V264" s="28">
        <f t="shared" si="234"/>
        <v>73755.7</v>
      </c>
      <c r="W264" s="28">
        <f t="shared" si="234"/>
        <v>0</v>
      </c>
      <c r="X264" s="28">
        <f t="shared" si="234"/>
        <v>73755.7</v>
      </c>
      <c r="Y264" s="28">
        <f t="shared" si="234"/>
        <v>0</v>
      </c>
      <c r="Z264" s="28">
        <f t="shared" si="234"/>
        <v>73755.7</v>
      </c>
      <c r="AA264" s="137">
        <f>AA268+AA271+AA265</f>
        <v>0</v>
      </c>
      <c r="AB264" s="28">
        <f>AB268+AB271+AB265</f>
        <v>73755.7</v>
      </c>
      <c r="AC264" s="127"/>
    </row>
    <row r="265" spans="1:29" ht="31.5" hidden="1" outlineLevel="2" x14ac:dyDescent="0.2">
      <c r="A265" s="30" t="s">
        <v>481</v>
      </c>
      <c r="B265" s="30" t="s">
        <v>508</v>
      </c>
      <c r="C265" s="30" t="s">
        <v>725</v>
      </c>
      <c r="D265" s="30"/>
      <c r="E265" s="31" t="s">
        <v>726</v>
      </c>
      <c r="F265" s="28">
        <f>F267</f>
        <v>305</v>
      </c>
      <c r="G265" s="28">
        <f t="shared" ref="G265" si="235">G267</f>
        <v>0</v>
      </c>
      <c r="H265" s="28">
        <f>H267+H266</f>
        <v>305</v>
      </c>
      <c r="I265" s="28">
        <f t="shared" ref="I265:Z265" si="236">I267+I266</f>
        <v>0</v>
      </c>
      <c r="J265" s="28">
        <f t="shared" si="236"/>
        <v>6779.4205199999997</v>
      </c>
      <c r="K265" s="28">
        <f t="shared" si="236"/>
        <v>15536.864740000001</v>
      </c>
      <c r="L265" s="28">
        <f t="shared" si="236"/>
        <v>22621.285259999997</v>
      </c>
      <c r="M265" s="28">
        <f>M267+M266</f>
        <v>0</v>
      </c>
      <c r="N265" s="28">
        <f>N267+N266</f>
        <v>22621.285259999997</v>
      </c>
      <c r="O265" s="28">
        <f t="shared" si="236"/>
        <v>0</v>
      </c>
      <c r="P265" s="28">
        <f t="shared" si="236"/>
        <v>0</v>
      </c>
      <c r="Q265" s="28">
        <f t="shared" si="236"/>
        <v>0</v>
      </c>
      <c r="R265" s="28">
        <f t="shared" si="236"/>
        <v>0</v>
      </c>
      <c r="S265" s="28">
        <f t="shared" si="236"/>
        <v>0</v>
      </c>
      <c r="T265" s="28">
        <f>T267+T266</f>
        <v>0</v>
      </c>
      <c r="U265" s="28">
        <f>U267+U266</f>
        <v>0</v>
      </c>
      <c r="V265" s="28">
        <f t="shared" si="236"/>
        <v>0</v>
      </c>
      <c r="W265" s="28">
        <f t="shared" si="236"/>
        <v>0</v>
      </c>
      <c r="X265" s="28">
        <f t="shared" si="236"/>
        <v>0</v>
      </c>
      <c r="Y265" s="28">
        <f t="shared" si="236"/>
        <v>0</v>
      </c>
      <c r="Z265" s="28">
        <f t="shared" si="236"/>
        <v>0</v>
      </c>
      <c r="AA265" s="137">
        <f>AA267+AA266</f>
        <v>0</v>
      </c>
      <c r="AB265" s="28">
        <f>AB267+AB266</f>
        <v>0</v>
      </c>
      <c r="AC265" s="127"/>
    </row>
    <row r="266" spans="1:29" ht="15.75" hidden="1" outlineLevel="2" x14ac:dyDescent="0.2">
      <c r="A266" s="32" t="s">
        <v>481</v>
      </c>
      <c r="B266" s="32" t="s">
        <v>508</v>
      </c>
      <c r="C266" s="32" t="s">
        <v>725</v>
      </c>
      <c r="D266" s="24" t="s">
        <v>109</v>
      </c>
      <c r="E266" s="25" t="s">
        <v>110</v>
      </c>
      <c r="F266" s="28"/>
      <c r="G266" s="28"/>
      <c r="H266" s="28"/>
      <c r="I266" s="28"/>
      <c r="J266" s="29">
        <v>4241.6560499999996</v>
      </c>
      <c r="K266" s="28"/>
      <c r="L266" s="29">
        <f>SUM(H266:K266)</f>
        <v>4241.6560499999996</v>
      </c>
      <c r="M266" s="29"/>
      <c r="N266" s="29">
        <f>SUM(L266:M266)</f>
        <v>4241.6560499999996</v>
      </c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137"/>
      <c r="AB266" s="28"/>
      <c r="AC266" s="127"/>
    </row>
    <row r="267" spans="1:29" ht="31.5" hidden="1" outlineLevel="2" x14ac:dyDescent="0.2">
      <c r="A267" s="32" t="s">
        <v>481</v>
      </c>
      <c r="B267" s="32" t="s">
        <v>508</v>
      </c>
      <c r="C267" s="32" t="s">
        <v>725</v>
      </c>
      <c r="D267" s="32" t="s">
        <v>65</v>
      </c>
      <c r="E267" s="33" t="s">
        <v>66</v>
      </c>
      <c r="F267" s="29">
        <v>305</v>
      </c>
      <c r="G267" s="29"/>
      <c r="H267" s="29">
        <f>SUM(F267:G267)</f>
        <v>305</v>
      </c>
      <c r="I267" s="29"/>
      <c r="J267" s="29">
        <v>2537.7644700000001</v>
      </c>
      <c r="K267" s="29">
        <v>15536.864740000001</v>
      </c>
      <c r="L267" s="29">
        <f>SUM(H267:K267)</f>
        <v>18379.629209999999</v>
      </c>
      <c r="M267" s="29"/>
      <c r="N267" s="29">
        <f>SUM(L267:M267)</f>
        <v>18379.629209999999</v>
      </c>
      <c r="O267" s="29"/>
      <c r="P267" s="29"/>
      <c r="Q267" s="29">
        <f>SUM(O267:P267)</f>
        <v>0</v>
      </c>
      <c r="R267" s="29"/>
      <c r="S267" s="29">
        <f>SUM(Q267:R267)</f>
        <v>0</v>
      </c>
      <c r="T267" s="29"/>
      <c r="U267" s="29">
        <f>SUM(S267:T267)</f>
        <v>0</v>
      </c>
      <c r="V267" s="29"/>
      <c r="W267" s="29"/>
      <c r="X267" s="29">
        <f>SUM(V267:W267)</f>
        <v>0</v>
      </c>
      <c r="Y267" s="29"/>
      <c r="Z267" s="29">
        <f>SUM(X267:Y267)</f>
        <v>0</v>
      </c>
      <c r="AA267" s="138"/>
      <c r="AB267" s="29">
        <f>SUM(Z267:AA267)</f>
        <v>0</v>
      </c>
      <c r="AC267" s="127"/>
    </row>
    <row r="268" spans="1:29" ht="47.25" hidden="1" outlineLevel="5" x14ac:dyDescent="0.2">
      <c r="A268" s="30" t="s">
        <v>481</v>
      </c>
      <c r="B268" s="30" t="s">
        <v>508</v>
      </c>
      <c r="C268" s="30" t="s">
        <v>156</v>
      </c>
      <c r="D268" s="30"/>
      <c r="E268" s="31" t="s">
        <v>414</v>
      </c>
      <c r="F268" s="28">
        <f>F270+F269</f>
        <v>23286.9</v>
      </c>
      <c r="G268" s="28">
        <f t="shared" ref="G268:L268" si="237">G270+G269</f>
        <v>0</v>
      </c>
      <c r="H268" s="28">
        <f t="shared" si="237"/>
        <v>23286.9</v>
      </c>
      <c r="I268" s="28">
        <f t="shared" si="237"/>
        <v>0</v>
      </c>
      <c r="J268" s="28">
        <f t="shared" si="237"/>
        <v>724.81330000000003</v>
      </c>
      <c r="K268" s="28">
        <f t="shared" si="237"/>
        <v>1844.4073699999999</v>
      </c>
      <c r="L268" s="28">
        <f t="shared" si="237"/>
        <v>25856.12067</v>
      </c>
      <c r="M268" s="28">
        <f>M270+M269</f>
        <v>0</v>
      </c>
      <c r="N268" s="28">
        <f>N270+N269</f>
        <v>25856.12067</v>
      </c>
      <c r="O268" s="28">
        <f t="shared" ref="O268:Z268" si="238">O270+O269</f>
        <v>102391.8</v>
      </c>
      <c r="P268" s="28">
        <f t="shared" si="238"/>
        <v>0</v>
      </c>
      <c r="Q268" s="28">
        <f t="shared" si="238"/>
        <v>102391.8</v>
      </c>
      <c r="R268" s="28">
        <f t="shared" si="238"/>
        <v>479.8</v>
      </c>
      <c r="S268" s="28">
        <f t="shared" si="238"/>
        <v>102871.6</v>
      </c>
      <c r="T268" s="28">
        <f>T270+T269</f>
        <v>0</v>
      </c>
      <c r="U268" s="28">
        <f>U270+U269</f>
        <v>102871.6</v>
      </c>
      <c r="V268" s="28">
        <f t="shared" si="238"/>
        <v>7313.5</v>
      </c>
      <c r="W268" s="28">
        <f t="shared" si="238"/>
        <v>0</v>
      </c>
      <c r="X268" s="28">
        <f t="shared" si="238"/>
        <v>7313.5</v>
      </c>
      <c r="Y268" s="28">
        <f t="shared" si="238"/>
        <v>0</v>
      </c>
      <c r="Z268" s="28">
        <f t="shared" si="238"/>
        <v>7313.5</v>
      </c>
      <c r="AA268" s="137">
        <f>AA270+AA269</f>
        <v>0</v>
      </c>
      <c r="AB268" s="28">
        <f>AB270+AB269</f>
        <v>7313.5</v>
      </c>
      <c r="AC268" s="127"/>
    </row>
    <row r="269" spans="1:29" ht="24.75" hidden="1" customHeight="1" outlineLevel="5" x14ac:dyDescent="0.2">
      <c r="A269" s="32" t="s">
        <v>481</v>
      </c>
      <c r="B269" s="32" t="s">
        <v>508</v>
      </c>
      <c r="C269" s="32" t="s">
        <v>156</v>
      </c>
      <c r="D269" s="24" t="s">
        <v>109</v>
      </c>
      <c r="E269" s="25" t="s">
        <v>110</v>
      </c>
      <c r="F269" s="29">
        <v>20211.900000000001</v>
      </c>
      <c r="G269" s="29"/>
      <c r="H269" s="29">
        <f>SUM(F269:G269)</f>
        <v>20211.900000000001</v>
      </c>
      <c r="I269" s="29"/>
      <c r="J269" s="29">
        <f>600</f>
        <v>600</v>
      </c>
      <c r="K269" s="49">
        <v>-3.7089999999999998E-2</v>
      </c>
      <c r="L269" s="29">
        <f>SUM(H269:K269)</f>
        <v>20811.86291</v>
      </c>
      <c r="M269" s="29"/>
      <c r="N269" s="29">
        <f>SUM(L269:M269)</f>
        <v>20811.86291</v>
      </c>
      <c r="O269" s="29">
        <v>95078.3</v>
      </c>
      <c r="P269" s="29"/>
      <c r="Q269" s="29">
        <f>SUM(O269:P269)</f>
        <v>95078.3</v>
      </c>
      <c r="R269" s="29">
        <v>479.8</v>
      </c>
      <c r="S269" s="29">
        <f>SUM(Q269:R269)</f>
        <v>95558.1</v>
      </c>
      <c r="T269" s="29"/>
      <c r="U269" s="29">
        <f>SUM(S269:T269)</f>
        <v>95558.1</v>
      </c>
      <c r="V269" s="29"/>
      <c r="W269" s="29"/>
      <c r="X269" s="29">
        <f>SUM(V269:W269)</f>
        <v>0</v>
      </c>
      <c r="Y269" s="29"/>
      <c r="Z269" s="29">
        <f>SUM(X269:Y269)</f>
        <v>0</v>
      </c>
      <c r="AA269" s="138"/>
      <c r="AB269" s="29">
        <f>SUM(Z269:AA269)</f>
        <v>0</v>
      </c>
      <c r="AC269" s="127"/>
    </row>
    <row r="270" spans="1:29" ht="31.5" hidden="1" outlineLevel="7" x14ac:dyDescent="0.2">
      <c r="A270" s="32" t="s">
        <v>481</v>
      </c>
      <c r="B270" s="32" t="s">
        <v>508</v>
      </c>
      <c r="C270" s="32" t="s">
        <v>156</v>
      </c>
      <c r="D270" s="32" t="s">
        <v>65</v>
      </c>
      <c r="E270" s="33" t="s">
        <v>66</v>
      </c>
      <c r="F270" s="29">
        <v>3075</v>
      </c>
      <c r="G270" s="29"/>
      <c r="H270" s="29">
        <f>SUM(F270:G270)</f>
        <v>3075</v>
      </c>
      <c r="I270" s="29"/>
      <c r="J270" s="29">
        <f>124.8133</f>
        <v>124.8133</v>
      </c>
      <c r="K270" s="29">
        <v>1844.4444599999999</v>
      </c>
      <c r="L270" s="29">
        <f>SUM(H270:K270)</f>
        <v>5044.2577599999995</v>
      </c>
      <c r="M270" s="29"/>
      <c r="N270" s="29">
        <f>SUM(L270:M270)</f>
        <v>5044.2577599999995</v>
      </c>
      <c r="O270" s="29">
        <v>7313.5</v>
      </c>
      <c r="P270" s="29"/>
      <c r="Q270" s="29">
        <f>SUM(O270:P270)</f>
        <v>7313.5</v>
      </c>
      <c r="R270" s="29"/>
      <c r="S270" s="29">
        <f>SUM(Q270:R270)</f>
        <v>7313.5</v>
      </c>
      <c r="T270" s="29"/>
      <c r="U270" s="29">
        <f>SUM(S270:T270)</f>
        <v>7313.5</v>
      </c>
      <c r="V270" s="29">
        <v>7313.5</v>
      </c>
      <c r="W270" s="29"/>
      <c r="X270" s="29">
        <f>SUM(V270:W270)</f>
        <v>7313.5</v>
      </c>
      <c r="Y270" s="29"/>
      <c r="Z270" s="29">
        <f>SUM(X270:Y270)</f>
        <v>7313.5</v>
      </c>
      <c r="AA270" s="138"/>
      <c r="AB270" s="29">
        <f>SUM(Z270:AA270)</f>
        <v>7313.5</v>
      </c>
      <c r="AC270" s="127"/>
    </row>
    <row r="271" spans="1:29" ht="47.25" hidden="1" outlineLevel="5" x14ac:dyDescent="0.2">
      <c r="A271" s="30" t="s">
        <v>481</v>
      </c>
      <c r="B271" s="30" t="s">
        <v>508</v>
      </c>
      <c r="C271" s="30" t="s">
        <v>156</v>
      </c>
      <c r="D271" s="30"/>
      <c r="E271" s="31" t="s">
        <v>417</v>
      </c>
      <c r="F271" s="28">
        <f>F273+F272</f>
        <v>67726</v>
      </c>
      <c r="G271" s="28">
        <f t="shared" ref="G271:L271" si="239">G273+G272</f>
        <v>0</v>
      </c>
      <c r="H271" s="28">
        <f t="shared" si="239"/>
        <v>67726</v>
      </c>
      <c r="I271" s="28">
        <f t="shared" si="239"/>
        <v>0</v>
      </c>
      <c r="J271" s="28">
        <f t="shared" si="239"/>
        <v>0</v>
      </c>
      <c r="K271" s="28">
        <f t="shared" si="239"/>
        <v>0</v>
      </c>
      <c r="L271" s="28">
        <f t="shared" si="239"/>
        <v>67726</v>
      </c>
      <c r="M271" s="28">
        <f>M273+M272</f>
        <v>0</v>
      </c>
      <c r="N271" s="28">
        <f>N273+N272</f>
        <v>67726</v>
      </c>
      <c r="O271" s="28">
        <f>O273+O272</f>
        <v>66442.2</v>
      </c>
      <c r="P271" s="28">
        <f t="shared" ref="P271:S271" si="240">P273+P272</f>
        <v>0</v>
      </c>
      <c r="Q271" s="28">
        <f t="shared" si="240"/>
        <v>66442.2</v>
      </c>
      <c r="R271" s="28">
        <f t="shared" si="240"/>
        <v>0</v>
      </c>
      <c r="S271" s="28">
        <f t="shared" si="240"/>
        <v>66442.2</v>
      </c>
      <c r="T271" s="28">
        <f>T273+T272</f>
        <v>0</v>
      </c>
      <c r="U271" s="28">
        <f>U273+U272</f>
        <v>66442.2</v>
      </c>
      <c r="V271" s="28">
        <f>V273+V272</f>
        <v>66442.2</v>
      </c>
      <c r="W271" s="28">
        <f t="shared" ref="W271:Z271" si="241">W273+W272</f>
        <v>0</v>
      </c>
      <c r="X271" s="28">
        <f t="shared" si="241"/>
        <v>66442.2</v>
      </c>
      <c r="Y271" s="28">
        <f t="shared" si="241"/>
        <v>0</v>
      </c>
      <c r="Z271" s="28">
        <f t="shared" si="241"/>
        <v>66442.2</v>
      </c>
      <c r="AA271" s="137">
        <f>AA273+AA272</f>
        <v>0</v>
      </c>
      <c r="AB271" s="28">
        <f>AB273+AB272</f>
        <v>66442.2</v>
      </c>
      <c r="AC271" s="127"/>
    </row>
    <row r="272" spans="1:29" ht="15.75" hidden="1" outlineLevel="5" x14ac:dyDescent="0.2">
      <c r="A272" s="32" t="s">
        <v>481</v>
      </c>
      <c r="B272" s="32" t="s">
        <v>508</v>
      </c>
      <c r="C272" s="32" t="s">
        <v>156</v>
      </c>
      <c r="D272" s="32" t="s">
        <v>109</v>
      </c>
      <c r="E272" s="33" t="s">
        <v>110</v>
      </c>
      <c r="F272" s="29">
        <v>40058.800000000003</v>
      </c>
      <c r="G272" s="29"/>
      <c r="H272" s="29">
        <f>SUM(F272:G272)</f>
        <v>40058.800000000003</v>
      </c>
      <c r="I272" s="29"/>
      <c r="J272" s="29"/>
      <c r="K272" s="29"/>
      <c r="L272" s="29">
        <f>SUM(H272:K272)</f>
        <v>40058.800000000003</v>
      </c>
      <c r="M272" s="29"/>
      <c r="N272" s="29">
        <f>SUM(L272:M272)</f>
        <v>40058.800000000003</v>
      </c>
      <c r="O272" s="29">
        <v>31152.5</v>
      </c>
      <c r="P272" s="29"/>
      <c r="Q272" s="29">
        <f>SUM(O272:P272)</f>
        <v>31152.5</v>
      </c>
      <c r="R272" s="29"/>
      <c r="S272" s="29">
        <f>SUM(Q272:R272)</f>
        <v>31152.5</v>
      </c>
      <c r="T272" s="29"/>
      <c r="U272" s="29">
        <f>SUM(S272:T272)</f>
        <v>31152.5</v>
      </c>
      <c r="V272" s="29"/>
      <c r="W272" s="29"/>
      <c r="X272" s="29">
        <f>SUM(V272:W272)</f>
        <v>0</v>
      </c>
      <c r="Y272" s="29"/>
      <c r="Z272" s="29">
        <f>SUM(X272:Y272)</f>
        <v>0</v>
      </c>
      <c r="AA272" s="138"/>
      <c r="AB272" s="29">
        <f>SUM(Z272:AA272)</f>
        <v>0</v>
      </c>
      <c r="AC272" s="127"/>
    </row>
    <row r="273" spans="1:29" ht="31.5" hidden="1" outlineLevel="7" x14ac:dyDescent="0.2">
      <c r="A273" s="32" t="s">
        <v>481</v>
      </c>
      <c r="B273" s="32" t="s">
        <v>508</v>
      </c>
      <c r="C273" s="32" t="s">
        <v>156</v>
      </c>
      <c r="D273" s="32" t="s">
        <v>65</v>
      </c>
      <c r="E273" s="33" t="s">
        <v>66</v>
      </c>
      <c r="F273" s="29">
        <v>27667.200000000001</v>
      </c>
      <c r="G273" s="29"/>
      <c r="H273" s="29">
        <f>SUM(F273:G273)</f>
        <v>27667.200000000001</v>
      </c>
      <c r="I273" s="29"/>
      <c r="J273" s="29"/>
      <c r="K273" s="29"/>
      <c r="L273" s="29">
        <f>SUM(H273:K273)</f>
        <v>27667.200000000001</v>
      </c>
      <c r="M273" s="29"/>
      <c r="N273" s="29">
        <f>SUM(L273:M273)</f>
        <v>27667.200000000001</v>
      </c>
      <c r="O273" s="29">
        <v>35289.699999999997</v>
      </c>
      <c r="P273" s="29"/>
      <c r="Q273" s="29">
        <f>SUM(O273:P273)</f>
        <v>35289.699999999997</v>
      </c>
      <c r="R273" s="29"/>
      <c r="S273" s="29">
        <f>SUM(Q273:R273)</f>
        <v>35289.699999999997</v>
      </c>
      <c r="T273" s="29"/>
      <c r="U273" s="29">
        <f>SUM(S273:T273)</f>
        <v>35289.699999999997</v>
      </c>
      <c r="V273" s="29">
        <v>66442.2</v>
      </c>
      <c r="W273" s="29"/>
      <c r="X273" s="29">
        <f>SUM(V273:W273)</f>
        <v>66442.2</v>
      </c>
      <c r="Y273" s="29"/>
      <c r="Z273" s="29">
        <f>SUM(X273:Y273)</f>
        <v>66442.2</v>
      </c>
      <c r="AA273" s="138"/>
      <c r="AB273" s="29">
        <f>SUM(Z273:AA273)</f>
        <v>66442.2</v>
      </c>
      <c r="AC273" s="127"/>
    </row>
    <row r="274" spans="1:29" ht="31.5" hidden="1" outlineLevel="7" x14ac:dyDescent="0.2">
      <c r="A274" s="30" t="s">
        <v>481</v>
      </c>
      <c r="B274" s="30" t="s">
        <v>508</v>
      </c>
      <c r="C274" s="30" t="s">
        <v>667</v>
      </c>
      <c r="D274" s="32"/>
      <c r="E274" s="31" t="s">
        <v>670</v>
      </c>
      <c r="F274" s="28"/>
      <c r="G274" s="28"/>
      <c r="H274" s="28"/>
      <c r="I274" s="28"/>
      <c r="J274" s="28"/>
      <c r="K274" s="28"/>
      <c r="L274" s="28"/>
      <c r="M274" s="28">
        <f>M275+M277</f>
        <v>0</v>
      </c>
      <c r="N274" s="28">
        <f>N275+N277</f>
        <v>0</v>
      </c>
      <c r="O274" s="28">
        <f t="shared" ref="O274:S274" si="242">O275+O277</f>
        <v>14507.129000000001</v>
      </c>
      <c r="P274" s="28">
        <f t="shared" si="242"/>
        <v>0</v>
      </c>
      <c r="Q274" s="28">
        <f t="shared" si="242"/>
        <v>14507.129000000001</v>
      </c>
      <c r="R274" s="28">
        <f t="shared" si="242"/>
        <v>0</v>
      </c>
      <c r="S274" s="28">
        <f t="shared" si="242"/>
        <v>14507.129000000001</v>
      </c>
      <c r="T274" s="28">
        <f>T275+T277</f>
        <v>0</v>
      </c>
      <c r="U274" s="28">
        <f>U275+U277</f>
        <v>14507.129000000001</v>
      </c>
      <c r="V274" s="28"/>
      <c r="W274" s="28">
        <f t="shared" ref="W274:Z274" si="243">W275+W277</f>
        <v>0</v>
      </c>
      <c r="X274" s="28">
        <f t="shared" si="243"/>
        <v>0</v>
      </c>
      <c r="Y274" s="28">
        <f t="shared" si="243"/>
        <v>0</v>
      </c>
      <c r="Z274" s="28">
        <f t="shared" si="243"/>
        <v>0</v>
      </c>
      <c r="AA274" s="137">
        <f>AA275+AA277</f>
        <v>0</v>
      </c>
      <c r="AB274" s="28">
        <f>AB275+AB277</f>
        <v>0</v>
      </c>
      <c r="AC274" s="127"/>
    </row>
    <row r="275" spans="1:29" ht="31.5" hidden="1" outlineLevel="5" x14ac:dyDescent="0.2">
      <c r="A275" s="30" t="s">
        <v>481</v>
      </c>
      <c r="B275" s="30" t="s">
        <v>508</v>
      </c>
      <c r="C275" s="30" t="s">
        <v>669</v>
      </c>
      <c r="D275" s="30"/>
      <c r="E275" s="31" t="s">
        <v>668</v>
      </c>
      <c r="F275" s="28"/>
      <c r="G275" s="28"/>
      <c r="H275" s="28"/>
      <c r="I275" s="28"/>
      <c r="J275" s="28"/>
      <c r="K275" s="28"/>
      <c r="L275" s="28"/>
      <c r="M275" s="28">
        <f>M276</f>
        <v>0</v>
      </c>
      <c r="N275" s="28">
        <f>N276</f>
        <v>0</v>
      </c>
      <c r="O275" s="28">
        <f t="shared" ref="O275:Z275" si="244">O276</f>
        <v>1450.7129</v>
      </c>
      <c r="P275" s="28">
        <f t="shared" si="244"/>
        <v>0</v>
      </c>
      <c r="Q275" s="28">
        <f t="shared" si="244"/>
        <v>1450.7129</v>
      </c>
      <c r="R275" s="28">
        <f t="shared" si="244"/>
        <v>0</v>
      </c>
      <c r="S275" s="28">
        <f t="shared" si="244"/>
        <v>1450.7129</v>
      </c>
      <c r="T275" s="28">
        <f>T276</f>
        <v>0</v>
      </c>
      <c r="U275" s="28">
        <f>U276</f>
        <v>1450.7129</v>
      </c>
      <c r="V275" s="28"/>
      <c r="W275" s="28">
        <f t="shared" si="244"/>
        <v>0</v>
      </c>
      <c r="X275" s="28">
        <f t="shared" si="244"/>
        <v>0</v>
      </c>
      <c r="Y275" s="28">
        <f t="shared" si="244"/>
        <v>0</v>
      </c>
      <c r="Z275" s="28">
        <f t="shared" si="244"/>
        <v>0</v>
      </c>
      <c r="AA275" s="137">
        <f>AA276</f>
        <v>0</v>
      </c>
      <c r="AB275" s="28">
        <f>AB276</f>
        <v>0</v>
      </c>
      <c r="AC275" s="127"/>
    </row>
    <row r="276" spans="1:29" ht="31.5" hidden="1" outlineLevel="7" x14ac:dyDescent="0.2">
      <c r="A276" s="32" t="s">
        <v>481</v>
      </c>
      <c r="B276" s="32" t="s">
        <v>508</v>
      </c>
      <c r="C276" s="32" t="s">
        <v>669</v>
      </c>
      <c r="D276" s="32" t="s">
        <v>65</v>
      </c>
      <c r="E276" s="33" t="s">
        <v>66</v>
      </c>
      <c r="F276" s="29"/>
      <c r="G276" s="29"/>
      <c r="H276" s="29"/>
      <c r="I276" s="29"/>
      <c r="J276" s="29"/>
      <c r="K276" s="29"/>
      <c r="L276" s="29"/>
      <c r="M276" s="29"/>
      <c r="N276" s="29">
        <f>SUM(L276:M276)</f>
        <v>0</v>
      </c>
      <c r="O276" s="29">
        <v>1450.7129</v>
      </c>
      <c r="P276" s="29"/>
      <c r="Q276" s="29">
        <f>SUM(O276:P276)</f>
        <v>1450.7129</v>
      </c>
      <c r="R276" s="29"/>
      <c r="S276" s="29">
        <f t="shared" ref="S276" si="245">SUM(Q276:R276)</f>
        <v>1450.7129</v>
      </c>
      <c r="T276" s="29"/>
      <c r="U276" s="29">
        <f>SUM(S276:T276)</f>
        <v>1450.7129</v>
      </c>
      <c r="V276" s="29"/>
      <c r="W276" s="29"/>
      <c r="X276" s="29">
        <f>SUM(V276:W276)</f>
        <v>0</v>
      </c>
      <c r="Y276" s="29"/>
      <c r="Z276" s="29">
        <f t="shared" ref="Z276" si="246">SUM(X276:Y276)</f>
        <v>0</v>
      </c>
      <c r="AA276" s="138"/>
      <c r="AB276" s="29">
        <f>SUM(Z276:AA276)</f>
        <v>0</v>
      </c>
      <c r="AC276" s="127"/>
    </row>
    <row r="277" spans="1:29" ht="31.5" hidden="1" outlineLevel="5" x14ac:dyDescent="0.2">
      <c r="A277" s="30" t="s">
        <v>481</v>
      </c>
      <c r="B277" s="30" t="s">
        <v>508</v>
      </c>
      <c r="C277" s="30" t="s">
        <v>669</v>
      </c>
      <c r="D277" s="30"/>
      <c r="E277" s="31" t="s">
        <v>680</v>
      </c>
      <c r="F277" s="28"/>
      <c r="G277" s="28"/>
      <c r="H277" s="28"/>
      <c r="I277" s="28"/>
      <c r="J277" s="28"/>
      <c r="K277" s="28"/>
      <c r="L277" s="28"/>
      <c r="M277" s="28">
        <f>M278</f>
        <v>0</v>
      </c>
      <c r="N277" s="28">
        <f>N278</f>
        <v>0</v>
      </c>
      <c r="O277" s="28">
        <f t="shared" ref="O277:Z277" si="247">O278</f>
        <v>13056.4161</v>
      </c>
      <c r="P277" s="28">
        <f t="shared" si="247"/>
        <v>0</v>
      </c>
      <c r="Q277" s="28">
        <f t="shared" si="247"/>
        <v>13056.4161</v>
      </c>
      <c r="R277" s="28">
        <f t="shared" si="247"/>
        <v>0</v>
      </c>
      <c r="S277" s="28">
        <f t="shared" si="247"/>
        <v>13056.4161</v>
      </c>
      <c r="T277" s="28">
        <f>T278</f>
        <v>0</v>
      </c>
      <c r="U277" s="28">
        <f>U278</f>
        <v>13056.4161</v>
      </c>
      <c r="V277" s="28"/>
      <c r="W277" s="28">
        <f t="shared" si="247"/>
        <v>0</v>
      </c>
      <c r="X277" s="28">
        <f t="shared" si="247"/>
        <v>0</v>
      </c>
      <c r="Y277" s="28">
        <f t="shared" si="247"/>
        <v>0</v>
      </c>
      <c r="Z277" s="28">
        <f t="shared" si="247"/>
        <v>0</v>
      </c>
      <c r="AA277" s="137">
        <f>AA278</f>
        <v>0</v>
      </c>
      <c r="AB277" s="28">
        <f>AB278</f>
        <v>0</v>
      </c>
      <c r="AC277" s="127"/>
    </row>
    <row r="278" spans="1:29" ht="31.5" hidden="1" outlineLevel="7" x14ac:dyDescent="0.2">
      <c r="A278" s="32" t="s">
        <v>481</v>
      </c>
      <c r="B278" s="32" t="s">
        <v>508</v>
      </c>
      <c r="C278" s="32" t="s">
        <v>669</v>
      </c>
      <c r="D278" s="32" t="s">
        <v>65</v>
      </c>
      <c r="E278" s="33" t="s">
        <v>66</v>
      </c>
      <c r="F278" s="28"/>
      <c r="G278" s="28"/>
      <c r="H278" s="28"/>
      <c r="I278" s="28"/>
      <c r="J278" s="28"/>
      <c r="K278" s="28"/>
      <c r="L278" s="28"/>
      <c r="M278" s="29"/>
      <c r="N278" s="29">
        <f>SUM(L278:M278)</f>
        <v>0</v>
      </c>
      <c r="O278" s="29">
        <v>13056.4161</v>
      </c>
      <c r="P278" s="29"/>
      <c r="Q278" s="29">
        <f>SUM(O278:P278)</f>
        <v>13056.4161</v>
      </c>
      <c r="R278" s="29"/>
      <c r="S278" s="29">
        <f t="shared" ref="S278" si="248">SUM(Q278:R278)</f>
        <v>13056.4161</v>
      </c>
      <c r="T278" s="29"/>
      <c r="U278" s="29">
        <f>SUM(S278:T278)</f>
        <v>13056.4161</v>
      </c>
      <c r="V278" s="28"/>
      <c r="W278" s="29"/>
      <c r="X278" s="29">
        <f>SUM(V278:W278)</f>
        <v>0</v>
      </c>
      <c r="Y278" s="29"/>
      <c r="Z278" s="29">
        <f t="shared" ref="Z278" si="249">SUM(X278:Y278)</f>
        <v>0</v>
      </c>
      <c r="AA278" s="138"/>
      <c r="AB278" s="29">
        <f>SUM(Z278:AA278)</f>
        <v>0</v>
      </c>
      <c r="AC278" s="127"/>
    </row>
    <row r="279" spans="1:29" ht="31.5" hidden="1" outlineLevel="7" x14ac:dyDescent="0.2">
      <c r="A279" s="30" t="s">
        <v>481</v>
      </c>
      <c r="B279" s="30" t="s">
        <v>508</v>
      </c>
      <c r="C279" s="30" t="s">
        <v>144</v>
      </c>
      <c r="D279" s="30"/>
      <c r="E279" s="31" t="s">
        <v>145</v>
      </c>
      <c r="F279" s="28">
        <f t="shared" ref="F279:Z281" si="250">F280</f>
        <v>68353.3</v>
      </c>
      <c r="G279" s="28">
        <f t="shared" si="250"/>
        <v>22675.760999999999</v>
      </c>
      <c r="H279" s="28">
        <f t="shared" si="250"/>
        <v>91029.061000000002</v>
      </c>
      <c r="I279" s="28">
        <f t="shared" si="250"/>
        <v>0</v>
      </c>
      <c r="J279" s="28">
        <f t="shared" si="250"/>
        <v>0</v>
      </c>
      <c r="K279" s="28">
        <f t="shared" si="250"/>
        <v>-129</v>
      </c>
      <c r="L279" s="28">
        <f t="shared" si="250"/>
        <v>90900.061000000002</v>
      </c>
      <c r="M279" s="28">
        <f t="shared" si="250"/>
        <v>0</v>
      </c>
      <c r="N279" s="28">
        <f t="shared" si="250"/>
        <v>90900.061000000002</v>
      </c>
      <c r="O279" s="28">
        <f t="shared" si="250"/>
        <v>68353.3</v>
      </c>
      <c r="P279" s="28">
        <f t="shared" si="250"/>
        <v>0</v>
      </c>
      <c r="Q279" s="28">
        <f t="shared" si="250"/>
        <v>68353.3</v>
      </c>
      <c r="R279" s="28">
        <f t="shared" si="250"/>
        <v>0</v>
      </c>
      <c r="S279" s="28">
        <f t="shared" si="250"/>
        <v>68353.3</v>
      </c>
      <c r="T279" s="28">
        <f t="shared" si="250"/>
        <v>0</v>
      </c>
      <c r="U279" s="28">
        <f t="shared" si="250"/>
        <v>68353.3</v>
      </c>
      <c r="V279" s="28">
        <f t="shared" si="250"/>
        <v>68353.3</v>
      </c>
      <c r="W279" s="28">
        <f t="shared" si="250"/>
        <v>0</v>
      </c>
      <c r="X279" s="28">
        <f t="shared" si="250"/>
        <v>68353.3</v>
      </c>
      <c r="Y279" s="28">
        <f t="shared" si="250"/>
        <v>0</v>
      </c>
      <c r="Z279" s="28">
        <f t="shared" si="250"/>
        <v>68353.3</v>
      </c>
      <c r="AA279" s="137">
        <f t="shared" ref="AA279:AB281" si="251">AA280</f>
        <v>0</v>
      </c>
      <c r="AB279" s="28">
        <f t="shared" si="251"/>
        <v>68353.3</v>
      </c>
      <c r="AC279" s="127"/>
    </row>
    <row r="280" spans="1:29" ht="31.5" hidden="1" outlineLevel="7" x14ac:dyDescent="0.2">
      <c r="A280" s="30" t="s">
        <v>481</v>
      </c>
      <c r="B280" s="32" t="s">
        <v>508</v>
      </c>
      <c r="C280" s="30" t="s">
        <v>212</v>
      </c>
      <c r="D280" s="30"/>
      <c r="E280" s="31" t="s">
        <v>35</v>
      </c>
      <c r="F280" s="28">
        <f t="shared" si="250"/>
        <v>68353.3</v>
      </c>
      <c r="G280" s="28">
        <f t="shared" si="250"/>
        <v>22675.760999999999</v>
      </c>
      <c r="H280" s="28">
        <f t="shared" si="250"/>
        <v>91029.061000000002</v>
      </c>
      <c r="I280" s="28">
        <f t="shared" si="250"/>
        <v>0</v>
      </c>
      <c r="J280" s="28">
        <f t="shared" si="250"/>
        <v>0</v>
      </c>
      <c r="K280" s="28">
        <f t="shared" si="250"/>
        <v>-129</v>
      </c>
      <c r="L280" s="28">
        <f t="shared" si="250"/>
        <v>90900.061000000002</v>
      </c>
      <c r="M280" s="28">
        <f t="shared" si="250"/>
        <v>0</v>
      </c>
      <c r="N280" s="28">
        <f t="shared" si="250"/>
        <v>90900.061000000002</v>
      </c>
      <c r="O280" s="28">
        <f t="shared" si="250"/>
        <v>68353.3</v>
      </c>
      <c r="P280" s="28">
        <f t="shared" si="250"/>
        <v>0</v>
      </c>
      <c r="Q280" s="28">
        <f t="shared" si="250"/>
        <v>68353.3</v>
      </c>
      <c r="R280" s="28">
        <f t="shared" si="250"/>
        <v>0</v>
      </c>
      <c r="S280" s="28">
        <f t="shared" si="250"/>
        <v>68353.3</v>
      </c>
      <c r="T280" s="28">
        <f t="shared" si="250"/>
        <v>0</v>
      </c>
      <c r="U280" s="28">
        <f t="shared" si="250"/>
        <v>68353.3</v>
      </c>
      <c r="V280" s="28">
        <f t="shared" si="250"/>
        <v>68353.3</v>
      </c>
      <c r="W280" s="28">
        <f t="shared" si="250"/>
        <v>0</v>
      </c>
      <c r="X280" s="28">
        <f t="shared" si="250"/>
        <v>68353.3</v>
      </c>
      <c r="Y280" s="28">
        <f t="shared" si="250"/>
        <v>0</v>
      </c>
      <c r="Z280" s="28">
        <f t="shared" si="250"/>
        <v>68353.3</v>
      </c>
      <c r="AA280" s="137">
        <f t="shared" si="251"/>
        <v>0</v>
      </c>
      <c r="AB280" s="28">
        <f t="shared" si="251"/>
        <v>68353.3</v>
      </c>
      <c r="AC280" s="127"/>
    </row>
    <row r="281" spans="1:29" ht="31.5" hidden="1" outlineLevel="7" x14ac:dyDescent="0.2">
      <c r="A281" s="30" t="s">
        <v>481</v>
      </c>
      <c r="B281" s="30" t="s">
        <v>508</v>
      </c>
      <c r="C281" s="30" t="s">
        <v>213</v>
      </c>
      <c r="D281" s="30"/>
      <c r="E281" s="31" t="s">
        <v>214</v>
      </c>
      <c r="F281" s="28">
        <f t="shared" si="250"/>
        <v>68353.3</v>
      </c>
      <c r="G281" s="28">
        <f t="shared" si="250"/>
        <v>22675.760999999999</v>
      </c>
      <c r="H281" s="28">
        <f t="shared" si="250"/>
        <v>91029.061000000002</v>
      </c>
      <c r="I281" s="28">
        <f t="shared" si="250"/>
        <v>0</v>
      </c>
      <c r="J281" s="28">
        <f t="shared" si="250"/>
        <v>0</v>
      </c>
      <c r="K281" s="28">
        <f t="shared" si="250"/>
        <v>-129</v>
      </c>
      <c r="L281" s="28">
        <f t="shared" si="250"/>
        <v>90900.061000000002</v>
      </c>
      <c r="M281" s="28">
        <f t="shared" si="250"/>
        <v>0</v>
      </c>
      <c r="N281" s="28">
        <f t="shared" si="250"/>
        <v>90900.061000000002</v>
      </c>
      <c r="O281" s="28">
        <f t="shared" si="250"/>
        <v>68353.3</v>
      </c>
      <c r="P281" s="28">
        <f t="shared" si="250"/>
        <v>0</v>
      </c>
      <c r="Q281" s="28">
        <f t="shared" si="250"/>
        <v>68353.3</v>
      </c>
      <c r="R281" s="28">
        <f t="shared" si="250"/>
        <v>0</v>
      </c>
      <c r="S281" s="28">
        <f t="shared" si="250"/>
        <v>68353.3</v>
      </c>
      <c r="T281" s="28">
        <f t="shared" si="250"/>
        <v>0</v>
      </c>
      <c r="U281" s="28">
        <f t="shared" si="250"/>
        <v>68353.3</v>
      </c>
      <c r="V281" s="28">
        <f t="shared" si="250"/>
        <v>68353.3</v>
      </c>
      <c r="W281" s="28">
        <f t="shared" si="250"/>
        <v>0</v>
      </c>
      <c r="X281" s="28">
        <f t="shared" si="250"/>
        <v>68353.3</v>
      </c>
      <c r="Y281" s="28">
        <f t="shared" si="250"/>
        <v>0</v>
      </c>
      <c r="Z281" s="28">
        <f t="shared" si="250"/>
        <v>68353.3</v>
      </c>
      <c r="AA281" s="137">
        <f t="shared" si="251"/>
        <v>0</v>
      </c>
      <c r="AB281" s="28">
        <f t="shared" si="251"/>
        <v>68353.3</v>
      </c>
      <c r="AC281" s="127"/>
    </row>
    <row r="282" spans="1:29" ht="31.5" hidden="1" outlineLevel="7" x14ac:dyDescent="0.2">
      <c r="A282" s="32" t="s">
        <v>481</v>
      </c>
      <c r="B282" s="32" t="s">
        <v>508</v>
      </c>
      <c r="C282" s="32" t="s">
        <v>213</v>
      </c>
      <c r="D282" s="32" t="s">
        <v>65</v>
      </c>
      <c r="E282" s="33" t="s">
        <v>66</v>
      </c>
      <c r="F282" s="29">
        <v>68353.3</v>
      </c>
      <c r="G282" s="29">
        <f>18653.53+4022.231</f>
        <v>22675.760999999999</v>
      </c>
      <c r="H282" s="29">
        <f>SUM(F282:G282)</f>
        <v>91029.061000000002</v>
      </c>
      <c r="I282" s="29"/>
      <c r="J282" s="29"/>
      <c r="K282" s="29">
        <v>-129</v>
      </c>
      <c r="L282" s="29">
        <f>SUM(H282:K282)</f>
        <v>90900.061000000002</v>
      </c>
      <c r="M282" s="29"/>
      <c r="N282" s="29">
        <f>SUM(L282:M282)</f>
        <v>90900.061000000002</v>
      </c>
      <c r="O282" s="29">
        <v>68353.3</v>
      </c>
      <c r="P282" s="29"/>
      <c r="Q282" s="29">
        <f>SUM(O282:P282)</f>
        <v>68353.3</v>
      </c>
      <c r="R282" s="29"/>
      <c r="S282" s="29">
        <f>SUM(Q282:R282)</f>
        <v>68353.3</v>
      </c>
      <c r="T282" s="29"/>
      <c r="U282" s="29">
        <f>SUM(S282:T282)</f>
        <v>68353.3</v>
      </c>
      <c r="V282" s="29">
        <v>68353.3</v>
      </c>
      <c r="W282" s="29"/>
      <c r="X282" s="29">
        <f>SUM(V282:W282)</f>
        <v>68353.3</v>
      </c>
      <c r="Y282" s="29"/>
      <c r="Z282" s="29">
        <f>SUM(X282:Y282)</f>
        <v>68353.3</v>
      </c>
      <c r="AA282" s="138"/>
      <c r="AB282" s="29">
        <f>SUM(Z282:AA282)</f>
        <v>68353.3</v>
      </c>
      <c r="AC282" s="127"/>
    </row>
    <row r="283" spans="1:29" ht="31.5" hidden="1" outlineLevel="7" x14ac:dyDescent="0.2">
      <c r="A283" s="30" t="s">
        <v>481</v>
      </c>
      <c r="B283" s="30" t="s">
        <v>508</v>
      </c>
      <c r="C283" s="30" t="s">
        <v>57</v>
      </c>
      <c r="D283" s="30"/>
      <c r="E283" s="31" t="s">
        <v>58</v>
      </c>
      <c r="F283" s="29"/>
      <c r="G283" s="29"/>
      <c r="H283" s="29"/>
      <c r="I283" s="28">
        <f>I284</f>
        <v>0</v>
      </c>
      <c r="J283" s="28">
        <f t="shared" ref="J283:N284" si="252">J284</f>
        <v>0</v>
      </c>
      <c r="K283" s="28">
        <f t="shared" si="252"/>
        <v>537.65026</v>
      </c>
      <c r="L283" s="28">
        <f t="shared" si="252"/>
        <v>537.65026</v>
      </c>
      <c r="M283" s="28">
        <f t="shared" si="252"/>
        <v>0</v>
      </c>
      <c r="N283" s="28">
        <f t="shared" si="252"/>
        <v>537.65026</v>
      </c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138"/>
      <c r="AB283" s="29"/>
      <c r="AC283" s="127"/>
    </row>
    <row r="284" spans="1:29" ht="31.5" hidden="1" outlineLevel="7" x14ac:dyDescent="0.2">
      <c r="A284" s="30" t="s">
        <v>481</v>
      </c>
      <c r="B284" s="30" t="s">
        <v>508</v>
      </c>
      <c r="C284" s="30" t="s">
        <v>59</v>
      </c>
      <c r="D284" s="30"/>
      <c r="E284" s="31" t="s">
        <v>60</v>
      </c>
      <c r="F284" s="29"/>
      <c r="G284" s="29"/>
      <c r="H284" s="29"/>
      <c r="I284" s="28">
        <f>I285</f>
        <v>0</v>
      </c>
      <c r="J284" s="28">
        <f t="shared" si="252"/>
        <v>0</v>
      </c>
      <c r="K284" s="28">
        <f t="shared" si="252"/>
        <v>537.65026</v>
      </c>
      <c r="L284" s="28">
        <f t="shared" si="252"/>
        <v>537.65026</v>
      </c>
      <c r="M284" s="28">
        <f t="shared" si="252"/>
        <v>0</v>
      </c>
      <c r="N284" s="28">
        <f t="shared" si="252"/>
        <v>537.65026</v>
      </c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138"/>
      <c r="AB284" s="29"/>
      <c r="AC284" s="127"/>
    </row>
    <row r="285" spans="1:29" ht="31.5" hidden="1" outlineLevel="7" x14ac:dyDescent="0.2">
      <c r="A285" s="30" t="s">
        <v>481</v>
      </c>
      <c r="B285" s="30" t="s">
        <v>508</v>
      </c>
      <c r="C285" s="30" t="s">
        <v>61</v>
      </c>
      <c r="D285" s="30"/>
      <c r="E285" s="31" t="s">
        <v>62</v>
      </c>
      <c r="F285" s="29"/>
      <c r="G285" s="29"/>
      <c r="H285" s="29"/>
      <c r="I285" s="28">
        <f>I286+I288+I290</f>
        <v>0</v>
      </c>
      <c r="J285" s="28">
        <f t="shared" ref="J285:N285" si="253">J286+J288+J290</f>
        <v>0</v>
      </c>
      <c r="K285" s="28">
        <f t="shared" si="253"/>
        <v>537.65026</v>
      </c>
      <c r="L285" s="28">
        <f t="shared" si="253"/>
        <v>537.65026</v>
      </c>
      <c r="M285" s="28">
        <f t="shared" si="253"/>
        <v>0</v>
      </c>
      <c r="N285" s="28">
        <f t="shared" si="253"/>
        <v>537.65026</v>
      </c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138"/>
      <c r="AB285" s="29"/>
      <c r="AC285" s="127"/>
    </row>
    <row r="286" spans="1:29" ht="31.5" hidden="1" outlineLevel="7" x14ac:dyDescent="0.2">
      <c r="A286" s="30" t="s">
        <v>481</v>
      </c>
      <c r="B286" s="30" t="s">
        <v>508</v>
      </c>
      <c r="C286" s="30" t="s">
        <v>442</v>
      </c>
      <c r="D286" s="30"/>
      <c r="E286" s="52" t="s">
        <v>492</v>
      </c>
      <c r="F286" s="29"/>
      <c r="G286" s="29"/>
      <c r="H286" s="29"/>
      <c r="I286" s="28">
        <f t="shared" ref="I286:N286" si="254">I287</f>
        <v>0</v>
      </c>
      <c r="J286" s="28">
        <f t="shared" si="254"/>
        <v>0</v>
      </c>
      <c r="K286" s="28">
        <f t="shared" si="254"/>
        <v>268.82513</v>
      </c>
      <c r="L286" s="28">
        <f t="shared" si="254"/>
        <v>268.82513</v>
      </c>
      <c r="M286" s="28">
        <f t="shared" si="254"/>
        <v>0</v>
      </c>
      <c r="N286" s="28">
        <f t="shared" si="254"/>
        <v>268.82513</v>
      </c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138"/>
      <c r="AB286" s="29"/>
      <c r="AC286" s="127"/>
    </row>
    <row r="287" spans="1:29" ht="31.5" hidden="1" outlineLevel="7" x14ac:dyDescent="0.2">
      <c r="A287" s="32" t="s">
        <v>481</v>
      </c>
      <c r="B287" s="32" t="s">
        <v>508</v>
      </c>
      <c r="C287" s="32" t="s">
        <v>442</v>
      </c>
      <c r="D287" s="32" t="s">
        <v>65</v>
      </c>
      <c r="E287" s="33" t="s">
        <v>66</v>
      </c>
      <c r="F287" s="29"/>
      <c r="G287" s="29"/>
      <c r="H287" s="29"/>
      <c r="I287" s="29"/>
      <c r="J287" s="29"/>
      <c r="K287" s="29">
        <v>268.82513</v>
      </c>
      <c r="L287" s="29">
        <f>SUM(H287:K287)</f>
        <v>268.82513</v>
      </c>
      <c r="M287" s="29"/>
      <c r="N287" s="29">
        <f>SUM(L287:M287)</f>
        <v>268.82513</v>
      </c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138"/>
      <c r="AB287" s="29"/>
      <c r="AC287" s="127"/>
    </row>
    <row r="288" spans="1:29" ht="31.5" hidden="1" outlineLevel="7" x14ac:dyDescent="0.2">
      <c r="A288" s="30" t="s">
        <v>481</v>
      </c>
      <c r="B288" s="30" t="s">
        <v>508</v>
      </c>
      <c r="C288" s="30" t="s">
        <v>442</v>
      </c>
      <c r="D288" s="30"/>
      <c r="E288" s="52" t="s">
        <v>448</v>
      </c>
      <c r="F288" s="29"/>
      <c r="G288" s="29"/>
      <c r="H288" s="29"/>
      <c r="I288" s="28">
        <f t="shared" ref="I288:N288" si="255">I289</f>
        <v>0</v>
      </c>
      <c r="J288" s="28">
        <f t="shared" si="255"/>
        <v>0</v>
      </c>
      <c r="K288" s="28">
        <f t="shared" si="255"/>
        <v>268.82513</v>
      </c>
      <c r="L288" s="28">
        <f t="shared" si="255"/>
        <v>268.82513</v>
      </c>
      <c r="M288" s="28">
        <f t="shared" si="255"/>
        <v>0</v>
      </c>
      <c r="N288" s="28">
        <f t="shared" si="255"/>
        <v>268.82513</v>
      </c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138"/>
      <c r="AB288" s="29"/>
      <c r="AC288" s="127"/>
    </row>
    <row r="289" spans="1:29" ht="31.5" hidden="1" outlineLevel="7" x14ac:dyDescent="0.2">
      <c r="A289" s="32" t="s">
        <v>481</v>
      </c>
      <c r="B289" s="32" t="s">
        <v>508</v>
      </c>
      <c r="C289" s="32" t="s">
        <v>442</v>
      </c>
      <c r="D289" s="32" t="s">
        <v>65</v>
      </c>
      <c r="E289" s="33" t="s">
        <v>66</v>
      </c>
      <c r="F289" s="29"/>
      <c r="G289" s="29"/>
      <c r="H289" s="29"/>
      <c r="I289" s="29"/>
      <c r="J289" s="29"/>
      <c r="K289" s="29">
        <v>268.82513</v>
      </c>
      <c r="L289" s="29">
        <f>SUM(H289:K289)</f>
        <v>268.82513</v>
      </c>
      <c r="M289" s="29"/>
      <c r="N289" s="29">
        <f>SUM(L289:M289)</f>
        <v>268.82513</v>
      </c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  <c r="AA289" s="138"/>
      <c r="AB289" s="29"/>
      <c r="AC289" s="127"/>
    </row>
    <row r="290" spans="1:29" ht="31.5" hidden="1" outlineLevel="7" x14ac:dyDescent="0.2">
      <c r="A290" s="30" t="s">
        <v>481</v>
      </c>
      <c r="B290" s="30" t="s">
        <v>508</v>
      </c>
      <c r="C290" s="30" t="s">
        <v>442</v>
      </c>
      <c r="D290" s="30"/>
      <c r="E290" s="52" t="s">
        <v>799</v>
      </c>
      <c r="F290" s="29"/>
      <c r="G290" s="29"/>
      <c r="H290" s="29"/>
      <c r="I290" s="28">
        <f t="shared" ref="I290:N290" si="256">I291</f>
        <v>0</v>
      </c>
      <c r="J290" s="28">
        <f t="shared" si="256"/>
        <v>0</v>
      </c>
      <c r="K290" s="28">
        <f t="shared" si="256"/>
        <v>0</v>
      </c>
      <c r="L290" s="28">
        <f t="shared" si="256"/>
        <v>0</v>
      </c>
      <c r="M290" s="28">
        <f t="shared" si="256"/>
        <v>0</v>
      </c>
      <c r="N290" s="28">
        <f t="shared" si="256"/>
        <v>0</v>
      </c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138"/>
      <c r="AB290" s="29"/>
      <c r="AC290" s="127"/>
    </row>
    <row r="291" spans="1:29" ht="31.5" hidden="1" outlineLevel="7" x14ac:dyDescent="0.2">
      <c r="A291" s="32" t="s">
        <v>481</v>
      </c>
      <c r="B291" s="32" t="s">
        <v>508</v>
      </c>
      <c r="C291" s="32" t="s">
        <v>442</v>
      </c>
      <c r="D291" s="32" t="s">
        <v>65</v>
      </c>
      <c r="E291" s="33" t="s">
        <v>66</v>
      </c>
      <c r="F291" s="29"/>
      <c r="G291" s="29"/>
      <c r="H291" s="29"/>
      <c r="I291" s="29"/>
      <c r="J291" s="29"/>
      <c r="K291" s="29"/>
      <c r="L291" s="29">
        <f>SUM(H291:K291)</f>
        <v>0</v>
      </c>
      <c r="M291" s="29"/>
      <c r="N291" s="29">
        <f>SUM(L291:M291)</f>
        <v>0</v>
      </c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138"/>
      <c r="AB291" s="29"/>
      <c r="AC291" s="127"/>
    </row>
    <row r="292" spans="1:29" ht="15.75" hidden="1" outlineLevel="1" x14ac:dyDescent="0.2">
      <c r="A292" s="30" t="s">
        <v>481</v>
      </c>
      <c r="B292" s="30" t="s">
        <v>511</v>
      </c>
      <c r="C292" s="30"/>
      <c r="D292" s="30"/>
      <c r="E292" s="31" t="s">
        <v>512</v>
      </c>
      <c r="F292" s="28">
        <f>F293+F302</f>
        <v>4468.5</v>
      </c>
      <c r="G292" s="28">
        <f t="shared" ref="G292:L292" si="257">G293+G302</f>
        <v>0</v>
      </c>
      <c r="H292" s="28">
        <f t="shared" si="257"/>
        <v>4468.5</v>
      </c>
      <c r="I292" s="28">
        <f t="shared" si="257"/>
        <v>0</v>
      </c>
      <c r="J292" s="28">
        <f t="shared" si="257"/>
        <v>0</v>
      </c>
      <c r="K292" s="28">
        <f t="shared" si="257"/>
        <v>-0.5</v>
      </c>
      <c r="L292" s="28">
        <f t="shared" si="257"/>
        <v>4468</v>
      </c>
      <c r="M292" s="28">
        <f>M293+M302</f>
        <v>0</v>
      </c>
      <c r="N292" s="28">
        <f>N293+N302</f>
        <v>4468</v>
      </c>
      <c r="O292" s="28">
        <f t="shared" ref="O292:Z292" si="258">O293+O302</f>
        <v>2968.5</v>
      </c>
      <c r="P292" s="28">
        <f t="shared" si="258"/>
        <v>0</v>
      </c>
      <c r="Q292" s="28">
        <f t="shared" si="258"/>
        <v>2968.5</v>
      </c>
      <c r="R292" s="28">
        <f t="shared" si="258"/>
        <v>0</v>
      </c>
      <c r="S292" s="28">
        <f t="shared" si="258"/>
        <v>2968.5</v>
      </c>
      <c r="T292" s="28">
        <f>T293+T302</f>
        <v>0</v>
      </c>
      <c r="U292" s="28">
        <f>U293+U302</f>
        <v>2968.5</v>
      </c>
      <c r="V292" s="28">
        <f t="shared" si="258"/>
        <v>2968.5</v>
      </c>
      <c r="W292" s="28">
        <f t="shared" si="258"/>
        <v>0</v>
      </c>
      <c r="X292" s="28">
        <f t="shared" si="258"/>
        <v>2968.5</v>
      </c>
      <c r="Y292" s="28">
        <f t="shared" si="258"/>
        <v>0</v>
      </c>
      <c r="Z292" s="28">
        <f t="shared" si="258"/>
        <v>2968.5</v>
      </c>
      <c r="AA292" s="137">
        <f>AA293+AA302</f>
        <v>0</v>
      </c>
      <c r="AB292" s="28">
        <f>AB293+AB302</f>
        <v>2968.5</v>
      </c>
      <c r="AC292" s="127"/>
    </row>
    <row r="293" spans="1:29" ht="31.5" hidden="1" outlineLevel="2" x14ac:dyDescent="0.2">
      <c r="A293" s="30" t="s">
        <v>481</v>
      </c>
      <c r="B293" s="30" t="s">
        <v>511</v>
      </c>
      <c r="C293" s="30" t="s">
        <v>157</v>
      </c>
      <c r="D293" s="30"/>
      <c r="E293" s="31" t="s">
        <v>158</v>
      </c>
      <c r="F293" s="28">
        <f>F298+F294</f>
        <v>3757.5</v>
      </c>
      <c r="G293" s="28">
        <f t="shared" ref="G293:L293" si="259">G298+G294</f>
        <v>0</v>
      </c>
      <c r="H293" s="28">
        <f t="shared" si="259"/>
        <v>3757.5</v>
      </c>
      <c r="I293" s="28">
        <f t="shared" si="259"/>
        <v>0</v>
      </c>
      <c r="J293" s="28">
        <f t="shared" si="259"/>
        <v>0</v>
      </c>
      <c r="K293" s="28">
        <f t="shared" si="259"/>
        <v>-0.5</v>
      </c>
      <c r="L293" s="28">
        <f t="shared" si="259"/>
        <v>3757</v>
      </c>
      <c r="M293" s="28">
        <f>M298+M294</f>
        <v>0</v>
      </c>
      <c r="N293" s="28">
        <f>N298+N294</f>
        <v>3757</v>
      </c>
      <c r="O293" s="28">
        <f t="shared" ref="O293:Z293" si="260">O298+O294</f>
        <v>2257.5</v>
      </c>
      <c r="P293" s="28">
        <f t="shared" si="260"/>
        <v>0</v>
      </c>
      <c r="Q293" s="28">
        <f t="shared" si="260"/>
        <v>2257.5</v>
      </c>
      <c r="R293" s="28">
        <f t="shared" si="260"/>
        <v>0</v>
      </c>
      <c r="S293" s="28">
        <f t="shared" si="260"/>
        <v>2257.5</v>
      </c>
      <c r="T293" s="28">
        <f>T298+T294</f>
        <v>0</v>
      </c>
      <c r="U293" s="28">
        <f>U298+U294</f>
        <v>2257.5</v>
      </c>
      <c r="V293" s="28">
        <f t="shared" si="260"/>
        <v>2257.5</v>
      </c>
      <c r="W293" s="28">
        <f t="shared" si="260"/>
        <v>0</v>
      </c>
      <c r="X293" s="28">
        <f t="shared" si="260"/>
        <v>2257.5</v>
      </c>
      <c r="Y293" s="28">
        <f t="shared" si="260"/>
        <v>0</v>
      </c>
      <c r="Z293" s="28">
        <f t="shared" si="260"/>
        <v>2257.5</v>
      </c>
      <c r="AA293" s="137">
        <f>AA298+AA294</f>
        <v>0</v>
      </c>
      <c r="AB293" s="28">
        <f>AB298+AB294</f>
        <v>2257.5</v>
      </c>
      <c r="AC293" s="127"/>
    </row>
    <row r="294" spans="1:29" ht="15.75" hidden="1" outlineLevel="2" x14ac:dyDescent="0.2">
      <c r="A294" s="30" t="s">
        <v>481</v>
      </c>
      <c r="B294" s="30" t="s">
        <v>511</v>
      </c>
      <c r="C294" s="30" t="s">
        <v>159</v>
      </c>
      <c r="D294" s="30"/>
      <c r="E294" s="31" t="s">
        <v>160</v>
      </c>
      <c r="F294" s="28">
        <f>F295</f>
        <v>1500</v>
      </c>
      <c r="G294" s="28">
        <f t="shared" ref="G294:N296" si="261">G295</f>
        <v>0</v>
      </c>
      <c r="H294" s="28">
        <f t="shared" si="261"/>
        <v>1500</v>
      </c>
      <c r="I294" s="28">
        <f t="shared" si="261"/>
        <v>0</v>
      </c>
      <c r="J294" s="28">
        <f t="shared" si="261"/>
        <v>0</v>
      </c>
      <c r="K294" s="28">
        <f t="shared" si="261"/>
        <v>0</v>
      </c>
      <c r="L294" s="28">
        <f t="shared" si="261"/>
        <v>1500</v>
      </c>
      <c r="M294" s="28">
        <f t="shared" si="261"/>
        <v>0</v>
      </c>
      <c r="N294" s="28">
        <f t="shared" si="261"/>
        <v>1500</v>
      </c>
      <c r="O294" s="28"/>
      <c r="P294" s="28">
        <f t="shared" ref="P294:U296" si="262">P295</f>
        <v>0</v>
      </c>
      <c r="Q294" s="28">
        <f t="shared" si="262"/>
        <v>0</v>
      </c>
      <c r="R294" s="28">
        <f t="shared" si="262"/>
        <v>0</v>
      </c>
      <c r="S294" s="28">
        <f t="shared" si="262"/>
        <v>0</v>
      </c>
      <c r="T294" s="28">
        <f t="shared" si="262"/>
        <v>0</v>
      </c>
      <c r="U294" s="28">
        <f t="shared" si="262"/>
        <v>0</v>
      </c>
      <c r="V294" s="28"/>
      <c r="W294" s="28">
        <f t="shared" ref="W294:AB296" si="263">W295</f>
        <v>0</v>
      </c>
      <c r="X294" s="28">
        <f t="shared" si="263"/>
        <v>0</v>
      </c>
      <c r="Y294" s="28">
        <f t="shared" si="263"/>
        <v>0</v>
      </c>
      <c r="Z294" s="28">
        <f t="shared" si="263"/>
        <v>0</v>
      </c>
      <c r="AA294" s="137">
        <f t="shared" si="263"/>
        <v>0</v>
      </c>
      <c r="AB294" s="28">
        <f t="shared" si="263"/>
        <v>0</v>
      </c>
      <c r="AC294" s="127"/>
    </row>
    <row r="295" spans="1:29" ht="31.5" hidden="1" outlineLevel="2" x14ac:dyDescent="0.2">
      <c r="A295" s="30" t="s">
        <v>481</v>
      </c>
      <c r="B295" s="30" t="s">
        <v>511</v>
      </c>
      <c r="C295" s="30" t="s">
        <v>161</v>
      </c>
      <c r="D295" s="30"/>
      <c r="E295" s="31" t="s">
        <v>727</v>
      </c>
      <c r="F295" s="28">
        <f>F296</f>
        <v>1500</v>
      </c>
      <c r="G295" s="28">
        <f t="shared" si="261"/>
        <v>0</v>
      </c>
      <c r="H295" s="28">
        <f t="shared" si="261"/>
        <v>1500</v>
      </c>
      <c r="I295" s="28">
        <f t="shared" si="261"/>
        <v>0</v>
      </c>
      <c r="J295" s="28">
        <f t="shared" si="261"/>
        <v>0</v>
      </c>
      <c r="K295" s="28">
        <f t="shared" si="261"/>
        <v>0</v>
      </c>
      <c r="L295" s="28">
        <f t="shared" si="261"/>
        <v>1500</v>
      </c>
      <c r="M295" s="28">
        <f t="shared" si="261"/>
        <v>0</v>
      </c>
      <c r="N295" s="28">
        <f t="shared" si="261"/>
        <v>1500</v>
      </c>
      <c r="O295" s="28"/>
      <c r="P295" s="28">
        <f t="shared" si="262"/>
        <v>0</v>
      </c>
      <c r="Q295" s="28">
        <f t="shared" si="262"/>
        <v>0</v>
      </c>
      <c r="R295" s="28">
        <f t="shared" si="262"/>
        <v>0</v>
      </c>
      <c r="S295" s="28">
        <f t="shared" si="262"/>
        <v>0</v>
      </c>
      <c r="T295" s="28">
        <f t="shared" si="262"/>
        <v>0</v>
      </c>
      <c r="U295" s="28">
        <f t="shared" si="262"/>
        <v>0</v>
      </c>
      <c r="V295" s="28"/>
      <c r="W295" s="28">
        <f t="shared" si="263"/>
        <v>0</v>
      </c>
      <c r="X295" s="28">
        <f t="shared" si="263"/>
        <v>0</v>
      </c>
      <c r="Y295" s="28">
        <f t="shared" si="263"/>
        <v>0</v>
      </c>
      <c r="Z295" s="28">
        <f t="shared" si="263"/>
        <v>0</v>
      </c>
      <c r="AA295" s="137">
        <f t="shared" si="263"/>
        <v>0</v>
      </c>
      <c r="AB295" s="28">
        <f t="shared" si="263"/>
        <v>0</v>
      </c>
      <c r="AC295" s="127"/>
    </row>
    <row r="296" spans="1:29" ht="15.75" hidden="1" outlineLevel="2" x14ac:dyDescent="0.2">
      <c r="A296" s="30" t="s">
        <v>481</v>
      </c>
      <c r="B296" s="30" t="s">
        <v>511</v>
      </c>
      <c r="C296" s="30" t="s">
        <v>728</v>
      </c>
      <c r="D296" s="30"/>
      <c r="E296" s="31" t="s">
        <v>752</v>
      </c>
      <c r="F296" s="28">
        <f>F297</f>
        <v>1500</v>
      </c>
      <c r="G296" s="28">
        <f t="shared" si="261"/>
        <v>0</v>
      </c>
      <c r="H296" s="28">
        <f t="shared" si="261"/>
        <v>1500</v>
      </c>
      <c r="I296" s="28">
        <f t="shared" si="261"/>
        <v>0</v>
      </c>
      <c r="J296" s="28">
        <f t="shared" si="261"/>
        <v>0</v>
      </c>
      <c r="K296" s="28">
        <f t="shared" si="261"/>
        <v>0</v>
      </c>
      <c r="L296" s="28">
        <f t="shared" si="261"/>
        <v>1500</v>
      </c>
      <c r="M296" s="28">
        <f t="shared" si="261"/>
        <v>0</v>
      </c>
      <c r="N296" s="28">
        <f t="shared" si="261"/>
        <v>1500</v>
      </c>
      <c r="O296" s="28"/>
      <c r="P296" s="28">
        <f t="shared" si="262"/>
        <v>0</v>
      </c>
      <c r="Q296" s="28">
        <f t="shared" si="262"/>
        <v>0</v>
      </c>
      <c r="R296" s="28">
        <f t="shared" si="262"/>
        <v>0</v>
      </c>
      <c r="S296" s="28">
        <f t="shared" si="262"/>
        <v>0</v>
      </c>
      <c r="T296" s="28">
        <f t="shared" si="262"/>
        <v>0</v>
      </c>
      <c r="U296" s="28">
        <f t="shared" si="262"/>
        <v>0</v>
      </c>
      <c r="V296" s="28"/>
      <c r="W296" s="28">
        <f t="shared" si="263"/>
        <v>0</v>
      </c>
      <c r="X296" s="28">
        <f t="shared" si="263"/>
        <v>0</v>
      </c>
      <c r="Y296" s="28">
        <f t="shared" si="263"/>
        <v>0</v>
      </c>
      <c r="Z296" s="28">
        <f t="shared" si="263"/>
        <v>0</v>
      </c>
      <c r="AA296" s="137">
        <f t="shared" si="263"/>
        <v>0</v>
      </c>
      <c r="AB296" s="28">
        <f t="shared" si="263"/>
        <v>0</v>
      </c>
      <c r="AC296" s="127"/>
    </row>
    <row r="297" spans="1:29" ht="15.75" hidden="1" outlineLevel="2" x14ac:dyDescent="0.2">
      <c r="A297" s="32" t="s">
        <v>481</v>
      </c>
      <c r="B297" s="32" t="s">
        <v>511</v>
      </c>
      <c r="C297" s="32" t="s">
        <v>728</v>
      </c>
      <c r="D297" s="32" t="s">
        <v>7</v>
      </c>
      <c r="E297" s="33" t="s">
        <v>8</v>
      </c>
      <c r="F297" s="29">
        <v>1500</v>
      </c>
      <c r="G297" s="29"/>
      <c r="H297" s="29">
        <f>SUM(F297:G297)</f>
        <v>1500</v>
      </c>
      <c r="I297" s="29"/>
      <c r="J297" s="29"/>
      <c r="K297" s="29"/>
      <c r="L297" s="29">
        <f>SUM(H297:K297)</f>
        <v>1500</v>
      </c>
      <c r="M297" s="29"/>
      <c r="N297" s="29">
        <f>SUM(L297:M297)</f>
        <v>1500</v>
      </c>
      <c r="O297" s="29"/>
      <c r="P297" s="29"/>
      <c r="Q297" s="29">
        <f>SUM(O297:P297)</f>
        <v>0</v>
      </c>
      <c r="R297" s="29"/>
      <c r="S297" s="29">
        <f>SUM(Q297:R297)</f>
        <v>0</v>
      </c>
      <c r="T297" s="29"/>
      <c r="U297" s="29">
        <f>SUM(S297:T297)</f>
        <v>0</v>
      </c>
      <c r="V297" s="29"/>
      <c r="W297" s="29"/>
      <c r="X297" s="29">
        <f>SUM(V297:W297)</f>
        <v>0</v>
      </c>
      <c r="Y297" s="29"/>
      <c r="Z297" s="29">
        <f>SUM(X297:Y297)</f>
        <v>0</v>
      </c>
      <c r="AA297" s="138"/>
      <c r="AB297" s="29">
        <f>SUM(Z297:AA297)</f>
        <v>0</v>
      </c>
      <c r="AC297" s="127"/>
    </row>
    <row r="298" spans="1:29" ht="15.75" hidden="1" outlineLevel="3" x14ac:dyDescent="0.2">
      <c r="A298" s="30" t="s">
        <v>481</v>
      </c>
      <c r="B298" s="30" t="s">
        <v>511</v>
      </c>
      <c r="C298" s="30" t="s">
        <v>159</v>
      </c>
      <c r="D298" s="30"/>
      <c r="E298" s="31" t="s">
        <v>160</v>
      </c>
      <c r="F298" s="28">
        <f>F299</f>
        <v>2257.5</v>
      </c>
      <c r="G298" s="28">
        <f t="shared" ref="G298:V300" si="264">G299</f>
        <v>0</v>
      </c>
      <c r="H298" s="28">
        <f t="shared" si="264"/>
        <v>2257.5</v>
      </c>
      <c r="I298" s="28">
        <f t="shared" si="264"/>
        <v>0</v>
      </c>
      <c r="J298" s="28">
        <f t="shared" si="264"/>
        <v>0</v>
      </c>
      <c r="K298" s="28">
        <f t="shared" si="264"/>
        <v>-0.5</v>
      </c>
      <c r="L298" s="28">
        <f t="shared" si="264"/>
        <v>2257</v>
      </c>
      <c r="M298" s="28">
        <f t="shared" si="264"/>
        <v>0</v>
      </c>
      <c r="N298" s="28">
        <f t="shared" si="264"/>
        <v>2257</v>
      </c>
      <c r="O298" s="28">
        <f t="shared" si="264"/>
        <v>2257.5</v>
      </c>
      <c r="P298" s="28">
        <f t="shared" si="264"/>
        <v>0</v>
      </c>
      <c r="Q298" s="28">
        <f t="shared" si="264"/>
        <v>2257.5</v>
      </c>
      <c r="R298" s="28">
        <f t="shared" si="264"/>
        <v>0</v>
      </c>
      <c r="S298" s="28">
        <f t="shared" si="264"/>
        <v>2257.5</v>
      </c>
      <c r="T298" s="28">
        <f t="shared" si="264"/>
        <v>0</v>
      </c>
      <c r="U298" s="28">
        <f t="shared" si="264"/>
        <v>2257.5</v>
      </c>
      <c r="V298" s="28">
        <f t="shared" si="264"/>
        <v>2257.5</v>
      </c>
      <c r="W298" s="28">
        <f t="shared" ref="W298:AB300" si="265">W299</f>
        <v>0</v>
      </c>
      <c r="X298" s="28">
        <f t="shared" si="265"/>
        <v>2257.5</v>
      </c>
      <c r="Y298" s="28">
        <f t="shared" si="265"/>
        <v>0</v>
      </c>
      <c r="Z298" s="28">
        <f t="shared" si="265"/>
        <v>2257.5</v>
      </c>
      <c r="AA298" s="137">
        <f t="shared" si="265"/>
        <v>0</v>
      </c>
      <c r="AB298" s="28">
        <f t="shared" si="265"/>
        <v>2257.5</v>
      </c>
      <c r="AC298" s="127"/>
    </row>
    <row r="299" spans="1:29" s="66" customFormat="1" ht="15.75" hidden="1" customHeight="1" outlineLevel="7" x14ac:dyDescent="0.2">
      <c r="A299" s="30" t="s">
        <v>481</v>
      </c>
      <c r="B299" s="30" t="s">
        <v>511</v>
      </c>
      <c r="C299" s="30" t="s">
        <v>648</v>
      </c>
      <c r="D299" s="30"/>
      <c r="E299" s="31" t="s">
        <v>649</v>
      </c>
      <c r="F299" s="28">
        <f>F300</f>
        <v>2257.5</v>
      </c>
      <c r="G299" s="28">
        <f t="shared" si="264"/>
        <v>0</v>
      </c>
      <c r="H299" s="28">
        <f t="shared" si="264"/>
        <v>2257.5</v>
      </c>
      <c r="I299" s="28">
        <f t="shared" si="264"/>
        <v>0</v>
      </c>
      <c r="J299" s="28">
        <f t="shared" si="264"/>
        <v>0</v>
      </c>
      <c r="K299" s="28">
        <f t="shared" si="264"/>
        <v>-0.5</v>
      </c>
      <c r="L299" s="28">
        <f t="shared" si="264"/>
        <v>2257</v>
      </c>
      <c r="M299" s="28">
        <f t="shared" si="264"/>
        <v>0</v>
      </c>
      <c r="N299" s="28">
        <f t="shared" si="264"/>
        <v>2257</v>
      </c>
      <c r="O299" s="28">
        <f t="shared" si="264"/>
        <v>2257.5</v>
      </c>
      <c r="P299" s="28">
        <f t="shared" si="264"/>
        <v>0</v>
      </c>
      <c r="Q299" s="28">
        <f t="shared" si="264"/>
        <v>2257.5</v>
      </c>
      <c r="R299" s="28">
        <f t="shared" si="264"/>
        <v>0</v>
      </c>
      <c r="S299" s="28">
        <f t="shared" si="264"/>
        <v>2257.5</v>
      </c>
      <c r="T299" s="28">
        <f t="shared" si="264"/>
        <v>0</v>
      </c>
      <c r="U299" s="28">
        <f t="shared" si="264"/>
        <v>2257.5</v>
      </c>
      <c r="V299" s="28">
        <f t="shared" si="264"/>
        <v>2257.5</v>
      </c>
      <c r="W299" s="28">
        <f t="shared" si="265"/>
        <v>0</v>
      </c>
      <c r="X299" s="28">
        <f t="shared" si="265"/>
        <v>2257.5</v>
      </c>
      <c r="Y299" s="28">
        <f t="shared" si="265"/>
        <v>0</v>
      </c>
      <c r="Z299" s="28">
        <f t="shared" si="265"/>
        <v>2257.5</v>
      </c>
      <c r="AA299" s="137">
        <f t="shared" si="265"/>
        <v>0</v>
      </c>
      <c r="AB299" s="28">
        <f t="shared" si="265"/>
        <v>2257.5</v>
      </c>
      <c r="AC299" s="127"/>
    </row>
    <row r="300" spans="1:29" s="66" customFormat="1" ht="31.5" hidden="1" outlineLevel="7" x14ac:dyDescent="0.2">
      <c r="A300" s="30" t="s">
        <v>481</v>
      </c>
      <c r="B300" s="30" t="s">
        <v>511</v>
      </c>
      <c r="C300" s="30" t="s">
        <v>800</v>
      </c>
      <c r="D300" s="30"/>
      <c r="E300" s="31" t="s">
        <v>801</v>
      </c>
      <c r="F300" s="28">
        <f>F301</f>
        <v>2257.5</v>
      </c>
      <c r="G300" s="28">
        <f t="shared" si="264"/>
        <v>0</v>
      </c>
      <c r="H300" s="28">
        <f t="shared" si="264"/>
        <v>2257.5</v>
      </c>
      <c r="I300" s="28">
        <f t="shared" si="264"/>
        <v>0</v>
      </c>
      <c r="J300" s="28">
        <f t="shared" si="264"/>
        <v>0</v>
      </c>
      <c r="K300" s="28">
        <f t="shared" si="264"/>
        <v>-0.5</v>
      </c>
      <c r="L300" s="28">
        <f t="shared" si="264"/>
        <v>2257</v>
      </c>
      <c r="M300" s="28">
        <f t="shared" si="264"/>
        <v>0</v>
      </c>
      <c r="N300" s="28">
        <f t="shared" si="264"/>
        <v>2257</v>
      </c>
      <c r="O300" s="28">
        <f t="shared" si="264"/>
        <v>2257.5</v>
      </c>
      <c r="P300" s="28">
        <f t="shared" si="264"/>
        <v>0</v>
      </c>
      <c r="Q300" s="28">
        <f t="shared" si="264"/>
        <v>2257.5</v>
      </c>
      <c r="R300" s="28">
        <f t="shared" si="264"/>
        <v>0</v>
      </c>
      <c r="S300" s="28">
        <f t="shared" si="264"/>
        <v>2257.5</v>
      </c>
      <c r="T300" s="28">
        <f t="shared" si="264"/>
        <v>0</v>
      </c>
      <c r="U300" s="28">
        <f t="shared" si="264"/>
        <v>2257.5</v>
      </c>
      <c r="V300" s="28">
        <f t="shared" si="264"/>
        <v>2257.5</v>
      </c>
      <c r="W300" s="28">
        <f t="shared" si="265"/>
        <v>0</v>
      </c>
      <c r="X300" s="28">
        <f t="shared" si="265"/>
        <v>2257.5</v>
      </c>
      <c r="Y300" s="28">
        <f t="shared" si="265"/>
        <v>0</v>
      </c>
      <c r="Z300" s="28">
        <f t="shared" si="265"/>
        <v>2257.5</v>
      </c>
      <c r="AA300" s="137">
        <f t="shared" si="265"/>
        <v>0</v>
      </c>
      <c r="AB300" s="28">
        <f t="shared" si="265"/>
        <v>2257.5</v>
      </c>
      <c r="AC300" s="127"/>
    </row>
    <row r="301" spans="1:29" ht="31.5" hidden="1" outlineLevel="7" x14ac:dyDescent="0.2">
      <c r="A301" s="32" t="s">
        <v>481</v>
      </c>
      <c r="B301" s="32" t="s">
        <v>511</v>
      </c>
      <c r="C301" s="32" t="s">
        <v>800</v>
      </c>
      <c r="D301" s="32" t="s">
        <v>65</v>
      </c>
      <c r="E301" s="33" t="s">
        <v>66</v>
      </c>
      <c r="F301" s="29">
        <v>2257.5</v>
      </c>
      <c r="G301" s="29"/>
      <c r="H301" s="29">
        <f>SUM(F301:G301)</f>
        <v>2257.5</v>
      </c>
      <c r="I301" s="29"/>
      <c r="J301" s="29"/>
      <c r="K301" s="29">
        <v>-0.5</v>
      </c>
      <c r="L301" s="29">
        <f>SUM(H301:K301)</f>
        <v>2257</v>
      </c>
      <c r="M301" s="29"/>
      <c r="N301" s="29">
        <f>SUM(L301:M301)</f>
        <v>2257</v>
      </c>
      <c r="O301" s="29">
        <v>2257.5</v>
      </c>
      <c r="P301" s="29"/>
      <c r="Q301" s="29">
        <f>SUM(O301:P301)</f>
        <v>2257.5</v>
      </c>
      <c r="R301" s="29"/>
      <c r="S301" s="29">
        <f>SUM(Q301:R301)</f>
        <v>2257.5</v>
      </c>
      <c r="T301" s="29"/>
      <c r="U301" s="29">
        <f>SUM(S301:T301)</f>
        <v>2257.5</v>
      </c>
      <c r="V301" s="29">
        <v>2257.5</v>
      </c>
      <c r="W301" s="29"/>
      <c r="X301" s="29">
        <f>SUM(V301:W301)</f>
        <v>2257.5</v>
      </c>
      <c r="Y301" s="29"/>
      <c r="Z301" s="29">
        <f>SUM(X301:Y301)</f>
        <v>2257.5</v>
      </c>
      <c r="AA301" s="138"/>
      <c r="AB301" s="29">
        <f>SUM(Z301:AA301)</f>
        <v>2257.5</v>
      </c>
      <c r="AC301" s="127"/>
    </row>
    <row r="302" spans="1:29" ht="15.75" hidden="1" outlineLevel="2" x14ac:dyDescent="0.2">
      <c r="A302" s="30" t="s">
        <v>481</v>
      </c>
      <c r="B302" s="30" t="s">
        <v>511</v>
      </c>
      <c r="C302" s="30" t="s">
        <v>119</v>
      </c>
      <c r="D302" s="30"/>
      <c r="E302" s="31" t="s">
        <v>120</v>
      </c>
      <c r="F302" s="28">
        <f t="shared" ref="F302:Z305" si="266">F303</f>
        <v>711</v>
      </c>
      <c r="G302" s="28">
        <f t="shared" si="266"/>
        <v>0</v>
      </c>
      <c r="H302" s="28">
        <f t="shared" si="266"/>
        <v>711</v>
      </c>
      <c r="I302" s="28">
        <f t="shared" si="266"/>
        <v>0</v>
      </c>
      <c r="J302" s="28">
        <f t="shared" si="266"/>
        <v>0</v>
      </c>
      <c r="K302" s="28">
        <f t="shared" si="266"/>
        <v>0</v>
      </c>
      <c r="L302" s="28">
        <f t="shared" si="266"/>
        <v>711</v>
      </c>
      <c r="M302" s="28">
        <f t="shared" si="266"/>
        <v>0</v>
      </c>
      <c r="N302" s="28">
        <f t="shared" si="266"/>
        <v>711</v>
      </c>
      <c r="O302" s="28">
        <f t="shared" si="266"/>
        <v>711</v>
      </c>
      <c r="P302" s="28">
        <f t="shared" si="266"/>
        <v>0</v>
      </c>
      <c r="Q302" s="28">
        <f t="shared" si="266"/>
        <v>711</v>
      </c>
      <c r="R302" s="28">
        <f t="shared" si="266"/>
        <v>0</v>
      </c>
      <c r="S302" s="28">
        <f t="shared" si="266"/>
        <v>711</v>
      </c>
      <c r="T302" s="28">
        <f t="shared" si="266"/>
        <v>0</v>
      </c>
      <c r="U302" s="28">
        <f t="shared" si="266"/>
        <v>711</v>
      </c>
      <c r="V302" s="28">
        <f t="shared" si="266"/>
        <v>711</v>
      </c>
      <c r="W302" s="28">
        <f t="shared" si="266"/>
        <v>0</v>
      </c>
      <c r="X302" s="28">
        <f t="shared" si="266"/>
        <v>711</v>
      </c>
      <c r="Y302" s="28">
        <f t="shared" si="266"/>
        <v>0</v>
      </c>
      <c r="Z302" s="28">
        <f t="shared" si="266"/>
        <v>711</v>
      </c>
      <c r="AA302" s="137">
        <f t="shared" ref="AA302:AB305" si="267">AA303</f>
        <v>0</v>
      </c>
      <c r="AB302" s="28">
        <f t="shared" si="267"/>
        <v>711</v>
      </c>
      <c r="AC302" s="127"/>
    </row>
    <row r="303" spans="1:29" ht="31.5" hidden="1" outlineLevel="3" x14ac:dyDescent="0.2">
      <c r="A303" s="30" t="s">
        <v>481</v>
      </c>
      <c r="B303" s="30" t="s">
        <v>511</v>
      </c>
      <c r="C303" s="30" t="s">
        <v>162</v>
      </c>
      <c r="D303" s="30"/>
      <c r="E303" s="31" t="s">
        <v>163</v>
      </c>
      <c r="F303" s="28">
        <f t="shared" si="266"/>
        <v>711</v>
      </c>
      <c r="G303" s="28">
        <f t="shared" si="266"/>
        <v>0</v>
      </c>
      <c r="H303" s="28">
        <f t="shared" si="266"/>
        <v>711</v>
      </c>
      <c r="I303" s="28">
        <f t="shared" si="266"/>
        <v>0</v>
      </c>
      <c r="J303" s="28">
        <f t="shared" si="266"/>
        <v>0</v>
      </c>
      <c r="K303" s="28">
        <f t="shared" si="266"/>
        <v>0</v>
      </c>
      <c r="L303" s="28">
        <f t="shared" si="266"/>
        <v>711</v>
      </c>
      <c r="M303" s="28">
        <f t="shared" si="266"/>
        <v>0</v>
      </c>
      <c r="N303" s="28">
        <f t="shared" si="266"/>
        <v>711</v>
      </c>
      <c r="O303" s="28">
        <f t="shared" si="266"/>
        <v>711</v>
      </c>
      <c r="P303" s="28">
        <f t="shared" si="266"/>
        <v>0</v>
      </c>
      <c r="Q303" s="28">
        <f t="shared" si="266"/>
        <v>711</v>
      </c>
      <c r="R303" s="28">
        <f t="shared" si="266"/>
        <v>0</v>
      </c>
      <c r="S303" s="28">
        <f t="shared" si="266"/>
        <v>711</v>
      </c>
      <c r="T303" s="28">
        <f t="shared" si="266"/>
        <v>0</v>
      </c>
      <c r="U303" s="28">
        <f t="shared" si="266"/>
        <v>711</v>
      </c>
      <c r="V303" s="28">
        <f t="shared" si="266"/>
        <v>711</v>
      </c>
      <c r="W303" s="28">
        <f t="shared" si="266"/>
        <v>0</v>
      </c>
      <c r="X303" s="28">
        <f t="shared" si="266"/>
        <v>711</v>
      </c>
      <c r="Y303" s="28">
        <f t="shared" si="266"/>
        <v>0</v>
      </c>
      <c r="Z303" s="28">
        <f t="shared" si="266"/>
        <v>711</v>
      </c>
      <c r="AA303" s="137">
        <f t="shared" si="267"/>
        <v>0</v>
      </c>
      <c r="AB303" s="28">
        <f t="shared" si="267"/>
        <v>711</v>
      </c>
      <c r="AC303" s="127"/>
    </row>
    <row r="304" spans="1:29" ht="15.75" hidden="1" outlineLevel="4" x14ac:dyDescent="0.2">
      <c r="A304" s="30" t="s">
        <v>481</v>
      </c>
      <c r="B304" s="30" t="s">
        <v>511</v>
      </c>
      <c r="C304" s="30" t="s">
        <v>164</v>
      </c>
      <c r="D304" s="30"/>
      <c r="E304" s="31" t="s">
        <v>444</v>
      </c>
      <c r="F304" s="28">
        <f t="shared" si="266"/>
        <v>711</v>
      </c>
      <c r="G304" s="28">
        <f t="shared" si="266"/>
        <v>0</v>
      </c>
      <c r="H304" s="28">
        <f t="shared" si="266"/>
        <v>711</v>
      </c>
      <c r="I304" s="28">
        <f t="shared" si="266"/>
        <v>0</v>
      </c>
      <c r="J304" s="28">
        <f t="shared" si="266"/>
        <v>0</v>
      </c>
      <c r="K304" s="28">
        <f t="shared" si="266"/>
        <v>0</v>
      </c>
      <c r="L304" s="28">
        <f t="shared" si="266"/>
        <v>711</v>
      </c>
      <c r="M304" s="28">
        <f t="shared" si="266"/>
        <v>0</v>
      </c>
      <c r="N304" s="28">
        <f t="shared" si="266"/>
        <v>711</v>
      </c>
      <c r="O304" s="28">
        <f t="shared" si="266"/>
        <v>711</v>
      </c>
      <c r="P304" s="28">
        <f t="shared" si="266"/>
        <v>0</v>
      </c>
      <c r="Q304" s="28">
        <f t="shared" si="266"/>
        <v>711</v>
      </c>
      <c r="R304" s="28">
        <f t="shared" si="266"/>
        <v>0</v>
      </c>
      <c r="S304" s="28">
        <f t="shared" si="266"/>
        <v>711</v>
      </c>
      <c r="T304" s="28">
        <f t="shared" si="266"/>
        <v>0</v>
      </c>
      <c r="U304" s="28">
        <f t="shared" si="266"/>
        <v>711</v>
      </c>
      <c r="V304" s="28">
        <f t="shared" si="266"/>
        <v>711</v>
      </c>
      <c r="W304" s="28">
        <f t="shared" si="266"/>
        <v>0</v>
      </c>
      <c r="X304" s="28">
        <f t="shared" si="266"/>
        <v>711</v>
      </c>
      <c r="Y304" s="28">
        <f t="shared" si="266"/>
        <v>0</v>
      </c>
      <c r="Z304" s="28">
        <f t="shared" si="266"/>
        <v>711</v>
      </c>
      <c r="AA304" s="137">
        <f t="shared" si="267"/>
        <v>0</v>
      </c>
      <c r="AB304" s="28">
        <f t="shared" si="267"/>
        <v>711</v>
      </c>
      <c r="AC304" s="127"/>
    </row>
    <row r="305" spans="1:29" ht="15.75" hidden="1" outlineLevel="7" x14ac:dyDescent="0.2">
      <c r="A305" s="30" t="s">
        <v>481</v>
      </c>
      <c r="B305" s="30" t="s">
        <v>511</v>
      </c>
      <c r="C305" s="30" t="s">
        <v>443</v>
      </c>
      <c r="D305" s="30"/>
      <c r="E305" s="31" t="s">
        <v>165</v>
      </c>
      <c r="F305" s="28">
        <f t="shared" si="266"/>
        <v>711</v>
      </c>
      <c r="G305" s="28">
        <f t="shared" si="266"/>
        <v>0</v>
      </c>
      <c r="H305" s="28">
        <f t="shared" si="266"/>
        <v>711</v>
      </c>
      <c r="I305" s="28">
        <f t="shared" si="266"/>
        <v>0</v>
      </c>
      <c r="J305" s="28">
        <f t="shared" si="266"/>
        <v>0</v>
      </c>
      <c r="K305" s="28">
        <f t="shared" si="266"/>
        <v>0</v>
      </c>
      <c r="L305" s="28">
        <f t="shared" si="266"/>
        <v>711</v>
      </c>
      <c r="M305" s="28">
        <f t="shared" si="266"/>
        <v>0</v>
      </c>
      <c r="N305" s="28">
        <f t="shared" si="266"/>
        <v>711</v>
      </c>
      <c r="O305" s="28">
        <f>O306</f>
        <v>711</v>
      </c>
      <c r="P305" s="28">
        <f t="shared" si="266"/>
        <v>0</v>
      </c>
      <c r="Q305" s="28">
        <f t="shared" si="266"/>
        <v>711</v>
      </c>
      <c r="R305" s="28">
        <f t="shared" si="266"/>
        <v>0</v>
      </c>
      <c r="S305" s="28">
        <f t="shared" si="266"/>
        <v>711</v>
      </c>
      <c r="T305" s="28">
        <f t="shared" si="266"/>
        <v>0</v>
      </c>
      <c r="U305" s="28">
        <f t="shared" si="266"/>
        <v>711</v>
      </c>
      <c r="V305" s="28">
        <f>V306</f>
        <v>711</v>
      </c>
      <c r="W305" s="28">
        <f t="shared" si="266"/>
        <v>0</v>
      </c>
      <c r="X305" s="28">
        <f t="shared" si="266"/>
        <v>711</v>
      </c>
      <c r="Y305" s="28">
        <f t="shared" si="266"/>
        <v>0</v>
      </c>
      <c r="Z305" s="28">
        <f t="shared" si="266"/>
        <v>711</v>
      </c>
      <c r="AA305" s="137">
        <f t="shared" si="267"/>
        <v>0</v>
      </c>
      <c r="AB305" s="28">
        <f t="shared" si="267"/>
        <v>711</v>
      </c>
      <c r="AC305" s="127"/>
    </row>
    <row r="306" spans="1:29" ht="15.75" hidden="1" outlineLevel="7" x14ac:dyDescent="0.2">
      <c r="A306" s="32" t="s">
        <v>481</v>
      </c>
      <c r="B306" s="32" t="s">
        <v>511</v>
      </c>
      <c r="C306" s="32" t="s">
        <v>443</v>
      </c>
      <c r="D306" s="32" t="s">
        <v>15</v>
      </c>
      <c r="E306" s="33" t="s">
        <v>16</v>
      </c>
      <c r="F306" s="29">
        <v>711</v>
      </c>
      <c r="G306" s="29"/>
      <c r="H306" s="29">
        <f>SUM(F306:G306)</f>
        <v>711</v>
      </c>
      <c r="I306" s="29"/>
      <c r="J306" s="29"/>
      <c r="K306" s="29"/>
      <c r="L306" s="29">
        <f>SUM(H306:K306)</f>
        <v>711</v>
      </c>
      <c r="M306" s="29"/>
      <c r="N306" s="29">
        <f>SUM(L306:M306)</f>
        <v>711</v>
      </c>
      <c r="O306" s="29">
        <v>711</v>
      </c>
      <c r="P306" s="29"/>
      <c r="Q306" s="29">
        <f>SUM(O306:P306)</f>
        <v>711</v>
      </c>
      <c r="R306" s="29"/>
      <c r="S306" s="29">
        <f>SUM(Q306:R306)</f>
        <v>711</v>
      </c>
      <c r="T306" s="29"/>
      <c r="U306" s="29">
        <f>SUM(S306:T306)</f>
        <v>711</v>
      </c>
      <c r="V306" s="29">
        <v>711</v>
      </c>
      <c r="W306" s="29"/>
      <c r="X306" s="29">
        <f>SUM(V306:W306)</f>
        <v>711</v>
      </c>
      <c r="Y306" s="29"/>
      <c r="Z306" s="29">
        <f>SUM(X306:Y306)</f>
        <v>711</v>
      </c>
      <c r="AA306" s="138"/>
      <c r="AB306" s="29">
        <f>SUM(Z306:AA306)</f>
        <v>711</v>
      </c>
      <c r="AC306" s="127"/>
    </row>
    <row r="307" spans="1:29" ht="15.75" outlineLevel="7" x14ac:dyDescent="0.2">
      <c r="A307" s="30" t="s">
        <v>481</v>
      </c>
      <c r="B307" s="30" t="s">
        <v>513</v>
      </c>
      <c r="C307" s="32"/>
      <c r="D307" s="32"/>
      <c r="E307" s="67" t="s">
        <v>514</v>
      </c>
      <c r="F307" s="28">
        <f t="shared" ref="F307:Z307" si="268">F308+F335+F368+F448</f>
        <v>676355.01231999998</v>
      </c>
      <c r="G307" s="28">
        <f t="shared" si="268"/>
        <v>6035.8930699999992</v>
      </c>
      <c r="H307" s="28">
        <f t="shared" si="268"/>
        <v>682390.90538999997</v>
      </c>
      <c r="I307" s="28">
        <f t="shared" si="268"/>
        <v>19552.400000000001</v>
      </c>
      <c r="J307" s="28">
        <f t="shared" si="268"/>
        <v>12709.67398</v>
      </c>
      <c r="K307" s="28">
        <f t="shared" si="268"/>
        <v>80108.579070000007</v>
      </c>
      <c r="L307" s="28">
        <f t="shared" si="268"/>
        <v>794761.55844000005</v>
      </c>
      <c r="M307" s="28">
        <f>M308+M335+M368+M448</f>
        <v>150</v>
      </c>
      <c r="N307" s="28">
        <f>N308+N335+N368+N448</f>
        <v>794911.55844000005</v>
      </c>
      <c r="O307" s="28">
        <f t="shared" si="268"/>
        <v>290476.97904999997</v>
      </c>
      <c r="P307" s="28">
        <f t="shared" si="268"/>
        <v>49.067820000000012</v>
      </c>
      <c r="Q307" s="28">
        <f t="shared" si="268"/>
        <v>290526.04686999996</v>
      </c>
      <c r="R307" s="28">
        <f t="shared" si="268"/>
        <v>864.22694000000001</v>
      </c>
      <c r="S307" s="28">
        <f t="shared" si="268"/>
        <v>291390.27380999998</v>
      </c>
      <c r="T307" s="28">
        <f>T308+T335+T368+T448</f>
        <v>0</v>
      </c>
      <c r="U307" s="28">
        <f>U308+U335+U368+U448</f>
        <v>291390.27380999998</v>
      </c>
      <c r="V307" s="28">
        <f t="shared" si="268"/>
        <v>269722.98056</v>
      </c>
      <c r="W307" s="28">
        <f t="shared" si="268"/>
        <v>59.833910000000003</v>
      </c>
      <c r="X307" s="28">
        <f t="shared" si="268"/>
        <v>269782.81446999998</v>
      </c>
      <c r="Y307" s="28">
        <f t="shared" si="268"/>
        <v>3494.6934000000001</v>
      </c>
      <c r="Z307" s="28">
        <f t="shared" si="268"/>
        <v>273277.50786999997</v>
      </c>
      <c r="AA307" s="137">
        <f>AA308+AA335+AA368+AA448</f>
        <v>0</v>
      </c>
      <c r="AB307" s="28">
        <f>AB308+AB335+AB368+AB448</f>
        <v>273277.50786999997</v>
      </c>
      <c r="AC307" s="127"/>
    </row>
    <row r="308" spans="1:29" ht="15.75" outlineLevel="1" x14ac:dyDescent="0.2">
      <c r="A308" s="30" t="s">
        <v>481</v>
      </c>
      <c r="B308" s="30" t="s">
        <v>515</v>
      </c>
      <c r="C308" s="30"/>
      <c r="D308" s="30"/>
      <c r="E308" s="31" t="s">
        <v>516</v>
      </c>
      <c r="F308" s="28">
        <f t="shared" ref="F308:Z308" si="269">F309</f>
        <v>107816.63490999999</v>
      </c>
      <c r="G308" s="28">
        <f t="shared" si="269"/>
        <v>-904.3</v>
      </c>
      <c r="H308" s="28">
        <f t="shared" si="269"/>
        <v>106912.33490999999</v>
      </c>
      <c r="I308" s="28">
        <f t="shared" si="269"/>
        <v>0</v>
      </c>
      <c r="J308" s="28">
        <f t="shared" si="269"/>
        <v>7155.2321199999997</v>
      </c>
      <c r="K308" s="28">
        <f t="shared" si="269"/>
        <v>38035.19657</v>
      </c>
      <c r="L308" s="28">
        <f t="shared" si="269"/>
        <v>152102.76360000001</v>
      </c>
      <c r="M308" s="28">
        <f>M309</f>
        <v>150</v>
      </c>
      <c r="N308" s="28">
        <f>N309</f>
        <v>152252.76360000001</v>
      </c>
      <c r="O308" s="28">
        <f t="shared" si="269"/>
        <v>18170.64</v>
      </c>
      <c r="P308" s="28">
        <f t="shared" si="269"/>
        <v>0</v>
      </c>
      <c r="Q308" s="28">
        <f t="shared" si="269"/>
        <v>18170.64</v>
      </c>
      <c r="R308" s="28">
        <f t="shared" si="269"/>
        <v>0</v>
      </c>
      <c r="S308" s="28">
        <f t="shared" si="269"/>
        <v>18170.64</v>
      </c>
      <c r="T308" s="28">
        <f>T309</f>
        <v>0</v>
      </c>
      <c r="U308" s="28">
        <f>U309</f>
        <v>18170.64</v>
      </c>
      <c r="V308" s="28">
        <f t="shared" si="269"/>
        <v>9170.64</v>
      </c>
      <c r="W308" s="28">
        <f t="shared" si="269"/>
        <v>0</v>
      </c>
      <c r="X308" s="28">
        <f t="shared" si="269"/>
        <v>9170.64</v>
      </c>
      <c r="Y308" s="28">
        <f t="shared" si="269"/>
        <v>0</v>
      </c>
      <c r="Z308" s="28">
        <f t="shared" si="269"/>
        <v>9170.64</v>
      </c>
      <c r="AA308" s="137">
        <f>AA309</f>
        <v>0</v>
      </c>
      <c r="AB308" s="28">
        <f>AB309</f>
        <v>9170.64</v>
      </c>
      <c r="AC308" s="127"/>
    </row>
    <row r="309" spans="1:29" ht="31.5" outlineLevel="2" collapsed="1" x14ac:dyDescent="0.2">
      <c r="A309" s="30" t="s">
        <v>481</v>
      </c>
      <c r="B309" s="30" t="s">
        <v>515</v>
      </c>
      <c r="C309" s="30" t="s">
        <v>131</v>
      </c>
      <c r="D309" s="30"/>
      <c r="E309" s="31" t="s">
        <v>132</v>
      </c>
      <c r="F309" s="28">
        <f t="shared" ref="F309:Z309" si="270">F310+F314</f>
        <v>107816.63490999999</v>
      </c>
      <c r="G309" s="28">
        <f t="shared" si="270"/>
        <v>-904.3</v>
      </c>
      <c r="H309" s="28">
        <f t="shared" si="270"/>
        <v>106912.33490999999</v>
      </c>
      <c r="I309" s="28">
        <f t="shared" si="270"/>
        <v>0</v>
      </c>
      <c r="J309" s="28">
        <f t="shared" si="270"/>
        <v>7155.2321199999997</v>
      </c>
      <c r="K309" s="28">
        <f t="shared" si="270"/>
        <v>38035.19657</v>
      </c>
      <c r="L309" s="28">
        <f t="shared" si="270"/>
        <v>152102.76360000001</v>
      </c>
      <c r="M309" s="28">
        <f>M310+M314</f>
        <v>150</v>
      </c>
      <c r="N309" s="28">
        <f>N310+N314</f>
        <v>152252.76360000001</v>
      </c>
      <c r="O309" s="28">
        <f t="shared" si="270"/>
        <v>18170.64</v>
      </c>
      <c r="P309" s="28">
        <f t="shared" si="270"/>
        <v>0</v>
      </c>
      <c r="Q309" s="28">
        <f t="shared" si="270"/>
        <v>18170.64</v>
      </c>
      <c r="R309" s="28">
        <f t="shared" si="270"/>
        <v>0</v>
      </c>
      <c r="S309" s="28">
        <f t="shared" si="270"/>
        <v>18170.64</v>
      </c>
      <c r="T309" s="28">
        <f>T310+T314</f>
        <v>0</v>
      </c>
      <c r="U309" s="28">
        <f>U310+U314</f>
        <v>18170.64</v>
      </c>
      <c r="V309" s="28">
        <f t="shared" si="270"/>
        <v>9170.64</v>
      </c>
      <c r="W309" s="28">
        <f t="shared" si="270"/>
        <v>0</v>
      </c>
      <c r="X309" s="28">
        <f t="shared" si="270"/>
        <v>9170.64</v>
      </c>
      <c r="Y309" s="28">
        <f t="shared" si="270"/>
        <v>0</v>
      </c>
      <c r="Z309" s="28">
        <f t="shared" si="270"/>
        <v>9170.64</v>
      </c>
      <c r="AA309" s="137">
        <f>AA310+AA314</f>
        <v>0</v>
      </c>
      <c r="AB309" s="28">
        <f>AB310+AB314</f>
        <v>9170.64</v>
      </c>
      <c r="AC309" s="127"/>
    </row>
    <row r="310" spans="1:29" ht="15.75" hidden="1" outlineLevel="3" x14ac:dyDescent="0.2">
      <c r="A310" s="30" t="s">
        <v>481</v>
      </c>
      <c r="B310" s="30" t="s">
        <v>515</v>
      </c>
      <c r="C310" s="30" t="s">
        <v>133</v>
      </c>
      <c r="D310" s="30"/>
      <c r="E310" s="31" t="s">
        <v>505</v>
      </c>
      <c r="F310" s="28">
        <f t="shared" ref="F310:Z312" si="271">F311</f>
        <v>20.882000000000001</v>
      </c>
      <c r="G310" s="28">
        <f t="shared" si="271"/>
        <v>0</v>
      </c>
      <c r="H310" s="28">
        <f t="shared" si="271"/>
        <v>20.882000000000001</v>
      </c>
      <c r="I310" s="28">
        <f t="shared" si="271"/>
        <v>0</v>
      </c>
      <c r="J310" s="28">
        <f t="shared" si="271"/>
        <v>0</v>
      </c>
      <c r="K310" s="28">
        <f t="shared" si="271"/>
        <v>0</v>
      </c>
      <c r="L310" s="28">
        <f t="shared" si="271"/>
        <v>20.882000000000001</v>
      </c>
      <c r="M310" s="28">
        <f t="shared" si="271"/>
        <v>0</v>
      </c>
      <c r="N310" s="28">
        <f t="shared" si="271"/>
        <v>20.882000000000001</v>
      </c>
      <c r="O310" s="28"/>
      <c r="P310" s="28">
        <f t="shared" si="271"/>
        <v>0</v>
      </c>
      <c r="Q310" s="28">
        <f t="shared" si="271"/>
        <v>0</v>
      </c>
      <c r="R310" s="28">
        <f t="shared" si="271"/>
        <v>0</v>
      </c>
      <c r="S310" s="28">
        <f t="shared" si="271"/>
        <v>0</v>
      </c>
      <c r="T310" s="28">
        <f t="shared" si="271"/>
        <v>0</v>
      </c>
      <c r="U310" s="28">
        <f t="shared" si="271"/>
        <v>0</v>
      </c>
      <c r="V310" s="28"/>
      <c r="W310" s="28">
        <f t="shared" si="271"/>
        <v>0</v>
      </c>
      <c r="X310" s="28">
        <f t="shared" si="271"/>
        <v>0</v>
      </c>
      <c r="Y310" s="28">
        <f t="shared" si="271"/>
        <v>0</v>
      </c>
      <c r="Z310" s="28">
        <f t="shared" si="271"/>
        <v>0</v>
      </c>
      <c r="AA310" s="137">
        <f t="shared" ref="AA310:AB312" si="272">AA311</f>
        <v>0</v>
      </c>
      <c r="AB310" s="28">
        <f t="shared" si="272"/>
        <v>0</v>
      </c>
      <c r="AC310" s="127"/>
    </row>
    <row r="311" spans="1:29" ht="31.5" hidden="1" outlineLevel="4" x14ac:dyDescent="0.2">
      <c r="A311" s="30" t="s">
        <v>481</v>
      </c>
      <c r="B311" s="30" t="s">
        <v>515</v>
      </c>
      <c r="C311" s="30" t="s">
        <v>166</v>
      </c>
      <c r="D311" s="30"/>
      <c r="E311" s="31" t="s">
        <v>167</v>
      </c>
      <c r="F311" s="28">
        <f t="shared" si="271"/>
        <v>20.882000000000001</v>
      </c>
      <c r="G311" s="28">
        <f t="shared" si="271"/>
        <v>0</v>
      </c>
      <c r="H311" s="28">
        <f t="shared" si="271"/>
        <v>20.882000000000001</v>
      </c>
      <c r="I311" s="28">
        <f t="shared" si="271"/>
        <v>0</v>
      </c>
      <c r="J311" s="28">
        <f t="shared" si="271"/>
        <v>0</v>
      </c>
      <c r="K311" s="28">
        <f t="shared" si="271"/>
        <v>0</v>
      </c>
      <c r="L311" s="28">
        <f t="shared" si="271"/>
        <v>20.882000000000001</v>
      </c>
      <c r="M311" s="28">
        <f t="shared" si="271"/>
        <v>0</v>
      </c>
      <c r="N311" s="28">
        <f t="shared" si="271"/>
        <v>20.882000000000001</v>
      </c>
      <c r="O311" s="28"/>
      <c r="P311" s="28">
        <f t="shared" si="271"/>
        <v>0</v>
      </c>
      <c r="Q311" s="28">
        <f t="shared" si="271"/>
        <v>0</v>
      </c>
      <c r="R311" s="28">
        <f t="shared" si="271"/>
        <v>0</v>
      </c>
      <c r="S311" s="28">
        <f t="shared" si="271"/>
        <v>0</v>
      </c>
      <c r="T311" s="28">
        <f t="shared" si="271"/>
        <v>0</v>
      </c>
      <c r="U311" s="28">
        <f t="shared" si="271"/>
        <v>0</v>
      </c>
      <c r="V311" s="28"/>
      <c r="W311" s="28">
        <f t="shared" si="271"/>
        <v>0</v>
      </c>
      <c r="X311" s="28">
        <f t="shared" si="271"/>
        <v>0</v>
      </c>
      <c r="Y311" s="28">
        <f t="shared" si="271"/>
        <v>0</v>
      </c>
      <c r="Z311" s="28">
        <f t="shared" si="271"/>
        <v>0</v>
      </c>
      <c r="AA311" s="137">
        <f t="shared" si="272"/>
        <v>0</v>
      </c>
      <c r="AB311" s="28">
        <f t="shared" si="272"/>
        <v>0</v>
      </c>
      <c r="AC311" s="127"/>
    </row>
    <row r="312" spans="1:29" ht="30.75" hidden="1" customHeight="1" outlineLevel="5" x14ac:dyDescent="0.2">
      <c r="A312" s="30" t="s">
        <v>481</v>
      </c>
      <c r="B312" s="30" t="s">
        <v>515</v>
      </c>
      <c r="C312" s="30" t="s">
        <v>168</v>
      </c>
      <c r="D312" s="30"/>
      <c r="E312" s="31" t="s">
        <v>408</v>
      </c>
      <c r="F312" s="28">
        <f t="shared" si="271"/>
        <v>20.882000000000001</v>
      </c>
      <c r="G312" s="28">
        <f t="shared" si="271"/>
        <v>0</v>
      </c>
      <c r="H312" s="28">
        <f t="shared" si="271"/>
        <v>20.882000000000001</v>
      </c>
      <c r="I312" s="28">
        <f t="shared" si="271"/>
        <v>0</v>
      </c>
      <c r="J312" s="28">
        <f t="shared" si="271"/>
        <v>0</v>
      </c>
      <c r="K312" s="28">
        <f t="shared" si="271"/>
        <v>0</v>
      </c>
      <c r="L312" s="28">
        <f t="shared" si="271"/>
        <v>20.882000000000001</v>
      </c>
      <c r="M312" s="28">
        <f t="shared" si="271"/>
        <v>0</v>
      </c>
      <c r="N312" s="28">
        <f t="shared" si="271"/>
        <v>20.882000000000001</v>
      </c>
      <c r="O312" s="28"/>
      <c r="P312" s="28">
        <f t="shared" si="271"/>
        <v>0</v>
      </c>
      <c r="Q312" s="28">
        <f t="shared" si="271"/>
        <v>0</v>
      </c>
      <c r="R312" s="28">
        <f t="shared" si="271"/>
        <v>0</v>
      </c>
      <c r="S312" s="28">
        <f t="shared" si="271"/>
        <v>0</v>
      </c>
      <c r="T312" s="28">
        <f t="shared" si="271"/>
        <v>0</v>
      </c>
      <c r="U312" s="28">
        <f t="shared" si="271"/>
        <v>0</v>
      </c>
      <c r="V312" s="28"/>
      <c r="W312" s="28">
        <f t="shared" si="271"/>
        <v>0</v>
      </c>
      <c r="X312" s="28">
        <f t="shared" si="271"/>
        <v>0</v>
      </c>
      <c r="Y312" s="28">
        <f t="shared" si="271"/>
        <v>0</v>
      </c>
      <c r="Z312" s="28">
        <f t="shared" si="271"/>
        <v>0</v>
      </c>
      <c r="AA312" s="137">
        <f t="shared" si="272"/>
        <v>0</v>
      </c>
      <c r="AB312" s="28">
        <f t="shared" si="272"/>
        <v>0</v>
      </c>
      <c r="AC312" s="127"/>
    </row>
    <row r="313" spans="1:29" ht="31.5" hidden="1" outlineLevel="7" x14ac:dyDescent="0.2">
      <c r="A313" s="32" t="s">
        <v>481</v>
      </c>
      <c r="B313" s="32" t="s">
        <v>515</v>
      </c>
      <c r="C313" s="32" t="s">
        <v>168</v>
      </c>
      <c r="D313" s="32" t="s">
        <v>65</v>
      </c>
      <c r="E313" s="33" t="s">
        <v>66</v>
      </c>
      <c r="F313" s="29">
        <v>20.882000000000001</v>
      </c>
      <c r="G313" s="29"/>
      <c r="H313" s="29">
        <f>SUM(F313:G313)</f>
        <v>20.882000000000001</v>
      </c>
      <c r="I313" s="29"/>
      <c r="J313" s="29"/>
      <c r="K313" s="29"/>
      <c r="L313" s="29">
        <f>SUM(H313:K313)</f>
        <v>20.882000000000001</v>
      </c>
      <c r="M313" s="29"/>
      <c r="N313" s="29">
        <f>SUM(L313:M313)</f>
        <v>20.882000000000001</v>
      </c>
      <c r="O313" s="29"/>
      <c r="P313" s="29"/>
      <c r="Q313" s="29">
        <f>SUM(O313:P313)</f>
        <v>0</v>
      </c>
      <c r="R313" s="29"/>
      <c r="S313" s="29">
        <f>SUM(Q313:R313)</f>
        <v>0</v>
      </c>
      <c r="T313" s="29"/>
      <c r="U313" s="29">
        <f>SUM(S313:T313)</f>
        <v>0</v>
      </c>
      <c r="V313" s="29"/>
      <c r="W313" s="29"/>
      <c r="X313" s="29">
        <f>SUM(V313:W313)</f>
        <v>0</v>
      </c>
      <c r="Y313" s="29"/>
      <c r="Z313" s="29">
        <f>SUM(X313:Y313)</f>
        <v>0</v>
      </c>
      <c r="AA313" s="138"/>
      <c r="AB313" s="29">
        <f>SUM(Z313:AA313)</f>
        <v>0</v>
      </c>
      <c r="AC313" s="127"/>
    </row>
    <row r="314" spans="1:29" ht="31.5" outlineLevel="3" x14ac:dyDescent="0.2">
      <c r="A314" s="30" t="s">
        <v>481</v>
      </c>
      <c r="B314" s="30" t="s">
        <v>515</v>
      </c>
      <c r="C314" s="30" t="s">
        <v>169</v>
      </c>
      <c r="D314" s="30"/>
      <c r="E314" s="31" t="s">
        <v>170</v>
      </c>
      <c r="F314" s="28">
        <f>F315+F330</f>
        <v>107795.75291</v>
      </c>
      <c r="G314" s="28">
        <f t="shared" ref="G314:L314" si="273">G315+G330</f>
        <v>-904.3</v>
      </c>
      <c r="H314" s="28">
        <f t="shared" si="273"/>
        <v>106891.45290999999</v>
      </c>
      <c r="I314" s="28">
        <f t="shared" si="273"/>
        <v>0</v>
      </c>
      <c r="J314" s="28">
        <f t="shared" si="273"/>
        <v>7155.2321199999997</v>
      </c>
      <c r="K314" s="28">
        <f t="shared" si="273"/>
        <v>38035.19657</v>
      </c>
      <c r="L314" s="28">
        <f t="shared" si="273"/>
        <v>152081.88159999999</v>
      </c>
      <c r="M314" s="28">
        <f>M315+M330</f>
        <v>150</v>
      </c>
      <c r="N314" s="28">
        <f>N315+N330</f>
        <v>152231.88159999999</v>
      </c>
      <c r="O314" s="28">
        <f>O315+O330</f>
        <v>18170.64</v>
      </c>
      <c r="P314" s="28">
        <f t="shared" ref="P314:S314" si="274">P315+P330</f>
        <v>0</v>
      </c>
      <c r="Q314" s="28">
        <f t="shared" si="274"/>
        <v>18170.64</v>
      </c>
      <c r="R314" s="28">
        <f t="shared" si="274"/>
        <v>0</v>
      </c>
      <c r="S314" s="28">
        <f t="shared" si="274"/>
        <v>18170.64</v>
      </c>
      <c r="T314" s="28">
        <f>T315+T330</f>
        <v>0</v>
      </c>
      <c r="U314" s="28">
        <f>U315+U330</f>
        <v>18170.64</v>
      </c>
      <c r="V314" s="28">
        <f>V315+V330</f>
        <v>9170.64</v>
      </c>
      <c r="W314" s="28">
        <f t="shared" ref="W314:Z314" si="275">W315+W330</f>
        <v>0</v>
      </c>
      <c r="X314" s="28">
        <f t="shared" si="275"/>
        <v>9170.64</v>
      </c>
      <c r="Y314" s="28">
        <f t="shared" si="275"/>
        <v>0</v>
      </c>
      <c r="Z314" s="28">
        <f t="shared" si="275"/>
        <v>9170.64</v>
      </c>
      <c r="AA314" s="137">
        <f>AA315+AA330</f>
        <v>0</v>
      </c>
      <c r="AB314" s="28">
        <f>AB315+AB330</f>
        <v>9170.64</v>
      </c>
      <c r="AC314" s="127"/>
    </row>
    <row r="315" spans="1:29" ht="15.75" outlineLevel="4" collapsed="1" x14ac:dyDescent="0.2">
      <c r="A315" s="30" t="s">
        <v>481</v>
      </c>
      <c r="B315" s="30" t="s">
        <v>515</v>
      </c>
      <c r="C315" s="30" t="s">
        <v>171</v>
      </c>
      <c r="D315" s="30"/>
      <c r="E315" s="31" t="s">
        <v>172</v>
      </c>
      <c r="F315" s="28">
        <f>F316+F320+F323+F326+F328</f>
        <v>35877.14</v>
      </c>
      <c r="G315" s="28">
        <f t="shared" ref="G315:L315" si="276">G316+G320+G323+G326+G328</f>
        <v>-904.3</v>
      </c>
      <c r="H315" s="28">
        <f t="shared" si="276"/>
        <v>34972.839999999997</v>
      </c>
      <c r="I315" s="28">
        <f t="shared" si="276"/>
        <v>0</v>
      </c>
      <c r="J315" s="28">
        <f t="shared" si="276"/>
        <v>7155.2321199999997</v>
      </c>
      <c r="K315" s="28">
        <f t="shared" si="276"/>
        <v>38035.19657</v>
      </c>
      <c r="L315" s="28">
        <f t="shared" si="276"/>
        <v>80163.268689999997</v>
      </c>
      <c r="M315" s="28">
        <f>M316+M320+M323+M326+M328</f>
        <v>150</v>
      </c>
      <c r="N315" s="28">
        <f>N316+N320+N323+N326+N328</f>
        <v>80313.268689999997</v>
      </c>
      <c r="O315" s="28">
        <f t="shared" ref="O315:Z315" si="277">O316+O320+O323+O326+O328</f>
        <v>18170.64</v>
      </c>
      <c r="P315" s="28">
        <f t="shared" si="277"/>
        <v>0</v>
      </c>
      <c r="Q315" s="28">
        <f t="shared" si="277"/>
        <v>18170.64</v>
      </c>
      <c r="R315" s="28">
        <f t="shared" si="277"/>
        <v>0</v>
      </c>
      <c r="S315" s="28">
        <f t="shared" si="277"/>
        <v>18170.64</v>
      </c>
      <c r="T315" s="28">
        <f>T316+T320+T323+T326+T328</f>
        <v>0</v>
      </c>
      <c r="U315" s="28">
        <f>U316+U320+U323+U326+U328</f>
        <v>18170.64</v>
      </c>
      <c r="V315" s="28">
        <f t="shared" si="277"/>
        <v>9170.64</v>
      </c>
      <c r="W315" s="28">
        <f t="shared" si="277"/>
        <v>0</v>
      </c>
      <c r="X315" s="28">
        <f t="shared" si="277"/>
        <v>9170.64</v>
      </c>
      <c r="Y315" s="28">
        <f t="shared" si="277"/>
        <v>0</v>
      </c>
      <c r="Z315" s="28">
        <f t="shared" si="277"/>
        <v>9170.64</v>
      </c>
      <c r="AA315" s="137">
        <f>AA316+AA320+AA323+AA326+AA328</f>
        <v>0</v>
      </c>
      <c r="AB315" s="28">
        <f>AB316+AB320+AB323+AB326+AB328</f>
        <v>9170.64</v>
      </c>
      <c r="AC315" s="127"/>
    </row>
    <row r="316" spans="1:29" ht="31.5" hidden="1" outlineLevel="5" x14ac:dyDescent="0.2">
      <c r="A316" s="30" t="s">
        <v>481</v>
      </c>
      <c r="B316" s="30" t="s">
        <v>515</v>
      </c>
      <c r="C316" s="30" t="s">
        <v>173</v>
      </c>
      <c r="D316" s="30"/>
      <c r="E316" s="31" t="s">
        <v>174</v>
      </c>
      <c r="F316" s="28">
        <f>F319+F317</f>
        <v>3187.1</v>
      </c>
      <c r="G316" s="28">
        <f t="shared" ref="G316" si="278">G319+G317</f>
        <v>0</v>
      </c>
      <c r="H316" s="28">
        <f>H319+H317+H318</f>
        <v>3187.1</v>
      </c>
      <c r="I316" s="28">
        <f t="shared" ref="I316:Z316" si="279">I319+I317+I318</f>
        <v>0</v>
      </c>
      <c r="J316" s="28">
        <f t="shared" si="279"/>
        <v>335.09116</v>
      </c>
      <c r="K316" s="28">
        <f t="shared" si="279"/>
        <v>2.8772999999999911</v>
      </c>
      <c r="L316" s="28">
        <f t="shared" si="279"/>
        <v>3525.06846</v>
      </c>
      <c r="M316" s="28">
        <f>M319+M317+M318</f>
        <v>0</v>
      </c>
      <c r="N316" s="28">
        <f>N319+N317+N318</f>
        <v>3525.06846</v>
      </c>
      <c r="O316" s="28">
        <f t="shared" si="279"/>
        <v>3187.1</v>
      </c>
      <c r="P316" s="28">
        <f t="shared" si="279"/>
        <v>0</v>
      </c>
      <c r="Q316" s="28">
        <f t="shared" si="279"/>
        <v>3187.1</v>
      </c>
      <c r="R316" s="28">
        <f t="shared" si="279"/>
        <v>0</v>
      </c>
      <c r="S316" s="28">
        <f t="shared" si="279"/>
        <v>3187.1</v>
      </c>
      <c r="T316" s="28">
        <f>T319+T317+T318</f>
        <v>0</v>
      </c>
      <c r="U316" s="28">
        <f>U319+U317+U318</f>
        <v>3187.1</v>
      </c>
      <c r="V316" s="28">
        <f t="shared" si="279"/>
        <v>3187.1</v>
      </c>
      <c r="W316" s="28">
        <f t="shared" si="279"/>
        <v>0</v>
      </c>
      <c r="X316" s="28">
        <f t="shared" si="279"/>
        <v>3187.1</v>
      </c>
      <c r="Y316" s="28">
        <f t="shared" si="279"/>
        <v>0</v>
      </c>
      <c r="Z316" s="28">
        <f t="shared" si="279"/>
        <v>3187.1</v>
      </c>
      <c r="AA316" s="137">
        <f>AA319+AA317+AA318</f>
        <v>0</v>
      </c>
      <c r="AB316" s="28">
        <f>AB319+AB317+AB318</f>
        <v>3187.1</v>
      </c>
      <c r="AC316" s="127"/>
    </row>
    <row r="317" spans="1:29" ht="15.75" hidden="1" outlineLevel="5" x14ac:dyDescent="0.2">
      <c r="A317" s="32" t="s">
        <v>481</v>
      </c>
      <c r="B317" s="32" t="s">
        <v>515</v>
      </c>
      <c r="C317" s="32" t="s">
        <v>173</v>
      </c>
      <c r="D317" s="32" t="s">
        <v>7</v>
      </c>
      <c r="E317" s="33" t="s">
        <v>8</v>
      </c>
      <c r="F317" s="29">
        <v>300</v>
      </c>
      <c r="G317" s="29"/>
      <c r="H317" s="29">
        <f>SUM(F317:G317)</f>
        <v>300</v>
      </c>
      <c r="I317" s="29"/>
      <c r="J317" s="29"/>
      <c r="K317" s="29">
        <v>-300</v>
      </c>
      <c r="L317" s="29">
        <f>SUM(H317:K317)</f>
        <v>0</v>
      </c>
      <c r="M317" s="29"/>
      <c r="N317" s="29">
        <f>SUM(L317:M317)</f>
        <v>0</v>
      </c>
      <c r="O317" s="29">
        <v>300</v>
      </c>
      <c r="P317" s="29"/>
      <c r="Q317" s="29">
        <f>SUM(O317:P317)</f>
        <v>300</v>
      </c>
      <c r="R317" s="29"/>
      <c r="S317" s="29">
        <f>SUM(Q317:R317)</f>
        <v>300</v>
      </c>
      <c r="T317" s="29"/>
      <c r="U317" s="29">
        <f>SUM(S317:T317)</f>
        <v>300</v>
      </c>
      <c r="V317" s="29">
        <v>300</v>
      </c>
      <c r="W317" s="29"/>
      <c r="X317" s="29">
        <f>SUM(V317:W317)</f>
        <v>300</v>
      </c>
      <c r="Y317" s="29"/>
      <c r="Z317" s="29">
        <f>SUM(X317:Y317)</f>
        <v>300</v>
      </c>
      <c r="AA317" s="138"/>
      <c r="AB317" s="29">
        <f>SUM(Z317:AA317)</f>
        <v>300</v>
      </c>
      <c r="AC317" s="127"/>
    </row>
    <row r="318" spans="1:29" ht="31.5" hidden="1" outlineLevel="5" x14ac:dyDescent="0.2">
      <c r="A318" s="32" t="s">
        <v>481</v>
      </c>
      <c r="B318" s="32" t="s">
        <v>515</v>
      </c>
      <c r="C318" s="32" t="s">
        <v>173</v>
      </c>
      <c r="D318" s="32" t="s">
        <v>65</v>
      </c>
      <c r="E318" s="33" t="s">
        <v>66</v>
      </c>
      <c r="F318" s="29"/>
      <c r="G318" s="29"/>
      <c r="H318" s="29"/>
      <c r="I318" s="29"/>
      <c r="J318" s="29"/>
      <c r="K318" s="29">
        <v>302.87729999999999</v>
      </c>
      <c r="L318" s="29">
        <f>SUM(H318:K318)</f>
        <v>302.87729999999999</v>
      </c>
      <c r="M318" s="29"/>
      <c r="N318" s="29">
        <f>SUM(L318:M318)</f>
        <v>302.87729999999999</v>
      </c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  <c r="AA318" s="138"/>
      <c r="AB318" s="29"/>
      <c r="AC318" s="127"/>
    </row>
    <row r="319" spans="1:29" ht="15.75" hidden="1" outlineLevel="7" x14ac:dyDescent="0.2">
      <c r="A319" s="32" t="s">
        <v>481</v>
      </c>
      <c r="B319" s="32" t="s">
        <v>515</v>
      </c>
      <c r="C319" s="32" t="s">
        <v>173</v>
      </c>
      <c r="D319" s="32" t="s">
        <v>15</v>
      </c>
      <c r="E319" s="33" t="s">
        <v>16</v>
      </c>
      <c r="F319" s="29">
        <v>2887.1</v>
      </c>
      <c r="G319" s="29"/>
      <c r="H319" s="29">
        <f>SUM(F319:G319)</f>
        <v>2887.1</v>
      </c>
      <c r="I319" s="29"/>
      <c r="J319" s="29">
        <v>335.09116</v>
      </c>
      <c r="K319" s="29"/>
      <c r="L319" s="29">
        <f>SUM(H319:K319)</f>
        <v>3222.1911599999999</v>
      </c>
      <c r="M319" s="29"/>
      <c r="N319" s="29">
        <f>SUM(L319:M319)</f>
        <v>3222.1911599999999</v>
      </c>
      <c r="O319" s="29">
        <v>2887.1</v>
      </c>
      <c r="P319" s="29"/>
      <c r="Q319" s="29">
        <f>SUM(O319:P319)</f>
        <v>2887.1</v>
      </c>
      <c r="R319" s="29"/>
      <c r="S319" s="29">
        <f>SUM(Q319:R319)</f>
        <v>2887.1</v>
      </c>
      <c r="T319" s="29"/>
      <c r="U319" s="29">
        <f>SUM(S319:T319)</f>
        <v>2887.1</v>
      </c>
      <c r="V319" s="29">
        <v>2887.1</v>
      </c>
      <c r="W319" s="29"/>
      <c r="X319" s="29">
        <f>SUM(V319:W319)</f>
        <v>2887.1</v>
      </c>
      <c r="Y319" s="29"/>
      <c r="Z319" s="29">
        <f>SUM(X319:Y319)</f>
        <v>2887.1</v>
      </c>
      <c r="AA319" s="138"/>
      <c r="AB319" s="29">
        <f>SUM(Z319:AA319)</f>
        <v>2887.1</v>
      </c>
      <c r="AC319" s="127"/>
    </row>
    <row r="320" spans="1:29" ht="15.75" hidden="1" outlineLevel="5" x14ac:dyDescent="0.2">
      <c r="A320" s="30" t="s">
        <v>481</v>
      </c>
      <c r="B320" s="30" t="s">
        <v>515</v>
      </c>
      <c r="C320" s="30" t="s">
        <v>175</v>
      </c>
      <c r="D320" s="30"/>
      <c r="E320" s="31" t="s">
        <v>436</v>
      </c>
      <c r="F320" s="28">
        <f t="shared" ref="F320:Z320" si="280">F321+F322</f>
        <v>12483.54</v>
      </c>
      <c r="G320" s="28">
        <f t="shared" si="280"/>
        <v>0</v>
      </c>
      <c r="H320" s="28">
        <f t="shared" si="280"/>
        <v>12483.54</v>
      </c>
      <c r="I320" s="28">
        <f t="shared" si="280"/>
        <v>0</v>
      </c>
      <c r="J320" s="28">
        <f t="shared" si="280"/>
        <v>6820.1409599999997</v>
      </c>
      <c r="K320" s="28">
        <f t="shared" si="280"/>
        <v>-138.19054000000006</v>
      </c>
      <c r="L320" s="28">
        <f t="shared" si="280"/>
        <v>19165.490420000002</v>
      </c>
      <c r="M320" s="28">
        <f>M321+M322</f>
        <v>0</v>
      </c>
      <c r="N320" s="28">
        <f>N321+N322</f>
        <v>19165.490420000002</v>
      </c>
      <c r="O320" s="28">
        <f t="shared" si="280"/>
        <v>13483.54</v>
      </c>
      <c r="P320" s="28">
        <f t="shared" si="280"/>
        <v>0</v>
      </c>
      <c r="Q320" s="28">
        <f t="shared" si="280"/>
        <v>13483.54</v>
      </c>
      <c r="R320" s="28">
        <f t="shared" si="280"/>
        <v>0</v>
      </c>
      <c r="S320" s="28">
        <f t="shared" si="280"/>
        <v>13483.54</v>
      </c>
      <c r="T320" s="28">
        <f>T321+T322</f>
        <v>0</v>
      </c>
      <c r="U320" s="28">
        <f>U321+U322</f>
        <v>13483.54</v>
      </c>
      <c r="V320" s="28">
        <f t="shared" si="280"/>
        <v>4483.54</v>
      </c>
      <c r="W320" s="28">
        <f t="shared" si="280"/>
        <v>0</v>
      </c>
      <c r="X320" s="28">
        <f t="shared" si="280"/>
        <v>4483.54</v>
      </c>
      <c r="Y320" s="28">
        <f t="shared" si="280"/>
        <v>0</v>
      </c>
      <c r="Z320" s="28">
        <f t="shared" si="280"/>
        <v>4483.54</v>
      </c>
      <c r="AA320" s="137">
        <f>AA321+AA322</f>
        <v>0</v>
      </c>
      <c r="AB320" s="28">
        <f>AB321+AB322</f>
        <v>4483.54</v>
      </c>
      <c r="AC320" s="127"/>
    </row>
    <row r="321" spans="1:29" ht="15.75" hidden="1" outlineLevel="7" x14ac:dyDescent="0.2">
      <c r="A321" s="32" t="s">
        <v>481</v>
      </c>
      <c r="B321" s="32" t="s">
        <v>515</v>
      </c>
      <c r="C321" s="32" t="s">
        <v>175</v>
      </c>
      <c r="D321" s="32" t="s">
        <v>7</v>
      </c>
      <c r="E321" s="33" t="s">
        <v>8</v>
      </c>
      <c r="F321" s="29">
        <v>1550</v>
      </c>
      <c r="G321" s="29"/>
      <c r="H321" s="29">
        <f t="shared" ref="H321:H322" si="281">SUM(F321:G321)</f>
        <v>1550</v>
      </c>
      <c r="I321" s="29"/>
      <c r="J321" s="29">
        <v>46.17351</v>
      </c>
      <c r="K321" s="29">
        <v>-2.8773</v>
      </c>
      <c r="L321" s="29">
        <f t="shared" ref="L321:L322" si="282">SUM(H321:K321)</f>
        <v>1593.29621</v>
      </c>
      <c r="M321" s="29"/>
      <c r="N321" s="29">
        <f>SUM(L321:M321)</f>
        <v>1593.29621</v>
      </c>
      <c r="O321" s="29">
        <v>1550</v>
      </c>
      <c r="P321" s="29"/>
      <c r="Q321" s="29">
        <f t="shared" ref="Q321:Q322" si="283">SUM(O321:P321)</f>
        <v>1550</v>
      </c>
      <c r="R321" s="29"/>
      <c r="S321" s="29">
        <f t="shared" ref="S321:S322" si="284">SUM(Q321:R321)</f>
        <v>1550</v>
      </c>
      <c r="T321" s="29"/>
      <c r="U321" s="29">
        <f>SUM(S321:T321)</f>
        <v>1550</v>
      </c>
      <c r="V321" s="29">
        <v>1550</v>
      </c>
      <c r="W321" s="29"/>
      <c r="X321" s="29">
        <f t="shared" ref="X321:X322" si="285">SUM(V321:W321)</f>
        <v>1550</v>
      </c>
      <c r="Y321" s="29"/>
      <c r="Z321" s="29">
        <f t="shared" ref="Z321:Z322" si="286">SUM(X321:Y321)</f>
        <v>1550</v>
      </c>
      <c r="AA321" s="138"/>
      <c r="AB321" s="29">
        <f>SUM(Z321:AA321)</f>
        <v>1550</v>
      </c>
      <c r="AC321" s="127"/>
    </row>
    <row r="322" spans="1:29" ht="31.5" hidden="1" outlineLevel="7" x14ac:dyDescent="0.2">
      <c r="A322" s="32" t="s">
        <v>481</v>
      </c>
      <c r="B322" s="32" t="s">
        <v>515</v>
      </c>
      <c r="C322" s="32" t="s">
        <v>175</v>
      </c>
      <c r="D322" s="32" t="s">
        <v>65</v>
      </c>
      <c r="E322" s="33" t="s">
        <v>66</v>
      </c>
      <c r="F322" s="29">
        <v>10933.54</v>
      </c>
      <c r="G322" s="29"/>
      <c r="H322" s="29">
        <f t="shared" si="281"/>
        <v>10933.54</v>
      </c>
      <c r="I322" s="29"/>
      <c r="J322" s="29">
        <f>6773.96745</f>
        <v>6773.9674500000001</v>
      </c>
      <c r="K322" s="29">
        <f>-592.38732+457.07408</f>
        <v>-135.31324000000006</v>
      </c>
      <c r="L322" s="29">
        <f t="shared" si="282"/>
        <v>17572.194210000001</v>
      </c>
      <c r="M322" s="29"/>
      <c r="N322" s="29">
        <f>SUM(L322:M322)</f>
        <v>17572.194210000001</v>
      </c>
      <c r="O322" s="29">
        <v>11933.54</v>
      </c>
      <c r="P322" s="29"/>
      <c r="Q322" s="29">
        <f t="shared" si="283"/>
        <v>11933.54</v>
      </c>
      <c r="R322" s="29"/>
      <c r="S322" s="29">
        <f t="shared" si="284"/>
        <v>11933.54</v>
      </c>
      <c r="T322" s="29"/>
      <c r="U322" s="29">
        <f>SUM(S322:T322)</f>
        <v>11933.54</v>
      </c>
      <c r="V322" s="29">
        <v>2933.54</v>
      </c>
      <c r="W322" s="29"/>
      <c r="X322" s="29">
        <f t="shared" si="285"/>
        <v>2933.54</v>
      </c>
      <c r="Y322" s="29"/>
      <c r="Z322" s="29">
        <f t="shared" si="286"/>
        <v>2933.54</v>
      </c>
      <c r="AA322" s="138"/>
      <c r="AB322" s="29">
        <f>SUM(Z322:AA322)</f>
        <v>2933.54</v>
      </c>
      <c r="AC322" s="127"/>
    </row>
    <row r="323" spans="1:29" ht="15.75" outlineLevel="5" collapsed="1" x14ac:dyDescent="0.2">
      <c r="A323" s="30" t="s">
        <v>481</v>
      </c>
      <c r="B323" s="30" t="s">
        <v>515</v>
      </c>
      <c r="C323" s="30" t="s">
        <v>176</v>
      </c>
      <c r="D323" s="30"/>
      <c r="E323" s="31" t="s">
        <v>441</v>
      </c>
      <c r="F323" s="28">
        <f>F324</f>
        <v>1500</v>
      </c>
      <c r="G323" s="28">
        <f t="shared" ref="G323:J323" si="287">G324</f>
        <v>0</v>
      </c>
      <c r="H323" s="28">
        <f t="shared" si="287"/>
        <v>1500</v>
      </c>
      <c r="I323" s="28">
        <f t="shared" si="287"/>
        <v>0</v>
      </c>
      <c r="J323" s="28">
        <f t="shared" si="287"/>
        <v>0</v>
      </c>
      <c r="K323" s="28">
        <f>K324+K325</f>
        <v>38170.509810000003</v>
      </c>
      <c r="L323" s="28">
        <f t="shared" ref="L323:Z323" si="288">L324+L325</f>
        <v>39670.509810000003</v>
      </c>
      <c r="M323" s="28">
        <f t="shared" si="288"/>
        <v>150</v>
      </c>
      <c r="N323" s="28">
        <f t="shared" si="288"/>
        <v>39820.509810000003</v>
      </c>
      <c r="O323" s="28">
        <f t="shared" si="288"/>
        <v>1500</v>
      </c>
      <c r="P323" s="28">
        <f t="shared" si="288"/>
        <v>0</v>
      </c>
      <c r="Q323" s="28">
        <f t="shared" si="288"/>
        <v>1500</v>
      </c>
      <c r="R323" s="28">
        <f t="shared" si="288"/>
        <v>0</v>
      </c>
      <c r="S323" s="28">
        <f t="shared" si="288"/>
        <v>1500</v>
      </c>
      <c r="T323" s="28">
        <f>T324+T325</f>
        <v>0</v>
      </c>
      <c r="U323" s="28">
        <f>U324+U325</f>
        <v>1500</v>
      </c>
      <c r="V323" s="28">
        <f t="shared" si="288"/>
        <v>1500</v>
      </c>
      <c r="W323" s="28">
        <f t="shared" si="288"/>
        <v>0</v>
      </c>
      <c r="X323" s="28">
        <f t="shared" si="288"/>
        <v>1500</v>
      </c>
      <c r="Y323" s="28">
        <f t="shared" si="288"/>
        <v>0</v>
      </c>
      <c r="Z323" s="28">
        <f t="shared" si="288"/>
        <v>1500</v>
      </c>
      <c r="AA323" s="137">
        <f>AA324+AA325</f>
        <v>0</v>
      </c>
      <c r="AB323" s="28">
        <f>AB324+AB325</f>
        <v>1500</v>
      </c>
      <c r="AC323" s="127"/>
    </row>
    <row r="324" spans="1:29" ht="15.75" hidden="1" outlineLevel="7" x14ac:dyDescent="0.2">
      <c r="A324" s="32" t="s">
        <v>481</v>
      </c>
      <c r="B324" s="32" t="s">
        <v>515</v>
      </c>
      <c r="C324" s="32" t="s">
        <v>176</v>
      </c>
      <c r="D324" s="32" t="s">
        <v>7</v>
      </c>
      <c r="E324" s="33" t="s">
        <v>8</v>
      </c>
      <c r="F324" s="29">
        <v>1500</v>
      </c>
      <c r="G324" s="29"/>
      <c r="H324" s="29">
        <f>SUM(F324:G324)</f>
        <v>1500</v>
      </c>
      <c r="I324" s="29"/>
      <c r="J324" s="29"/>
      <c r="K324" s="29">
        <v>-35</v>
      </c>
      <c r="L324" s="29">
        <f>SUM(H324:K324)</f>
        <v>1465</v>
      </c>
      <c r="M324" s="29"/>
      <c r="N324" s="29">
        <f>SUM(L324:M324)</f>
        <v>1465</v>
      </c>
      <c r="O324" s="29">
        <v>1500</v>
      </c>
      <c r="P324" s="29"/>
      <c r="Q324" s="29">
        <f>SUM(O324:P324)</f>
        <v>1500</v>
      </c>
      <c r="R324" s="29"/>
      <c r="S324" s="29">
        <f>SUM(Q324:R324)</f>
        <v>1500</v>
      </c>
      <c r="T324" s="29"/>
      <c r="U324" s="29">
        <f>SUM(S324:T324)</f>
        <v>1500</v>
      </c>
      <c r="V324" s="29">
        <v>1500</v>
      </c>
      <c r="W324" s="29"/>
      <c r="X324" s="29">
        <f>SUM(V324:W324)</f>
        <v>1500</v>
      </c>
      <c r="Y324" s="29"/>
      <c r="Z324" s="29">
        <f>SUM(X324:Y324)</f>
        <v>1500</v>
      </c>
      <c r="AA324" s="138"/>
      <c r="AB324" s="29">
        <f>SUM(Z324:AA324)</f>
        <v>1500</v>
      </c>
      <c r="AC324" s="127"/>
    </row>
    <row r="325" spans="1:29" ht="15.75" outlineLevel="7" x14ac:dyDescent="0.2">
      <c r="A325" s="32" t="s">
        <v>481</v>
      </c>
      <c r="B325" s="32" t="s">
        <v>515</v>
      </c>
      <c r="C325" s="32" t="s">
        <v>176</v>
      </c>
      <c r="D325" s="32" t="s">
        <v>109</v>
      </c>
      <c r="E325" s="33" t="s">
        <v>110</v>
      </c>
      <c r="F325" s="29"/>
      <c r="G325" s="29"/>
      <c r="H325" s="29"/>
      <c r="I325" s="29"/>
      <c r="J325" s="29"/>
      <c r="K325" s="29">
        <f>30037.10155+8168.40826</f>
        <v>38205.509810000003</v>
      </c>
      <c r="L325" s="29">
        <f>SUM(H325:K325)</f>
        <v>38205.509810000003</v>
      </c>
      <c r="M325" s="147">
        <v>150</v>
      </c>
      <c r="N325" s="29">
        <f>SUM(L325:M325)</f>
        <v>38355.509810000003</v>
      </c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138"/>
      <c r="AB325" s="29"/>
      <c r="AC325" s="127"/>
    </row>
    <row r="326" spans="1:29" ht="31.5" hidden="1" outlineLevel="7" x14ac:dyDescent="0.2">
      <c r="A326" s="30" t="s">
        <v>481</v>
      </c>
      <c r="B326" s="30" t="s">
        <v>515</v>
      </c>
      <c r="C326" s="30" t="s">
        <v>458</v>
      </c>
      <c r="D326" s="30"/>
      <c r="E326" s="31" t="s">
        <v>575</v>
      </c>
      <c r="F326" s="28">
        <f t="shared" ref="F326:Z326" si="289">F327</f>
        <v>2141</v>
      </c>
      <c r="G326" s="28">
        <f t="shared" si="289"/>
        <v>0</v>
      </c>
      <c r="H326" s="28">
        <f t="shared" si="289"/>
        <v>2141</v>
      </c>
      <c r="I326" s="28">
        <f t="shared" si="289"/>
        <v>0</v>
      </c>
      <c r="J326" s="28">
        <f t="shared" si="289"/>
        <v>0</v>
      </c>
      <c r="K326" s="28">
        <f t="shared" si="289"/>
        <v>0</v>
      </c>
      <c r="L326" s="28">
        <f t="shared" si="289"/>
        <v>2141</v>
      </c>
      <c r="M326" s="28">
        <f>M327</f>
        <v>0</v>
      </c>
      <c r="N326" s="28">
        <f>N327</f>
        <v>2141</v>
      </c>
      <c r="O326" s="28"/>
      <c r="P326" s="28">
        <f t="shared" si="289"/>
        <v>0</v>
      </c>
      <c r="Q326" s="28">
        <f t="shared" si="289"/>
        <v>0</v>
      </c>
      <c r="R326" s="28">
        <f t="shared" si="289"/>
        <v>0</v>
      </c>
      <c r="S326" s="28">
        <f t="shared" si="289"/>
        <v>0</v>
      </c>
      <c r="T326" s="28">
        <f>T327</f>
        <v>0</v>
      </c>
      <c r="U326" s="28">
        <f>U327</f>
        <v>0</v>
      </c>
      <c r="V326" s="28"/>
      <c r="W326" s="28">
        <f t="shared" si="289"/>
        <v>0</v>
      </c>
      <c r="X326" s="28">
        <f t="shared" si="289"/>
        <v>0</v>
      </c>
      <c r="Y326" s="28">
        <f t="shared" si="289"/>
        <v>0</v>
      </c>
      <c r="Z326" s="28">
        <f t="shared" si="289"/>
        <v>0</v>
      </c>
      <c r="AA326" s="137">
        <f>AA327</f>
        <v>0</v>
      </c>
      <c r="AB326" s="28">
        <f>AB327</f>
        <v>0</v>
      </c>
      <c r="AC326" s="127"/>
    </row>
    <row r="327" spans="1:29" ht="31.5" hidden="1" outlineLevel="7" x14ac:dyDescent="0.2">
      <c r="A327" s="32" t="s">
        <v>481</v>
      </c>
      <c r="B327" s="32" t="s">
        <v>515</v>
      </c>
      <c r="C327" s="32" t="s">
        <v>458</v>
      </c>
      <c r="D327" s="32" t="s">
        <v>65</v>
      </c>
      <c r="E327" s="33" t="s">
        <v>66</v>
      </c>
      <c r="F327" s="29">
        <v>2141</v>
      </c>
      <c r="G327" s="29"/>
      <c r="H327" s="29">
        <f>SUM(F327:G327)</f>
        <v>2141</v>
      </c>
      <c r="I327" s="29"/>
      <c r="J327" s="29"/>
      <c r="K327" s="29"/>
      <c r="L327" s="29">
        <f>SUM(H327:K327)</f>
        <v>2141</v>
      </c>
      <c r="M327" s="29"/>
      <c r="N327" s="29">
        <f>SUM(L327:M327)</f>
        <v>2141</v>
      </c>
      <c r="O327" s="29"/>
      <c r="P327" s="29"/>
      <c r="Q327" s="29">
        <f>SUM(O327:P327)</f>
        <v>0</v>
      </c>
      <c r="R327" s="29"/>
      <c r="S327" s="29">
        <f>SUM(Q327:R327)</f>
        <v>0</v>
      </c>
      <c r="T327" s="29"/>
      <c r="U327" s="29">
        <f>SUM(S327:T327)</f>
        <v>0</v>
      </c>
      <c r="V327" s="29"/>
      <c r="W327" s="29"/>
      <c r="X327" s="29">
        <f>SUM(V327:W327)</f>
        <v>0</v>
      </c>
      <c r="Y327" s="29"/>
      <c r="Z327" s="29">
        <f>SUM(X327:Y327)</f>
        <v>0</v>
      </c>
      <c r="AA327" s="138"/>
      <c r="AB327" s="29">
        <f>SUM(Z327:AA327)</f>
        <v>0</v>
      </c>
      <c r="AC327" s="127"/>
    </row>
    <row r="328" spans="1:29" ht="67.5" hidden="1" customHeight="1" outlineLevel="7" x14ac:dyDescent="0.2">
      <c r="A328" s="30" t="s">
        <v>481</v>
      </c>
      <c r="B328" s="30" t="s">
        <v>515</v>
      </c>
      <c r="C328" s="30" t="s">
        <v>755</v>
      </c>
      <c r="D328" s="30"/>
      <c r="E328" s="35" t="s">
        <v>756</v>
      </c>
      <c r="F328" s="28">
        <f t="shared" ref="F328:Z328" si="290">F329</f>
        <v>16565.5</v>
      </c>
      <c r="G328" s="28">
        <f t="shared" si="290"/>
        <v>-904.3</v>
      </c>
      <c r="H328" s="28">
        <f t="shared" si="290"/>
        <v>15661.2</v>
      </c>
      <c r="I328" s="28">
        <f t="shared" si="290"/>
        <v>0</v>
      </c>
      <c r="J328" s="28">
        <f t="shared" si="290"/>
        <v>0</v>
      </c>
      <c r="K328" s="28">
        <f t="shared" si="290"/>
        <v>0</v>
      </c>
      <c r="L328" s="28">
        <f t="shared" si="290"/>
        <v>15661.2</v>
      </c>
      <c r="M328" s="28">
        <f>M329</f>
        <v>0</v>
      </c>
      <c r="N328" s="28">
        <f>N329</f>
        <v>15661.2</v>
      </c>
      <c r="O328" s="28"/>
      <c r="P328" s="28">
        <f t="shared" si="290"/>
        <v>0</v>
      </c>
      <c r="Q328" s="28">
        <f t="shared" si="290"/>
        <v>0</v>
      </c>
      <c r="R328" s="28">
        <f t="shared" si="290"/>
        <v>0</v>
      </c>
      <c r="S328" s="28">
        <f t="shared" si="290"/>
        <v>0</v>
      </c>
      <c r="T328" s="28">
        <f>T329</f>
        <v>0</v>
      </c>
      <c r="U328" s="28">
        <f>U329</f>
        <v>0</v>
      </c>
      <c r="V328" s="28">
        <f t="shared" si="290"/>
        <v>0</v>
      </c>
      <c r="W328" s="28">
        <f t="shared" si="290"/>
        <v>0</v>
      </c>
      <c r="X328" s="28">
        <f t="shared" si="290"/>
        <v>0</v>
      </c>
      <c r="Y328" s="28">
        <f t="shared" si="290"/>
        <v>0</v>
      </c>
      <c r="Z328" s="28">
        <f t="shared" si="290"/>
        <v>0</v>
      </c>
      <c r="AA328" s="137">
        <f>AA329</f>
        <v>0</v>
      </c>
      <c r="AB328" s="28">
        <f>AB329</f>
        <v>0</v>
      </c>
      <c r="AC328" s="127"/>
    </row>
    <row r="329" spans="1:29" ht="15.75" hidden="1" outlineLevel="7" x14ac:dyDescent="0.2">
      <c r="A329" s="32" t="s">
        <v>481</v>
      </c>
      <c r="B329" s="32" t="s">
        <v>515</v>
      </c>
      <c r="C329" s="32" t="s">
        <v>755</v>
      </c>
      <c r="D329" s="32" t="s">
        <v>109</v>
      </c>
      <c r="E329" s="33" t="s">
        <v>110</v>
      </c>
      <c r="F329" s="29">
        <v>16565.5</v>
      </c>
      <c r="G329" s="29">
        <v>-904.3</v>
      </c>
      <c r="H329" s="29">
        <f>SUM(F329:G329)</f>
        <v>15661.2</v>
      </c>
      <c r="I329" s="29"/>
      <c r="J329" s="29"/>
      <c r="K329" s="29"/>
      <c r="L329" s="29">
        <f>SUM(H329:K329)</f>
        <v>15661.2</v>
      </c>
      <c r="M329" s="29"/>
      <c r="N329" s="29">
        <f>SUM(L329:M329)</f>
        <v>15661.2</v>
      </c>
      <c r="O329" s="29"/>
      <c r="P329" s="29"/>
      <c r="Q329" s="29">
        <f>SUM(O329:P329)</f>
        <v>0</v>
      </c>
      <c r="R329" s="29"/>
      <c r="S329" s="29">
        <f>SUM(Q329:R329)</f>
        <v>0</v>
      </c>
      <c r="T329" s="29"/>
      <c r="U329" s="29">
        <f>SUM(S329:T329)</f>
        <v>0</v>
      </c>
      <c r="V329" s="29"/>
      <c r="W329" s="29"/>
      <c r="X329" s="29">
        <f>SUM(V329:W329)</f>
        <v>0</v>
      </c>
      <c r="Y329" s="29"/>
      <c r="Z329" s="29">
        <f>SUM(X329:Y329)</f>
        <v>0</v>
      </c>
      <c r="AA329" s="138"/>
      <c r="AB329" s="29">
        <f>SUM(Z329:AA329)</f>
        <v>0</v>
      </c>
      <c r="AC329" s="127"/>
    </row>
    <row r="330" spans="1:29" ht="31.5" hidden="1" outlineLevel="4" x14ac:dyDescent="0.2">
      <c r="A330" s="30" t="s">
        <v>481</v>
      </c>
      <c r="B330" s="30" t="s">
        <v>515</v>
      </c>
      <c r="C330" s="30" t="s">
        <v>177</v>
      </c>
      <c r="D330" s="30"/>
      <c r="E330" s="31" t="s">
        <v>178</v>
      </c>
      <c r="F330" s="28">
        <f t="shared" ref="F330:L330" si="291">F331+F333</f>
        <v>71918.612909999996</v>
      </c>
      <c r="G330" s="28">
        <f t="shared" si="291"/>
        <v>0</v>
      </c>
      <c r="H330" s="28">
        <f t="shared" si="291"/>
        <v>71918.612909999996</v>
      </c>
      <c r="I330" s="28">
        <f t="shared" si="291"/>
        <v>0</v>
      </c>
      <c r="J330" s="28">
        <f t="shared" si="291"/>
        <v>0</v>
      </c>
      <c r="K330" s="28">
        <f t="shared" si="291"/>
        <v>0</v>
      </c>
      <c r="L330" s="28">
        <f t="shared" si="291"/>
        <v>71918.612909999996</v>
      </c>
      <c r="M330" s="28">
        <f>M331+M333</f>
        <v>0</v>
      </c>
      <c r="N330" s="28">
        <f>N331+N333</f>
        <v>71918.612909999996</v>
      </c>
      <c r="O330" s="28"/>
      <c r="P330" s="28">
        <f t="shared" ref="P330:S330" si="292">P331+P333</f>
        <v>0</v>
      </c>
      <c r="Q330" s="28">
        <f t="shared" si="292"/>
        <v>0</v>
      </c>
      <c r="R330" s="28">
        <f t="shared" si="292"/>
        <v>0</v>
      </c>
      <c r="S330" s="28">
        <f t="shared" si="292"/>
        <v>0</v>
      </c>
      <c r="T330" s="28">
        <f>T331+T333</f>
        <v>0</v>
      </c>
      <c r="U330" s="28">
        <f>U331+U333</f>
        <v>0</v>
      </c>
      <c r="V330" s="28"/>
      <c r="W330" s="28">
        <f t="shared" ref="W330:Z330" si="293">W331+W333</f>
        <v>0</v>
      </c>
      <c r="X330" s="28">
        <f t="shared" si="293"/>
        <v>0</v>
      </c>
      <c r="Y330" s="28">
        <f t="shared" si="293"/>
        <v>0</v>
      </c>
      <c r="Z330" s="28">
        <f t="shared" si="293"/>
        <v>0</v>
      </c>
      <c r="AA330" s="137">
        <f>AA331+AA333</f>
        <v>0</v>
      </c>
      <c r="AB330" s="28">
        <f>AB331+AB333</f>
        <v>0</v>
      </c>
      <c r="AC330" s="127"/>
    </row>
    <row r="331" spans="1:29" ht="15.75" hidden="1" outlineLevel="5" x14ac:dyDescent="0.2">
      <c r="A331" s="30" t="s">
        <v>481</v>
      </c>
      <c r="B331" s="30" t="s">
        <v>515</v>
      </c>
      <c r="C331" s="30" t="s">
        <v>179</v>
      </c>
      <c r="D331" s="30"/>
      <c r="E331" s="31" t="s">
        <v>180</v>
      </c>
      <c r="F331" s="28">
        <f t="shared" ref="F331:Z331" si="294">F332</f>
        <v>49283.281690000003</v>
      </c>
      <c r="G331" s="28">
        <f t="shared" si="294"/>
        <v>0</v>
      </c>
      <c r="H331" s="28">
        <f t="shared" si="294"/>
        <v>49283.281690000003</v>
      </c>
      <c r="I331" s="28">
        <f t="shared" si="294"/>
        <v>0</v>
      </c>
      <c r="J331" s="28">
        <f t="shared" si="294"/>
        <v>0</v>
      </c>
      <c r="K331" s="28">
        <f t="shared" si="294"/>
        <v>0</v>
      </c>
      <c r="L331" s="28">
        <f t="shared" si="294"/>
        <v>49283.281690000003</v>
      </c>
      <c r="M331" s="28">
        <f>M332</f>
        <v>0</v>
      </c>
      <c r="N331" s="28">
        <f>N332</f>
        <v>49283.281690000003</v>
      </c>
      <c r="O331" s="28"/>
      <c r="P331" s="28">
        <f t="shared" si="294"/>
        <v>0</v>
      </c>
      <c r="Q331" s="28">
        <f t="shared" si="294"/>
        <v>0</v>
      </c>
      <c r="R331" s="28">
        <f t="shared" si="294"/>
        <v>0</v>
      </c>
      <c r="S331" s="28">
        <f t="shared" si="294"/>
        <v>0</v>
      </c>
      <c r="T331" s="28">
        <f>T332</f>
        <v>0</v>
      </c>
      <c r="U331" s="28">
        <f>U332</f>
        <v>0</v>
      </c>
      <c r="V331" s="28"/>
      <c r="W331" s="28">
        <f t="shared" si="294"/>
        <v>0</v>
      </c>
      <c r="X331" s="28">
        <f t="shared" si="294"/>
        <v>0</v>
      </c>
      <c r="Y331" s="28">
        <f t="shared" si="294"/>
        <v>0</v>
      </c>
      <c r="Z331" s="28">
        <f t="shared" si="294"/>
        <v>0</v>
      </c>
      <c r="AA331" s="137">
        <f>AA332</f>
        <v>0</v>
      </c>
      <c r="AB331" s="28">
        <f>AB332</f>
        <v>0</v>
      </c>
      <c r="AC331" s="127"/>
    </row>
    <row r="332" spans="1:29" ht="15.75" hidden="1" outlineLevel="7" x14ac:dyDescent="0.2">
      <c r="A332" s="32" t="s">
        <v>481</v>
      </c>
      <c r="B332" s="32" t="s">
        <v>515</v>
      </c>
      <c r="C332" s="32" t="s">
        <v>179</v>
      </c>
      <c r="D332" s="32" t="s">
        <v>109</v>
      </c>
      <c r="E332" s="33" t="s">
        <v>110</v>
      </c>
      <c r="F332" s="29">
        <v>49283.281690000003</v>
      </c>
      <c r="G332" s="29"/>
      <c r="H332" s="29">
        <f>SUM(F332:G332)</f>
        <v>49283.281690000003</v>
      </c>
      <c r="I332" s="29"/>
      <c r="J332" s="29"/>
      <c r="K332" s="29"/>
      <c r="L332" s="29">
        <f>SUM(H332:K332)</f>
        <v>49283.281690000003</v>
      </c>
      <c r="M332" s="29"/>
      <c r="N332" s="29">
        <f>SUM(L332:M332)</f>
        <v>49283.281690000003</v>
      </c>
      <c r="O332" s="29"/>
      <c r="P332" s="29"/>
      <c r="Q332" s="29">
        <f>SUM(O332:P332)</f>
        <v>0</v>
      </c>
      <c r="R332" s="29"/>
      <c r="S332" s="29">
        <f>SUM(Q332:R332)</f>
        <v>0</v>
      </c>
      <c r="T332" s="29"/>
      <c r="U332" s="29">
        <f>SUM(S332:T332)</f>
        <v>0</v>
      </c>
      <c r="V332" s="29"/>
      <c r="W332" s="29"/>
      <c r="X332" s="29">
        <f>SUM(V332:W332)</f>
        <v>0</v>
      </c>
      <c r="Y332" s="29"/>
      <c r="Z332" s="29">
        <f>SUM(X332:Y332)</f>
        <v>0</v>
      </c>
      <c r="AA332" s="138"/>
      <c r="AB332" s="29">
        <f>SUM(Z332:AA332)</f>
        <v>0</v>
      </c>
      <c r="AC332" s="127"/>
    </row>
    <row r="333" spans="1:29" ht="31.5" hidden="1" outlineLevel="5" x14ac:dyDescent="0.2">
      <c r="A333" s="30" t="s">
        <v>481</v>
      </c>
      <c r="B333" s="30" t="s">
        <v>515</v>
      </c>
      <c r="C333" s="30" t="s">
        <v>181</v>
      </c>
      <c r="D333" s="30"/>
      <c r="E333" s="31" t="s">
        <v>182</v>
      </c>
      <c r="F333" s="28">
        <f t="shared" ref="F333:Z333" si="295">F334</f>
        <v>22635.33122</v>
      </c>
      <c r="G333" s="28">
        <f t="shared" si="295"/>
        <v>0</v>
      </c>
      <c r="H333" s="28">
        <f t="shared" si="295"/>
        <v>22635.33122</v>
      </c>
      <c r="I333" s="28">
        <f t="shared" si="295"/>
        <v>0</v>
      </c>
      <c r="J333" s="28">
        <f t="shared" si="295"/>
        <v>0</v>
      </c>
      <c r="K333" s="28">
        <f t="shared" si="295"/>
        <v>0</v>
      </c>
      <c r="L333" s="28">
        <f t="shared" si="295"/>
        <v>22635.33122</v>
      </c>
      <c r="M333" s="28">
        <f>M334</f>
        <v>0</v>
      </c>
      <c r="N333" s="28">
        <f>N334</f>
        <v>22635.33122</v>
      </c>
      <c r="O333" s="28"/>
      <c r="P333" s="28">
        <f t="shared" si="295"/>
        <v>0</v>
      </c>
      <c r="Q333" s="28">
        <f t="shared" si="295"/>
        <v>0</v>
      </c>
      <c r="R333" s="28">
        <f t="shared" si="295"/>
        <v>0</v>
      </c>
      <c r="S333" s="28">
        <f t="shared" si="295"/>
        <v>0</v>
      </c>
      <c r="T333" s="28">
        <f>T334</f>
        <v>0</v>
      </c>
      <c r="U333" s="28">
        <f>U334</f>
        <v>0</v>
      </c>
      <c r="V333" s="28"/>
      <c r="W333" s="28">
        <f t="shared" si="295"/>
        <v>0</v>
      </c>
      <c r="X333" s="28">
        <f t="shared" si="295"/>
        <v>0</v>
      </c>
      <c r="Y333" s="28">
        <f t="shared" si="295"/>
        <v>0</v>
      </c>
      <c r="Z333" s="28">
        <f t="shared" si="295"/>
        <v>0</v>
      </c>
      <c r="AA333" s="137">
        <f>AA334</f>
        <v>0</v>
      </c>
      <c r="AB333" s="28">
        <f>AB334</f>
        <v>0</v>
      </c>
      <c r="AC333" s="127"/>
    </row>
    <row r="334" spans="1:29" ht="15.75" hidden="1" outlineLevel="7" x14ac:dyDescent="0.2">
      <c r="A334" s="32" t="s">
        <v>481</v>
      </c>
      <c r="B334" s="32" t="s">
        <v>515</v>
      </c>
      <c r="C334" s="32" t="s">
        <v>181</v>
      </c>
      <c r="D334" s="32" t="s">
        <v>109</v>
      </c>
      <c r="E334" s="33" t="s">
        <v>110</v>
      </c>
      <c r="F334" s="29">
        <v>22635.33122</v>
      </c>
      <c r="G334" s="29"/>
      <c r="H334" s="29">
        <f>SUM(F334:G334)</f>
        <v>22635.33122</v>
      </c>
      <c r="I334" s="29"/>
      <c r="J334" s="29"/>
      <c r="K334" s="29"/>
      <c r="L334" s="29">
        <f>SUM(H334:K334)</f>
        <v>22635.33122</v>
      </c>
      <c r="M334" s="29"/>
      <c r="N334" s="29">
        <f>SUM(L334:M334)</f>
        <v>22635.33122</v>
      </c>
      <c r="O334" s="29"/>
      <c r="P334" s="29"/>
      <c r="Q334" s="29">
        <f>SUM(O334:P334)</f>
        <v>0</v>
      </c>
      <c r="R334" s="29"/>
      <c r="S334" s="29">
        <f>SUM(Q334:R334)</f>
        <v>0</v>
      </c>
      <c r="T334" s="29"/>
      <c r="U334" s="29">
        <f>SUM(S334:T334)</f>
        <v>0</v>
      </c>
      <c r="V334" s="29"/>
      <c r="W334" s="29"/>
      <c r="X334" s="29">
        <f>SUM(V334:W334)</f>
        <v>0</v>
      </c>
      <c r="Y334" s="29"/>
      <c r="Z334" s="29">
        <f>SUM(X334:Y334)</f>
        <v>0</v>
      </c>
      <c r="AA334" s="138"/>
      <c r="AB334" s="29">
        <f>SUM(Z334:AA334)</f>
        <v>0</v>
      </c>
      <c r="AC334" s="127"/>
    </row>
    <row r="335" spans="1:29" ht="15.75" hidden="1" outlineLevel="1" x14ac:dyDescent="0.2">
      <c r="A335" s="30" t="s">
        <v>481</v>
      </c>
      <c r="B335" s="30" t="s">
        <v>517</v>
      </c>
      <c r="C335" s="30"/>
      <c r="D335" s="30"/>
      <c r="E335" s="31" t="s">
        <v>518</v>
      </c>
      <c r="F335" s="28">
        <f t="shared" ref="F335:Z336" si="296">F336</f>
        <v>242844.81587999998</v>
      </c>
      <c r="G335" s="28">
        <f t="shared" si="296"/>
        <v>-638.59292000000005</v>
      </c>
      <c r="H335" s="28">
        <f t="shared" si="296"/>
        <v>242206.22295999998</v>
      </c>
      <c r="I335" s="28">
        <f t="shared" si="296"/>
        <v>0</v>
      </c>
      <c r="J335" s="28">
        <f t="shared" si="296"/>
        <v>5554.4418600000008</v>
      </c>
      <c r="K335" s="28">
        <f t="shared" si="296"/>
        <v>20357.86476</v>
      </c>
      <c r="L335" s="28">
        <f t="shared" si="296"/>
        <v>268118.52958000003</v>
      </c>
      <c r="M335" s="28">
        <f>M336</f>
        <v>0</v>
      </c>
      <c r="N335" s="28">
        <f>N336</f>
        <v>268118.52958000003</v>
      </c>
      <c r="O335" s="28">
        <f t="shared" ref="O335:O336" si="297">O336</f>
        <v>16166.36549</v>
      </c>
      <c r="P335" s="28">
        <f t="shared" si="296"/>
        <v>0</v>
      </c>
      <c r="Q335" s="28">
        <f t="shared" si="296"/>
        <v>16166.36549</v>
      </c>
      <c r="R335" s="28">
        <f t="shared" si="296"/>
        <v>-202.43949000000001</v>
      </c>
      <c r="S335" s="28">
        <f t="shared" si="296"/>
        <v>15963.925999999999</v>
      </c>
      <c r="T335" s="28">
        <f>T336</f>
        <v>0</v>
      </c>
      <c r="U335" s="28">
        <f>U336</f>
        <v>15963.925999999999</v>
      </c>
      <c r="V335" s="28">
        <f t="shared" ref="V335:V336" si="298">V336</f>
        <v>7964.2</v>
      </c>
      <c r="W335" s="28">
        <f t="shared" si="296"/>
        <v>0</v>
      </c>
      <c r="X335" s="28">
        <f t="shared" si="296"/>
        <v>7964.2</v>
      </c>
      <c r="Y335" s="28">
        <f t="shared" si="296"/>
        <v>0</v>
      </c>
      <c r="Z335" s="28">
        <f t="shared" si="296"/>
        <v>7964.2</v>
      </c>
      <c r="AA335" s="137">
        <f>AA336</f>
        <v>0</v>
      </c>
      <c r="AB335" s="28">
        <f>AB336</f>
        <v>7964.2</v>
      </c>
      <c r="AC335" s="127"/>
    </row>
    <row r="336" spans="1:29" ht="31.5" hidden="1" outlineLevel="2" x14ac:dyDescent="0.2">
      <c r="A336" s="30" t="s">
        <v>481</v>
      </c>
      <c r="B336" s="30" t="s">
        <v>517</v>
      </c>
      <c r="C336" s="30" t="s">
        <v>131</v>
      </c>
      <c r="D336" s="30"/>
      <c r="E336" s="31" t="s">
        <v>132</v>
      </c>
      <c r="F336" s="28">
        <f t="shared" si="296"/>
        <v>242844.81587999998</v>
      </c>
      <c r="G336" s="28">
        <f t="shared" si="296"/>
        <v>-638.59292000000005</v>
      </c>
      <c r="H336" s="28">
        <f t="shared" si="296"/>
        <v>242206.22295999998</v>
      </c>
      <c r="I336" s="28">
        <f t="shared" si="296"/>
        <v>0</v>
      </c>
      <c r="J336" s="28">
        <f t="shared" si="296"/>
        <v>5554.4418600000008</v>
      </c>
      <c r="K336" s="28">
        <f t="shared" si="296"/>
        <v>20357.86476</v>
      </c>
      <c r="L336" s="28">
        <f t="shared" si="296"/>
        <v>268118.52958000003</v>
      </c>
      <c r="M336" s="28">
        <f>M337</f>
        <v>0</v>
      </c>
      <c r="N336" s="28">
        <f>N337</f>
        <v>268118.52958000003</v>
      </c>
      <c r="O336" s="28">
        <f t="shared" si="297"/>
        <v>16166.36549</v>
      </c>
      <c r="P336" s="28">
        <f t="shared" si="296"/>
        <v>0</v>
      </c>
      <c r="Q336" s="28">
        <f t="shared" si="296"/>
        <v>16166.36549</v>
      </c>
      <c r="R336" s="28">
        <f t="shared" si="296"/>
        <v>-202.43949000000001</v>
      </c>
      <c r="S336" s="28">
        <f t="shared" si="296"/>
        <v>15963.925999999999</v>
      </c>
      <c r="T336" s="28">
        <f>T337</f>
        <v>0</v>
      </c>
      <c r="U336" s="28">
        <f>U337</f>
        <v>15963.925999999999</v>
      </c>
      <c r="V336" s="28">
        <f t="shared" si="298"/>
        <v>7964.2</v>
      </c>
      <c r="W336" s="28">
        <f t="shared" si="296"/>
        <v>0</v>
      </c>
      <c r="X336" s="28">
        <f t="shared" si="296"/>
        <v>7964.2</v>
      </c>
      <c r="Y336" s="28">
        <f t="shared" si="296"/>
        <v>0</v>
      </c>
      <c r="Z336" s="28">
        <f t="shared" si="296"/>
        <v>7964.2</v>
      </c>
      <c r="AA336" s="137">
        <f>AA337</f>
        <v>0</v>
      </c>
      <c r="AB336" s="28">
        <f>AB337</f>
        <v>7964.2</v>
      </c>
      <c r="AC336" s="127"/>
    </row>
    <row r="337" spans="1:29" ht="31.5" hidden="1" outlineLevel="3" x14ac:dyDescent="0.2">
      <c r="A337" s="30" t="s">
        <v>481</v>
      </c>
      <c r="B337" s="30" t="s">
        <v>517</v>
      </c>
      <c r="C337" s="30" t="s">
        <v>185</v>
      </c>
      <c r="D337" s="30"/>
      <c r="E337" s="31" t="s">
        <v>186</v>
      </c>
      <c r="F337" s="28">
        <f>F338+F344+F356+F363</f>
        <v>242844.81587999998</v>
      </c>
      <c r="G337" s="28">
        <f t="shared" ref="G337:L337" si="299">G338+G344+G356+G363</f>
        <v>-638.59292000000005</v>
      </c>
      <c r="H337" s="28">
        <f t="shared" si="299"/>
        <v>242206.22295999998</v>
      </c>
      <c r="I337" s="28">
        <f t="shared" si="299"/>
        <v>0</v>
      </c>
      <c r="J337" s="28">
        <f t="shared" si="299"/>
        <v>5554.4418600000008</v>
      </c>
      <c r="K337" s="28">
        <f t="shared" si="299"/>
        <v>20357.86476</v>
      </c>
      <c r="L337" s="28">
        <f t="shared" si="299"/>
        <v>268118.52958000003</v>
      </c>
      <c r="M337" s="28">
        <f>M338+M344+M356+M363</f>
        <v>0</v>
      </c>
      <c r="N337" s="28">
        <f>N338+N344+N356+N363</f>
        <v>268118.52958000003</v>
      </c>
      <c r="O337" s="28">
        <f>O338+O344+O356+O363</f>
        <v>16166.36549</v>
      </c>
      <c r="P337" s="28">
        <f t="shared" ref="P337:S337" si="300">P338+P344+P356+P363</f>
        <v>0</v>
      </c>
      <c r="Q337" s="28">
        <f t="shared" si="300"/>
        <v>16166.36549</v>
      </c>
      <c r="R337" s="28">
        <f t="shared" si="300"/>
        <v>-202.43949000000001</v>
      </c>
      <c r="S337" s="28">
        <f t="shared" si="300"/>
        <v>15963.925999999999</v>
      </c>
      <c r="T337" s="28">
        <f>T338+T344+T356+T363</f>
        <v>0</v>
      </c>
      <c r="U337" s="28">
        <f>U338+U344+U356+U363</f>
        <v>15963.925999999999</v>
      </c>
      <c r="V337" s="28">
        <f>V338+V344+V356+V363</f>
        <v>7964.2</v>
      </c>
      <c r="W337" s="28">
        <f t="shared" ref="W337:Z337" si="301">W338+W344+W356+W363</f>
        <v>0</v>
      </c>
      <c r="X337" s="28">
        <f t="shared" si="301"/>
        <v>7964.2</v>
      </c>
      <c r="Y337" s="28">
        <f t="shared" si="301"/>
        <v>0</v>
      </c>
      <c r="Z337" s="28">
        <f t="shared" si="301"/>
        <v>7964.2</v>
      </c>
      <c r="AA337" s="137">
        <f>AA338+AA344+AA356+AA363</f>
        <v>0</v>
      </c>
      <c r="AB337" s="28">
        <f>AB338+AB344+AB356+AB363</f>
        <v>7964.2</v>
      </c>
      <c r="AC337" s="127"/>
    </row>
    <row r="338" spans="1:29" ht="31.5" hidden="1" outlineLevel="4" x14ac:dyDescent="0.2">
      <c r="A338" s="30" t="s">
        <v>481</v>
      </c>
      <c r="B338" s="30" t="s">
        <v>517</v>
      </c>
      <c r="C338" s="30" t="s">
        <v>187</v>
      </c>
      <c r="D338" s="30"/>
      <c r="E338" s="31" t="s">
        <v>188</v>
      </c>
      <c r="F338" s="28">
        <f>F339+F342</f>
        <v>10427.300000000001</v>
      </c>
      <c r="G338" s="28">
        <f t="shared" ref="G338:L338" si="302">G339+G342</f>
        <v>-638.59292000000005</v>
      </c>
      <c r="H338" s="28">
        <f t="shared" si="302"/>
        <v>9788.7070800000001</v>
      </c>
      <c r="I338" s="28">
        <f t="shared" si="302"/>
        <v>0</v>
      </c>
      <c r="J338" s="28">
        <f t="shared" si="302"/>
        <v>5144.3008200000004</v>
      </c>
      <c r="K338" s="28">
        <f t="shared" si="302"/>
        <v>12032.83527</v>
      </c>
      <c r="L338" s="28">
        <f t="shared" si="302"/>
        <v>26965.84317</v>
      </c>
      <c r="M338" s="28">
        <f>M339+M342</f>
        <v>0</v>
      </c>
      <c r="N338" s="28">
        <f>N339+N342</f>
        <v>26965.84317</v>
      </c>
      <c r="O338" s="28">
        <f>O339+O342</f>
        <v>4217.7</v>
      </c>
      <c r="P338" s="28">
        <f t="shared" ref="P338:S338" si="303">P339+P342</f>
        <v>0</v>
      </c>
      <c r="Q338" s="28">
        <f t="shared" si="303"/>
        <v>4217.7</v>
      </c>
      <c r="R338" s="28">
        <f t="shared" si="303"/>
        <v>0</v>
      </c>
      <c r="S338" s="28">
        <f t="shared" si="303"/>
        <v>4217.7</v>
      </c>
      <c r="T338" s="28">
        <f>T339+T342</f>
        <v>0</v>
      </c>
      <c r="U338" s="28">
        <f>U339+U342</f>
        <v>4217.7</v>
      </c>
      <c r="V338" s="28">
        <f>V339+V342</f>
        <v>4217.7</v>
      </c>
      <c r="W338" s="28">
        <f t="shared" ref="W338:Z338" si="304">W339+W342</f>
        <v>0</v>
      </c>
      <c r="X338" s="28">
        <f t="shared" si="304"/>
        <v>4217.7</v>
      </c>
      <c r="Y338" s="28">
        <f t="shared" si="304"/>
        <v>0</v>
      </c>
      <c r="Z338" s="28">
        <f t="shared" si="304"/>
        <v>4217.7</v>
      </c>
      <c r="AA338" s="137">
        <f>AA339+AA342</f>
        <v>0</v>
      </c>
      <c r="AB338" s="28">
        <f>AB339+AB342</f>
        <v>4217.7</v>
      </c>
      <c r="AC338" s="127"/>
    </row>
    <row r="339" spans="1:29" ht="47.25" hidden="1" customHeight="1" outlineLevel="5" x14ac:dyDescent="0.2">
      <c r="A339" s="30" t="s">
        <v>481</v>
      </c>
      <c r="B339" s="30" t="s">
        <v>517</v>
      </c>
      <c r="C339" s="30" t="s">
        <v>189</v>
      </c>
      <c r="D339" s="30"/>
      <c r="E339" s="31" t="s">
        <v>190</v>
      </c>
      <c r="F339" s="28">
        <f>F341+F340</f>
        <v>8709.6</v>
      </c>
      <c r="G339" s="28">
        <f t="shared" ref="G339:L339" si="305">G341+G340</f>
        <v>-638.59292000000005</v>
      </c>
      <c r="H339" s="28">
        <f t="shared" si="305"/>
        <v>8071.0070800000003</v>
      </c>
      <c r="I339" s="28">
        <f t="shared" si="305"/>
        <v>0</v>
      </c>
      <c r="J339" s="28">
        <f t="shared" si="305"/>
        <v>1883.82809</v>
      </c>
      <c r="K339" s="28">
        <f t="shared" si="305"/>
        <v>0</v>
      </c>
      <c r="L339" s="28">
        <f t="shared" si="305"/>
        <v>9954.8351700000003</v>
      </c>
      <c r="M339" s="28">
        <f>M341+M340</f>
        <v>0</v>
      </c>
      <c r="N339" s="28">
        <f>N341+N340</f>
        <v>9954.8351700000003</v>
      </c>
      <c r="O339" s="28">
        <f>O341+O340</f>
        <v>2500</v>
      </c>
      <c r="P339" s="28">
        <f t="shared" ref="P339:S339" si="306">P341+P340</f>
        <v>0</v>
      </c>
      <c r="Q339" s="28">
        <f t="shared" si="306"/>
        <v>2500</v>
      </c>
      <c r="R339" s="28">
        <f t="shared" si="306"/>
        <v>0</v>
      </c>
      <c r="S339" s="28">
        <f t="shared" si="306"/>
        <v>2500</v>
      </c>
      <c r="T339" s="28">
        <f>T341+T340</f>
        <v>0</v>
      </c>
      <c r="U339" s="28">
        <f>U341+U340</f>
        <v>2500</v>
      </c>
      <c r="V339" s="28">
        <f>V341+V340</f>
        <v>2500</v>
      </c>
      <c r="W339" s="28">
        <f t="shared" ref="W339:Z339" si="307">W341+W340</f>
        <v>0</v>
      </c>
      <c r="X339" s="28">
        <f t="shared" si="307"/>
        <v>2500</v>
      </c>
      <c r="Y339" s="28">
        <f t="shared" si="307"/>
        <v>0</v>
      </c>
      <c r="Z339" s="28">
        <f t="shared" si="307"/>
        <v>2500</v>
      </c>
      <c r="AA339" s="137">
        <f>AA341+AA340</f>
        <v>0</v>
      </c>
      <c r="AB339" s="28">
        <f>AB341+AB340</f>
        <v>2500</v>
      </c>
      <c r="AC339" s="127"/>
    </row>
    <row r="340" spans="1:29" ht="15.75" hidden="1" outlineLevel="5" x14ac:dyDescent="0.2">
      <c r="A340" s="32" t="s">
        <v>481</v>
      </c>
      <c r="B340" s="32" t="s">
        <v>517</v>
      </c>
      <c r="C340" s="32" t="s">
        <v>189</v>
      </c>
      <c r="D340" s="32" t="s">
        <v>7</v>
      </c>
      <c r="E340" s="33" t="s">
        <v>8</v>
      </c>
      <c r="F340" s="29">
        <v>2500</v>
      </c>
      <c r="G340" s="29"/>
      <c r="H340" s="29">
        <f>SUM(F340:G340)</f>
        <v>2500</v>
      </c>
      <c r="I340" s="29"/>
      <c r="J340" s="29"/>
      <c r="K340" s="29"/>
      <c r="L340" s="29">
        <f>SUM(H340:K340)</f>
        <v>2500</v>
      </c>
      <c r="M340" s="29"/>
      <c r="N340" s="29">
        <f>SUM(L340:M340)</f>
        <v>2500</v>
      </c>
      <c r="O340" s="29">
        <v>2500</v>
      </c>
      <c r="P340" s="29"/>
      <c r="Q340" s="29">
        <f>SUM(O340:P340)</f>
        <v>2500</v>
      </c>
      <c r="R340" s="29"/>
      <c r="S340" s="29">
        <f>SUM(Q340:R340)</f>
        <v>2500</v>
      </c>
      <c r="T340" s="29"/>
      <c r="U340" s="29">
        <f>SUM(S340:T340)</f>
        <v>2500</v>
      </c>
      <c r="V340" s="29">
        <v>2500</v>
      </c>
      <c r="W340" s="29"/>
      <c r="X340" s="29">
        <f>SUM(V340:W340)</f>
        <v>2500</v>
      </c>
      <c r="Y340" s="29"/>
      <c r="Z340" s="29">
        <f>SUM(X340:Y340)</f>
        <v>2500</v>
      </c>
      <c r="AA340" s="138"/>
      <c r="AB340" s="29">
        <f>SUM(Z340:AA340)</f>
        <v>2500</v>
      </c>
      <c r="AC340" s="127"/>
    </row>
    <row r="341" spans="1:29" ht="15.75" hidden="1" outlineLevel="7" x14ac:dyDescent="0.2">
      <c r="A341" s="32" t="s">
        <v>481</v>
      </c>
      <c r="B341" s="32" t="s">
        <v>517</v>
      </c>
      <c r="C341" s="32" t="s">
        <v>189</v>
      </c>
      <c r="D341" s="32" t="s">
        <v>15</v>
      </c>
      <c r="E341" s="33" t="s">
        <v>16</v>
      </c>
      <c r="F341" s="29">
        <v>6209.6</v>
      </c>
      <c r="G341" s="29">
        <v>-638.59292000000005</v>
      </c>
      <c r="H341" s="29">
        <f>SUM(F341:G341)</f>
        <v>5571.0070800000003</v>
      </c>
      <c r="I341" s="29"/>
      <c r="J341" s="29">
        <v>1883.82809</v>
      </c>
      <c r="K341" s="29"/>
      <c r="L341" s="29">
        <f>SUM(H341:K341)</f>
        <v>7454.8351700000003</v>
      </c>
      <c r="M341" s="29"/>
      <c r="N341" s="29">
        <f>SUM(L341:M341)</f>
        <v>7454.8351700000003</v>
      </c>
      <c r="O341" s="29"/>
      <c r="P341" s="29"/>
      <c r="Q341" s="29">
        <f>SUM(O341:P341)</f>
        <v>0</v>
      </c>
      <c r="R341" s="29"/>
      <c r="S341" s="29">
        <f>SUM(Q341:R341)</f>
        <v>0</v>
      </c>
      <c r="T341" s="29"/>
      <c r="U341" s="29">
        <f>SUM(S341:T341)</f>
        <v>0</v>
      </c>
      <c r="V341" s="29"/>
      <c r="W341" s="29"/>
      <c r="X341" s="29">
        <f>SUM(V341:W341)</f>
        <v>0</v>
      </c>
      <c r="Y341" s="29"/>
      <c r="Z341" s="29">
        <f>SUM(X341:Y341)</f>
        <v>0</v>
      </c>
      <c r="AA341" s="138"/>
      <c r="AB341" s="29">
        <f>SUM(Z341:AA341)</f>
        <v>0</v>
      </c>
      <c r="AC341" s="127"/>
    </row>
    <row r="342" spans="1:29" ht="15.75" hidden="1" outlineLevel="5" x14ac:dyDescent="0.2">
      <c r="A342" s="30" t="s">
        <v>481</v>
      </c>
      <c r="B342" s="30" t="s">
        <v>517</v>
      </c>
      <c r="C342" s="30" t="s">
        <v>191</v>
      </c>
      <c r="D342" s="30"/>
      <c r="E342" s="31" t="s">
        <v>192</v>
      </c>
      <c r="F342" s="28">
        <f>F343</f>
        <v>1717.7</v>
      </c>
      <c r="G342" s="28">
        <f t="shared" ref="G342:L342" si="308">G343</f>
        <v>0</v>
      </c>
      <c r="H342" s="28">
        <f t="shared" si="308"/>
        <v>1717.7</v>
      </c>
      <c r="I342" s="28">
        <f t="shared" si="308"/>
        <v>0</v>
      </c>
      <c r="J342" s="28">
        <f t="shared" si="308"/>
        <v>3260.47273</v>
      </c>
      <c r="K342" s="28">
        <f t="shared" si="308"/>
        <v>12032.83527</v>
      </c>
      <c r="L342" s="28">
        <f t="shared" si="308"/>
        <v>17011.008000000002</v>
      </c>
      <c r="M342" s="28">
        <f>M343</f>
        <v>0</v>
      </c>
      <c r="N342" s="28">
        <f>N343</f>
        <v>17011.008000000002</v>
      </c>
      <c r="O342" s="28">
        <f t="shared" ref="O342:Z342" si="309">O343</f>
        <v>1717.7</v>
      </c>
      <c r="P342" s="28">
        <f t="shared" si="309"/>
        <v>0</v>
      </c>
      <c r="Q342" s="28">
        <f t="shared" si="309"/>
        <v>1717.7</v>
      </c>
      <c r="R342" s="28">
        <f t="shared" si="309"/>
        <v>0</v>
      </c>
      <c r="S342" s="28">
        <f t="shared" si="309"/>
        <v>1717.7</v>
      </c>
      <c r="T342" s="28">
        <f>T343</f>
        <v>0</v>
      </c>
      <c r="U342" s="28">
        <f>U343</f>
        <v>1717.7</v>
      </c>
      <c r="V342" s="28">
        <f t="shared" si="309"/>
        <v>1717.7</v>
      </c>
      <c r="W342" s="28">
        <f t="shared" si="309"/>
        <v>0</v>
      </c>
      <c r="X342" s="28">
        <f t="shared" si="309"/>
        <v>1717.7</v>
      </c>
      <c r="Y342" s="28">
        <f t="shared" si="309"/>
        <v>0</v>
      </c>
      <c r="Z342" s="28">
        <f t="shared" si="309"/>
        <v>1717.7</v>
      </c>
      <c r="AA342" s="137">
        <f>AA343</f>
        <v>0</v>
      </c>
      <c r="AB342" s="28">
        <f>AB343</f>
        <v>1717.7</v>
      </c>
      <c r="AC342" s="127"/>
    </row>
    <row r="343" spans="1:29" ht="31.5" hidden="1" outlineLevel="5" x14ac:dyDescent="0.2">
      <c r="A343" s="32" t="s">
        <v>481</v>
      </c>
      <c r="B343" s="32" t="s">
        <v>517</v>
      </c>
      <c r="C343" s="32" t="s">
        <v>191</v>
      </c>
      <c r="D343" s="32" t="s">
        <v>65</v>
      </c>
      <c r="E343" s="38" t="s">
        <v>421</v>
      </c>
      <c r="F343" s="29">
        <v>1717.7</v>
      </c>
      <c r="G343" s="29"/>
      <c r="H343" s="29">
        <f>SUM(F343:G343)</f>
        <v>1717.7</v>
      </c>
      <c r="I343" s="29"/>
      <c r="J343" s="29">
        <v>3260.47273</v>
      </c>
      <c r="K343" s="29">
        <f>-538.61994+538.61994+467.89986+11564.93541</f>
        <v>12032.83527</v>
      </c>
      <c r="L343" s="29">
        <f>SUM(H343:K343)</f>
        <v>17011.008000000002</v>
      </c>
      <c r="M343" s="29"/>
      <c r="N343" s="29">
        <f>SUM(L343:M343)</f>
        <v>17011.008000000002</v>
      </c>
      <c r="O343" s="29">
        <v>1717.7</v>
      </c>
      <c r="P343" s="29"/>
      <c r="Q343" s="29">
        <f>SUM(O343:P343)</f>
        <v>1717.7</v>
      </c>
      <c r="R343" s="29"/>
      <c r="S343" s="29">
        <f>SUM(Q343:R343)</f>
        <v>1717.7</v>
      </c>
      <c r="T343" s="29"/>
      <c r="U343" s="29">
        <f>SUM(S343:T343)</f>
        <v>1717.7</v>
      </c>
      <c r="V343" s="29">
        <v>1717.7</v>
      </c>
      <c r="W343" s="29"/>
      <c r="X343" s="29">
        <f>SUM(V343:W343)</f>
        <v>1717.7</v>
      </c>
      <c r="Y343" s="29"/>
      <c r="Z343" s="29">
        <f>SUM(X343:Y343)</f>
        <v>1717.7</v>
      </c>
      <c r="AA343" s="138"/>
      <c r="AB343" s="29">
        <f>SUM(Z343:AA343)</f>
        <v>1717.7</v>
      </c>
      <c r="AC343" s="127"/>
    </row>
    <row r="344" spans="1:29" ht="15.75" hidden="1" outlineLevel="7" x14ac:dyDescent="0.2">
      <c r="A344" s="30" t="s">
        <v>481</v>
      </c>
      <c r="B344" s="30" t="s">
        <v>517</v>
      </c>
      <c r="C344" s="30" t="s">
        <v>427</v>
      </c>
      <c r="D344" s="32"/>
      <c r="E344" s="31" t="s">
        <v>425</v>
      </c>
      <c r="F344" s="28">
        <f>F345+F350+F352+F348</f>
        <v>232209.15</v>
      </c>
      <c r="G344" s="28">
        <f t="shared" ref="G344:H344" si="310">G345+G350+G352+G348</f>
        <v>0</v>
      </c>
      <c r="H344" s="28">
        <f t="shared" si="310"/>
        <v>232209.15</v>
      </c>
      <c r="I344" s="28">
        <f>I345+I350+I352+I348+I354</f>
        <v>0</v>
      </c>
      <c r="J344" s="28">
        <f t="shared" ref="J344:Z344" si="311">J345+J350+J352+J348+J354</f>
        <v>410.14103999999998</v>
      </c>
      <c r="K344" s="28">
        <f t="shared" si="311"/>
        <v>8122.59</v>
      </c>
      <c r="L344" s="28">
        <f t="shared" si="311"/>
        <v>240741.88104000001</v>
      </c>
      <c r="M344" s="28">
        <f>M345+M350+M352+M348+M354</f>
        <v>0</v>
      </c>
      <c r="N344" s="28">
        <f>N345+N350+N352+N348+N354</f>
        <v>240741.88104000001</v>
      </c>
      <c r="O344" s="28">
        <f t="shared" si="311"/>
        <v>3746.5</v>
      </c>
      <c r="P344" s="28">
        <f t="shared" si="311"/>
        <v>0</v>
      </c>
      <c r="Q344" s="28">
        <f t="shared" si="311"/>
        <v>3746.5</v>
      </c>
      <c r="R344" s="28">
        <f t="shared" si="311"/>
        <v>0</v>
      </c>
      <c r="S344" s="28">
        <f t="shared" si="311"/>
        <v>3746.5</v>
      </c>
      <c r="T344" s="28">
        <f>T345+T350+T352+T348+T354</f>
        <v>0</v>
      </c>
      <c r="U344" s="28">
        <f>U345+U350+U352+U348+U354</f>
        <v>3746.5</v>
      </c>
      <c r="V344" s="28">
        <f t="shared" si="311"/>
        <v>3746.5</v>
      </c>
      <c r="W344" s="28">
        <f t="shared" si="311"/>
        <v>0</v>
      </c>
      <c r="X344" s="28">
        <f t="shared" si="311"/>
        <v>3746.5</v>
      </c>
      <c r="Y344" s="28">
        <f t="shared" si="311"/>
        <v>0</v>
      </c>
      <c r="Z344" s="28">
        <f t="shared" si="311"/>
        <v>3746.5</v>
      </c>
      <c r="AA344" s="137">
        <f>AA345+AA350+AA352+AA348+AA354</f>
        <v>0</v>
      </c>
      <c r="AB344" s="28">
        <f>AB345+AB350+AB352+AB348+AB354</f>
        <v>3746.5</v>
      </c>
      <c r="AC344" s="127"/>
    </row>
    <row r="345" spans="1:29" s="66" customFormat="1" ht="15.75" hidden="1" outlineLevel="7" x14ac:dyDescent="0.2">
      <c r="A345" s="30" t="s">
        <v>481</v>
      </c>
      <c r="B345" s="30" t="s">
        <v>517</v>
      </c>
      <c r="C345" s="30" t="s">
        <v>428</v>
      </c>
      <c r="D345" s="30"/>
      <c r="E345" s="31" t="s">
        <v>426</v>
      </c>
      <c r="F345" s="28">
        <f>F346+F347</f>
        <v>9746.5</v>
      </c>
      <c r="G345" s="28">
        <f t="shared" ref="G345:L345" si="312">G346+G347</f>
        <v>0</v>
      </c>
      <c r="H345" s="28">
        <f t="shared" si="312"/>
        <v>9746.5</v>
      </c>
      <c r="I345" s="28">
        <f t="shared" si="312"/>
        <v>0</v>
      </c>
      <c r="J345" s="28">
        <f t="shared" si="312"/>
        <v>410.14103999999998</v>
      </c>
      <c r="K345" s="28">
        <f t="shared" si="312"/>
        <v>0</v>
      </c>
      <c r="L345" s="28">
        <f t="shared" si="312"/>
        <v>10156.64104</v>
      </c>
      <c r="M345" s="28">
        <f>M346+M347</f>
        <v>0</v>
      </c>
      <c r="N345" s="28">
        <f>N346+N347</f>
        <v>10156.64104</v>
      </c>
      <c r="O345" s="28">
        <f t="shared" ref="O345:Z345" si="313">O346+O347</f>
        <v>3746.5</v>
      </c>
      <c r="P345" s="28">
        <f t="shared" si="313"/>
        <v>0</v>
      </c>
      <c r="Q345" s="28">
        <f t="shared" si="313"/>
        <v>3746.5</v>
      </c>
      <c r="R345" s="28">
        <f t="shared" si="313"/>
        <v>0</v>
      </c>
      <c r="S345" s="28">
        <f t="shared" si="313"/>
        <v>3746.5</v>
      </c>
      <c r="T345" s="28">
        <f>T346+T347</f>
        <v>0</v>
      </c>
      <c r="U345" s="28">
        <f>U346+U347</f>
        <v>3746.5</v>
      </c>
      <c r="V345" s="28">
        <f t="shared" si="313"/>
        <v>3746.5</v>
      </c>
      <c r="W345" s="28">
        <f t="shared" si="313"/>
        <v>0</v>
      </c>
      <c r="X345" s="28">
        <f t="shared" si="313"/>
        <v>3746.5</v>
      </c>
      <c r="Y345" s="28">
        <f t="shared" si="313"/>
        <v>0</v>
      </c>
      <c r="Z345" s="28">
        <f t="shared" si="313"/>
        <v>3746.5</v>
      </c>
      <c r="AA345" s="137">
        <f>AA346+AA347</f>
        <v>0</v>
      </c>
      <c r="AB345" s="28">
        <f>AB346+AB347</f>
        <v>3746.5</v>
      </c>
      <c r="AC345" s="127"/>
    </row>
    <row r="346" spans="1:29" ht="31.5" hidden="1" outlineLevel="7" x14ac:dyDescent="0.2">
      <c r="A346" s="32" t="s">
        <v>481</v>
      </c>
      <c r="B346" s="32" t="s">
        <v>517</v>
      </c>
      <c r="C346" s="32" t="s">
        <v>428</v>
      </c>
      <c r="D346" s="32" t="s">
        <v>65</v>
      </c>
      <c r="E346" s="38" t="s">
        <v>421</v>
      </c>
      <c r="F346" s="29">
        <v>7000</v>
      </c>
      <c r="G346" s="29"/>
      <c r="H346" s="29">
        <f>SUM(F346:G346)</f>
        <v>7000</v>
      </c>
      <c r="I346" s="29"/>
      <c r="J346" s="29"/>
      <c r="K346" s="29">
        <v>-7000</v>
      </c>
      <c r="L346" s="29">
        <f>SUM(H346:K346)</f>
        <v>0</v>
      </c>
      <c r="M346" s="29"/>
      <c r="N346" s="29">
        <f>SUM(L346:M346)</f>
        <v>0</v>
      </c>
      <c r="O346" s="29"/>
      <c r="P346" s="29"/>
      <c r="Q346" s="29">
        <f>SUM(O346:P346)</f>
        <v>0</v>
      </c>
      <c r="R346" s="29"/>
      <c r="S346" s="29">
        <f>SUM(Q346:R346)</f>
        <v>0</v>
      </c>
      <c r="T346" s="29"/>
      <c r="U346" s="29">
        <f>SUM(S346:T346)</f>
        <v>0</v>
      </c>
      <c r="V346" s="29"/>
      <c r="W346" s="29"/>
      <c r="X346" s="29">
        <f>SUM(V346:W346)</f>
        <v>0</v>
      </c>
      <c r="Y346" s="29"/>
      <c r="Z346" s="29">
        <f>SUM(X346:Y346)</f>
        <v>0</v>
      </c>
      <c r="AA346" s="138"/>
      <c r="AB346" s="29">
        <f>SUM(Z346:AA346)</f>
        <v>0</v>
      </c>
      <c r="AC346" s="127"/>
    </row>
    <row r="347" spans="1:29" ht="15.75" hidden="1" outlineLevel="7" x14ac:dyDescent="0.2">
      <c r="A347" s="32" t="s">
        <v>481</v>
      </c>
      <c r="B347" s="32" t="s">
        <v>517</v>
      </c>
      <c r="C347" s="32" t="s">
        <v>428</v>
      </c>
      <c r="D347" s="32" t="s">
        <v>15</v>
      </c>
      <c r="E347" s="33" t="s">
        <v>16</v>
      </c>
      <c r="F347" s="29">
        <v>2746.5</v>
      </c>
      <c r="G347" s="29"/>
      <c r="H347" s="29">
        <f>SUM(F347:G347)</f>
        <v>2746.5</v>
      </c>
      <c r="I347" s="29"/>
      <c r="J347" s="29">
        <v>410.14103999999998</v>
      </c>
      <c r="K347" s="29">
        <v>7000</v>
      </c>
      <c r="L347" s="29">
        <f>SUM(H347:K347)</f>
        <v>10156.64104</v>
      </c>
      <c r="M347" s="29"/>
      <c r="N347" s="29">
        <f>SUM(L347:M347)</f>
        <v>10156.64104</v>
      </c>
      <c r="O347" s="29">
        <v>3746.5</v>
      </c>
      <c r="P347" s="29"/>
      <c r="Q347" s="29">
        <f>SUM(O347:P347)</f>
        <v>3746.5</v>
      </c>
      <c r="R347" s="29"/>
      <c r="S347" s="29">
        <f>SUM(Q347:R347)</f>
        <v>3746.5</v>
      </c>
      <c r="T347" s="29"/>
      <c r="U347" s="29">
        <f>SUM(S347:T347)</f>
        <v>3746.5</v>
      </c>
      <c r="V347" s="29">
        <v>3746.5</v>
      </c>
      <c r="W347" s="29"/>
      <c r="X347" s="29">
        <f>SUM(V347:W347)</f>
        <v>3746.5</v>
      </c>
      <c r="Y347" s="29"/>
      <c r="Z347" s="29">
        <f>SUM(X347:Y347)</f>
        <v>3746.5</v>
      </c>
      <c r="AA347" s="138"/>
      <c r="AB347" s="29">
        <f>SUM(Z347:AA347)</f>
        <v>3746.5</v>
      </c>
      <c r="AC347" s="127"/>
    </row>
    <row r="348" spans="1:29" s="66" customFormat="1" ht="31.5" hidden="1" outlineLevel="7" x14ac:dyDescent="0.2">
      <c r="A348" s="30" t="s">
        <v>481</v>
      </c>
      <c r="B348" s="30" t="s">
        <v>517</v>
      </c>
      <c r="C348" s="30" t="s">
        <v>699</v>
      </c>
      <c r="D348" s="30"/>
      <c r="E348" s="31" t="s">
        <v>730</v>
      </c>
      <c r="F348" s="28">
        <f>F349</f>
        <v>166847</v>
      </c>
      <c r="G348" s="28">
        <f t="shared" ref="G348:L348" si="314">G349</f>
        <v>0</v>
      </c>
      <c r="H348" s="28">
        <f t="shared" si="314"/>
        <v>166847</v>
      </c>
      <c r="I348" s="28">
        <f t="shared" si="314"/>
        <v>0</v>
      </c>
      <c r="J348" s="28">
        <f t="shared" si="314"/>
        <v>0</v>
      </c>
      <c r="K348" s="28">
        <f t="shared" si="314"/>
        <v>0</v>
      </c>
      <c r="L348" s="28">
        <f t="shared" si="314"/>
        <v>166847</v>
      </c>
      <c r="M348" s="28">
        <f>M349</f>
        <v>0</v>
      </c>
      <c r="N348" s="28">
        <f>N349</f>
        <v>166847</v>
      </c>
      <c r="O348" s="28"/>
      <c r="P348" s="28">
        <f t="shared" ref="P348:S348" si="315">P349</f>
        <v>0</v>
      </c>
      <c r="Q348" s="28">
        <f t="shared" si="315"/>
        <v>0</v>
      </c>
      <c r="R348" s="28">
        <f t="shared" si="315"/>
        <v>0</v>
      </c>
      <c r="S348" s="28">
        <f t="shared" si="315"/>
        <v>0</v>
      </c>
      <c r="T348" s="28">
        <f>T349</f>
        <v>0</v>
      </c>
      <c r="U348" s="28">
        <f>U349</f>
        <v>0</v>
      </c>
      <c r="V348" s="28"/>
      <c r="W348" s="28">
        <f t="shared" ref="W348:Z348" si="316">W349</f>
        <v>0</v>
      </c>
      <c r="X348" s="28">
        <f t="shared" si="316"/>
        <v>0</v>
      </c>
      <c r="Y348" s="28">
        <f t="shared" si="316"/>
        <v>0</v>
      </c>
      <c r="Z348" s="28">
        <f t="shared" si="316"/>
        <v>0</v>
      </c>
      <c r="AA348" s="137">
        <f>AA349</f>
        <v>0</v>
      </c>
      <c r="AB348" s="28">
        <f>AB349</f>
        <v>0</v>
      </c>
      <c r="AC348" s="127"/>
    </row>
    <row r="349" spans="1:29" ht="31.5" hidden="1" outlineLevel="7" x14ac:dyDescent="0.2">
      <c r="A349" s="32" t="s">
        <v>481</v>
      </c>
      <c r="B349" s="32" t="s">
        <v>517</v>
      </c>
      <c r="C349" s="32" t="s">
        <v>699</v>
      </c>
      <c r="D349" s="32" t="s">
        <v>15</v>
      </c>
      <c r="E349" s="38" t="s">
        <v>421</v>
      </c>
      <c r="F349" s="29">
        <v>166847</v>
      </c>
      <c r="G349" s="29"/>
      <c r="H349" s="29">
        <f>SUM(F349:G349)</f>
        <v>166847</v>
      </c>
      <c r="I349" s="29"/>
      <c r="J349" s="29"/>
      <c r="K349" s="29"/>
      <c r="L349" s="29">
        <f>SUM(H349:K349)</f>
        <v>166847</v>
      </c>
      <c r="M349" s="29"/>
      <c r="N349" s="29">
        <f>SUM(L349:M349)</f>
        <v>166847</v>
      </c>
      <c r="O349" s="29"/>
      <c r="P349" s="29"/>
      <c r="Q349" s="29">
        <f>SUM(O349:P349)</f>
        <v>0</v>
      </c>
      <c r="R349" s="29"/>
      <c r="S349" s="29">
        <f>SUM(Q349:R349)</f>
        <v>0</v>
      </c>
      <c r="T349" s="29"/>
      <c r="U349" s="29">
        <f>SUM(S349:T349)</f>
        <v>0</v>
      </c>
      <c r="V349" s="29"/>
      <c r="W349" s="29"/>
      <c r="X349" s="29">
        <f>SUM(V349:W349)</f>
        <v>0</v>
      </c>
      <c r="Y349" s="29"/>
      <c r="Z349" s="29">
        <f>SUM(X349:Y349)</f>
        <v>0</v>
      </c>
      <c r="AA349" s="138"/>
      <c r="AB349" s="29">
        <f>SUM(Z349:AA349)</f>
        <v>0</v>
      </c>
      <c r="AC349" s="127"/>
    </row>
    <row r="350" spans="1:29" s="66" customFormat="1" ht="31.5" hidden="1" outlineLevel="7" x14ac:dyDescent="0.2">
      <c r="A350" s="30" t="s">
        <v>481</v>
      </c>
      <c r="B350" s="30" t="s">
        <v>517</v>
      </c>
      <c r="C350" s="30" t="s">
        <v>698</v>
      </c>
      <c r="D350" s="30"/>
      <c r="E350" s="31" t="s">
        <v>650</v>
      </c>
      <c r="F350" s="28">
        <f>F351</f>
        <v>18520</v>
      </c>
      <c r="G350" s="28">
        <f t="shared" ref="G350:L350" si="317">G351</f>
        <v>0</v>
      </c>
      <c r="H350" s="28">
        <f t="shared" si="317"/>
        <v>18520</v>
      </c>
      <c r="I350" s="28">
        <f t="shared" si="317"/>
        <v>0</v>
      </c>
      <c r="J350" s="28">
        <f t="shared" si="317"/>
        <v>0</v>
      </c>
      <c r="K350" s="28">
        <f t="shared" si="317"/>
        <v>-18520</v>
      </c>
      <c r="L350" s="28">
        <f t="shared" si="317"/>
        <v>0</v>
      </c>
      <c r="M350" s="28">
        <f>M351</f>
        <v>0</v>
      </c>
      <c r="N350" s="28">
        <f>N351</f>
        <v>0</v>
      </c>
      <c r="O350" s="28"/>
      <c r="P350" s="28">
        <f t="shared" ref="P350:S350" si="318">P351</f>
        <v>0</v>
      </c>
      <c r="Q350" s="28">
        <f t="shared" si="318"/>
        <v>0</v>
      </c>
      <c r="R350" s="28">
        <f t="shared" si="318"/>
        <v>0</v>
      </c>
      <c r="S350" s="28">
        <f t="shared" si="318"/>
        <v>0</v>
      </c>
      <c r="T350" s="28">
        <f>T351</f>
        <v>0</v>
      </c>
      <c r="U350" s="28">
        <f>U351</f>
        <v>0</v>
      </c>
      <c r="V350" s="28"/>
      <c r="W350" s="28">
        <f t="shared" ref="W350:Z350" si="319">W351</f>
        <v>0</v>
      </c>
      <c r="X350" s="28">
        <f t="shared" si="319"/>
        <v>0</v>
      </c>
      <c r="Y350" s="28">
        <f t="shared" si="319"/>
        <v>0</v>
      </c>
      <c r="Z350" s="28">
        <f t="shared" si="319"/>
        <v>0</v>
      </c>
      <c r="AA350" s="137">
        <f>AA351</f>
        <v>0</v>
      </c>
      <c r="AB350" s="28">
        <f>AB351</f>
        <v>0</v>
      </c>
      <c r="AC350" s="127"/>
    </row>
    <row r="351" spans="1:29" ht="31.5" hidden="1" outlineLevel="7" x14ac:dyDescent="0.2">
      <c r="A351" s="32" t="s">
        <v>481</v>
      </c>
      <c r="B351" s="32" t="s">
        <v>517</v>
      </c>
      <c r="C351" s="32" t="s">
        <v>698</v>
      </c>
      <c r="D351" s="32" t="s">
        <v>15</v>
      </c>
      <c r="E351" s="38" t="s">
        <v>421</v>
      </c>
      <c r="F351" s="29">
        <v>18520</v>
      </c>
      <c r="G351" s="29"/>
      <c r="H351" s="29">
        <f>SUM(F351:G351)</f>
        <v>18520</v>
      </c>
      <c r="I351" s="29"/>
      <c r="J351" s="29"/>
      <c r="K351" s="29">
        <v>-18520</v>
      </c>
      <c r="L351" s="29">
        <f>SUM(H351:K351)</f>
        <v>0</v>
      </c>
      <c r="M351" s="29"/>
      <c r="N351" s="29">
        <f>SUM(L351:M351)</f>
        <v>0</v>
      </c>
      <c r="O351" s="29"/>
      <c r="P351" s="29"/>
      <c r="Q351" s="29">
        <f>SUM(O351:P351)</f>
        <v>0</v>
      </c>
      <c r="R351" s="29"/>
      <c r="S351" s="29">
        <f>SUM(Q351:R351)</f>
        <v>0</v>
      </c>
      <c r="T351" s="29"/>
      <c r="U351" s="29">
        <f>SUM(S351:T351)</f>
        <v>0</v>
      </c>
      <c r="V351" s="29"/>
      <c r="W351" s="29"/>
      <c r="X351" s="29">
        <f>SUM(V351:W351)</f>
        <v>0</v>
      </c>
      <c r="Y351" s="29"/>
      <c r="Z351" s="29">
        <f>SUM(X351:Y351)</f>
        <v>0</v>
      </c>
      <c r="AA351" s="138"/>
      <c r="AB351" s="29">
        <f>SUM(Z351:AA351)</f>
        <v>0</v>
      </c>
      <c r="AC351" s="127"/>
    </row>
    <row r="352" spans="1:29" s="66" customFormat="1" ht="31.5" hidden="1" outlineLevel="7" x14ac:dyDescent="0.2">
      <c r="A352" s="30" t="s">
        <v>481</v>
      </c>
      <c r="B352" s="30" t="s">
        <v>517</v>
      </c>
      <c r="C352" s="30" t="s">
        <v>698</v>
      </c>
      <c r="D352" s="30"/>
      <c r="E352" s="31" t="s">
        <v>662</v>
      </c>
      <c r="F352" s="28">
        <f>F353</f>
        <v>37095.65</v>
      </c>
      <c r="G352" s="28">
        <f t="shared" ref="G352:N354" si="320">G353</f>
        <v>0</v>
      </c>
      <c r="H352" s="28">
        <f t="shared" si="320"/>
        <v>37095.65</v>
      </c>
      <c r="I352" s="28">
        <f t="shared" si="320"/>
        <v>0</v>
      </c>
      <c r="J352" s="28">
        <f t="shared" si="320"/>
        <v>0</v>
      </c>
      <c r="K352" s="28">
        <f t="shared" si="320"/>
        <v>0</v>
      </c>
      <c r="L352" s="28">
        <f t="shared" si="320"/>
        <v>37095.65</v>
      </c>
      <c r="M352" s="28">
        <f>M353</f>
        <v>0</v>
      </c>
      <c r="N352" s="28">
        <f>N353</f>
        <v>37095.65</v>
      </c>
      <c r="O352" s="28"/>
      <c r="P352" s="28">
        <f t="shared" ref="P352:S352" si="321">P353</f>
        <v>0</v>
      </c>
      <c r="Q352" s="28">
        <f t="shared" si="321"/>
        <v>0</v>
      </c>
      <c r="R352" s="28">
        <f t="shared" si="321"/>
        <v>0</v>
      </c>
      <c r="S352" s="28">
        <f t="shared" si="321"/>
        <v>0</v>
      </c>
      <c r="T352" s="28">
        <f>T353</f>
        <v>0</v>
      </c>
      <c r="U352" s="28">
        <f>U353</f>
        <v>0</v>
      </c>
      <c r="V352" s="28"/>
      <c r="W352" s="28">
        <f t="shared" ref="W352:Z352" si="322">W353</f>
        <v>0</v>
      </c>
      <c r="X352" s="28">
        <f t="shared" si="322"/>
        <v>0</v>
      </c>
      <c r="Y352" s="28">
        <f t="shared" si="322"/>
        <v>0</v>
      </c>
      <c r="Z352" s="28">
        <f t="shared" si="322"/>
        <v>0</v>
      </c>
      <c r="AA352" s="137">
        <f>AA353</f>
        <v>0</v>
      </c>
      <c r="AB352" s="28">
        <f>AB353</f>
        <v>0</v>
      </c>
      <c r="AC352" s="127"/>
    </row>
    <row r="353" spans="1:29" ht="31.5" hidden="1" outlineLevel="7" x14ac:dyDescent="0.2">
      <c r="A353" s="32" t="s">
        <v>481</v>
      </c>
      <c r="B353" s="32" t="s">
        <v>517</v>
      </c>
      <c r="C353" s="32" t="s">
        <v>698</v>
      </c>
      <c r="D353" s="32" t="s">
        <v>15</v>
      </c>
      <c r="E353" s="38" t="s">
        <v>421</v>
      </c>
      <c r="F353" s="29">
        <v>37095.65</v>
      </c>
      <c r="G353" s="29"/>
      <c r="H353" s="29">
        <f>SUM(F353:G353)</f>
        <v>37095.65</v>
      </c>
      <c r="I353" s="29"/>
      <c r="J353" s="29"/>
      <c r="K353" s="29"/>
      <c r="L353" s="29">
        <f>SUM(H353:K353)</f>
        <v>37095.65</v>
      </c>
      <c r="M353" s="29"/>
      <c r="N353" s="29">
        <f>SUM(L353:M353)</f>
        <v>37095.65</v>
      </c>
      <c r="O353" s="29"/>
      <c r="P353" s="29"/>
      <c r="Q353" s="29">
        <f>SUM(O353:P353)</f>
        <v>0</v>
      </c>
      <c r="R353" s="29"/>
      <c r="S353" s="29">
        <f>SUM(Q353:R353)</f>
        <v>0</v>
      </c>
      <c r="T353" s="29"/>
      <c r="U353" s="29">
        <f>SUM(S353:T353)</f>
        <v>0</v>
      </c>
      <c r="V353" s="29"/>
      <c r="W353" s="29"/>
      <c r="X353" s="29">
        <f>SUM(V353:W353)</f>
        <v>0</v>
      </c>
      <c r="Y353" s="29"/>
      <c r="Z353" s="29">
        <f>SUM(X353:Y353)</f>
        <v>0</v>
      </c>
      <c r="AA353" s="138"/>
      <c r="AB353" s="29">
        <f>SUM(Z353:AA353)</f>
        <v>0</v>
      </c>
      <c r="AC353" s="127"/>
    </row>
    <row r="354" spans="1:29" ht="47.25" hidden="1" outlineLevel="7" x14ac:dyDescent="0.2">
      <c r="A354" s="30" t="s">
        <v>481</v>
      </c>
      <c r="B354" s="30" t="s">
        <v>517</v>
      </c>
      <c r="C354" s="30" t="s">
        <v>817</v>
      </c>
      <c r="D354" s="32"/>
      <c r="E354" s="52" t="s">
        <v>818</v>
      </c>
      <c r="F354" s="29"/>
      <c r="G354" s="29"/>
      <c r="H354" s="29"/>
      <c r="I354" s="28">
        <f t="shared" si="320"/>
        <v>0</v>
      </c>
      <c r="J354" s="28">
        <f t="shared" si="320"/>
        <v>0</v>
      </c>
      <c r="K354" s="28">
        <f t="shared" si="320"/>
        <v>26642.59</v>
      </c>
      <c r="L354" s="28">
        <f t="shared" si="320"/>
        <v>26642.59</v>
      </c>
      <c r="M354" s="28">
        <f t="shared" si="320"/>
        <v>0</v>
      </c>
      <c r="N354" s="28">
        <f t="shared" si="320"/>
        <v>26642.59</v>
      </c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  <c r="AA354" s="138"/>
      <c r="AB354" s="29"/>
      <c r="AC354" s="127"/>
    </row>
    <row r="355" spans="1:29" ht="31.5" hidden="1" outlineLevel="7" x14ac:dyDescent="0.2">
      <c r="A355" s="32" t="s">
        <v>481</v>
      </c>
      <c r="B355" s="32" t="s">
        <v>517</v>
      </c>
      <c r="C355" s="32" t="s">
        <v>817</v>
      </c>
      <c r="D355" s="32" t="s">
        <v>15</v>
      </c>
      <c r="E355" s="38" t="s">
        <v>421</v>
      </c>
      <c r="F355" s="29"/>
      <c r="G355" s="29"/>
      <c r="H355" s="29"/>
      <c r="I355" s="29"/>
      <c r="J355" s="29"/>
      <c r="K355" s="29">
        <f>16208.676+10433.914</f>
        <v>26642.59</v>
      </c>
      <c r="L355" s="29">
        <f>SUM(H355:K355)</f>
        <v>26642.59</v>
      </c>
      <c r="M355" s="29"/>
      <c r="N355" s="29">
        <f>SUM(L355:M355)</f>
        <v>26642.59</v>
      </c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  <c r="AA355" s="138"/>
      <c r="AB355" s="29"/>
      <c r="AC355" s="127"/>
    </row>
    <row r="356" spans="1:29" s="66" customFormat="1" ht="15.75" hidden="1" outlineLevel="7" x14ac:dyDescent="0.2">
      <c r="A356" s="30" t="s">
        <v>481</v>
      </c>
      <c r="B356" s="30" t="s">
        <v>517</v>
      </c>
      <c r="C356" s="30" t="s">
        <v>453</v>
      </c>
      <c r="D356" s="30"/>
      <c r="E356" s="31" t="s">
        <v>193</v>
      </c>
      <c r="F356" s="28">
        <f>F357</f>
        <v>208.36588</v>
      </c>
      <c r="G356" s="28">
        <f t="shared" ref="G356:L357" si="323">G357</f>
        <v>0</v>
      </c>
      <c r="H356" s="28">
        <f t="shared" si="323"/>
        <v>208.36588</v>
      </c>
      <c r="I356" s="28">
        <f t="shared" si="323"/>
        <v>0</v>
      </c>
      <c r="J356" s="28">
        <f t="shared" si="323"/>
        <v>0</v>
      </c>
      <c r="K356" s="28">
        <f t="shared" si="323"/>
        <v>202.43949000000001</v>
      </c>
      <c r="L356" s="28">
        <f t="shared" si="323"/>
        <v>410.80537000000004</v>
      </c>
      <c r="M356" s="28">
        <f>M357</f>
        <v>0</v>
      </c>
      <c r="N356" s="28">
        <f>N357</f>
        <v>410.80537000000004</v>
      </c>
      <c r="O356" s="28">
        <f t="shared" ref="O356:Z357" si="324">O357</f>
        <v>202.43949000000001</v>
      </c>
      <c r="P356" s="28">
        <f t="shared" si="324"/>
        <v>0</v>
      </c>
      <c r="Q356" s="28">
        <f t="shared" si="324"/>
        <v>202.43949000000001</v>
      </c>
      <c r="R356" s="28">
        <f t="shared" si="324"/>
        <v>-202.43949000000001</v>
      </c>
      <c r="S356" s="28">
        <f t="shared" si="324"/>
        <v>0</v>
      </c>
      <c r="T356" s="28">
        <f>T357</f>
        <v>0</v>
      </c>
      <c r="U356" s="28">
        <f>U357</f>
        <v>0</v>
      </c>
      <c r="V356" s="28">
        <f t="shared" si="324"/>
        <v>0</v>
      </c>
      <c r="W356" s="28">
        <f t="shared" si="324"/>
        <v>0</v>
      </c>
      <c r="X356" s="28">
        <f t="shared" si="324"/>
        <v>0</v>
      </c>
      <c r="Y356" s="28">
        <f t="shared" si="324"/>
        <v>0</v>
      </c>
      <c r="Z356" s="28">
        <f t="shared" si="324"/>
        <v>0</v>
      </c>
      <c r="AA356" s="137">
        <f>AA357</f>
        <v>0</v>
      </c>
      <c r="AB356" s="28">
        <f>AB357</f>
        <v>0</v>
      </c>
      <c r="AC356" s="127"/>
    </row>
    <row r="357" spans="1:29" s="66" customFormat="1" ht="31.5" hidden="1" outlineLevel="7" x14ac:dyDescent="0.2">
      <c r="A357" s="30" t="s">
        <v>481</v>
      </c>
      <c r="B357" s="30" t="s">
        <v>517</v>
      </c>
      <c r="C357" s="30" t="s">
        <v>672</v>
      </c>
      <c r="D357" s="30"/>
      <c r="E357" s="31" t="s">
        <v>671</v>
      </c>
      <c r="F357" s="28">
        <f>F358</f>
        <v>208.36588</v>
      </c>
      <c r="G357" s="28">
        <f t="shared" si="323"/>
        <v>0</v>
      </c>
      <c r="H357" s="28">
        <f t="shared" si="323"/>
        <v>208.36588</v>
      </c>
      <c r="I357" s="28">
        <f t="shared" si="323"/>
        <v>0</v>
      </c>
      <c r="J357" s="28">
        <f t="shared" si="323"/>
        <v>0</v>
      </c>
      <c r="K357" s="28">
        <f t="shared" si="323"/>
        <v>202.43949000000001</v>
      </c>
      <c r="L357" s="28">
        <f t="shared" si="323"/>
        <v>410.80537000000004</v>
      </c>
      <c r="M357" s="28">
        <f>M358</f>
        <v>0</v>
      </c>
      <c r="N357" s="28">
        <f>N358</f>
        <v>410.80537000000004</v>
      </c>
      <c r="O357" s="28">
        <f t="shared" si="324"/>
        <v>202.43949000000001</v>
      </c>
      <c r="P357" s="28">
        <f t="shared" si="324"/>
        <v>0</v>
      </c>
      <c r="Q357" s="28">
        <f t="shared" si="324"/>
        <v>202.43949000000001</v>
      </c>
      <c r="R357" s="28">
        <f t="shared" si="324"/>
        <v>-202.43949000000001</v>
      </c>
      <c r="S357" s="28">
        <f t="shared" si="324"/>
        <v>0</v>
      </c>
      <c r="T357" s="28">
        <f>T358</f>
        <v>0</v>
      </c>
      <c r="U357" s="28">
        <f>U358</f>
        <v>0</v>
      </c>
      <c r="V357" s="28">
        <f t="shared" si="324"/>
        <v>0</v>
      </c>
      <c r="W357" s="28">
        <f t="shared" si="324"/>
        <v>0</v>
      </c>
      <c r="X357" s="28">
        <f t="shared" si="324"/>
        <v>0</v>
      </c>
      <c r="Y357" s="28">
        <f t="shared" si="324"/>
        <v>0</v>
      </c>
      <c r="Z357" s="28">
        <f t="shared" si="324"/>
        <v>0</v>
      </c>
      <c r="AA357" s="137">
        <f>AA358</f>
        <v>0</v>
      </c>
      <c r="AB357" s="28">
        <f>AB358</f>
        <v>0</v>
      </c>
      <c r="AC357" s="127"/>
    </row>
    <row r="358" spans="1:29" ht="15.75" hidden="1" outlineLevel="7" x14ac:dyDescent="0.2">
      <c r="A358" s="32" t="s">
        <v>481</v>
      </c>
      <c r="B358" s="32" t="s">
        <v>517</v>
      </c>
      <c r="C358" s="32" t="s">
        <v>672</v>
      </c>
      <c r="D358" s="24" t="s">
        <v>109</v>
      </c>
      <c r="E358" s="25" t="s">
        <v>110</v>
      </c>
      <c r="F358" s="29">
        <f>F360+F361+F362</f>
        <v>208.36588</v>
      </c>
      <c r="G358" s="29">
        <f t="shared" ref="G358:L358" si="325">G360+G361+G362</f>
        <v>0</v>
      </c>
      <c r="H358" s="29">
        <f t="shared" si="325"/>
        <v>208.36588</v>
      </c>
      <c r="I358" s="29">
        <f t="shared" si="325"/>
        <v>0</v>
      </c>
      <c r="J358" s="29">
        <f t="shared" si="325"/>
        <v>0</v>
      </c>
      <c r="K358" s="29">
        <f t="shared" si="325"/>
        <v>202.43949000000001</v>
      </c>
      <c r="L358" s="29">
        <f t="shared" si="325"/>
        <v>410.80537000000004</v>
      </c>
      <c r="M358" s="29">
        <f>M360+M361+M362</f>
        <v>0</v>
      </c>
      <c r="N358" s="29">
        <f>N360+N361+N362</f>
        <v>410.80537000000004</v>
      </c>
      <c r="O358" s="29">
        <f t="shared" ref="O358:Z358" si="326">O360+O361+O362</f>
        <v>202.43949000000001</v>
      </c>
      <c r="P358" s="29">
        <f t="shared" si="326"/>
        <v>0</v>
      </c>
      <c r="Q358" s="29">
        <f t="shared" si="326"/>
        <v>202.43949000000001</v>
      </c>
      <c r="R358" s="29">
        <f t="shared" si="326"/>
        <v>-202.43949000000001</v>
      </c>
      <c r="S358" s="29">
        <f t="shared" si="326"/>
        <v>0</v>
      </c>
      <c r="T358" s="29">
        <f>T360+T361+T362</f>
        <v>0</v>
      </c>
      <c r="U358" s="29">
        <f>U360+U361+U362</f>
        <v>0</v>
      </c>
      <c r="V358" s="29">
        <f t="shared" si="326"/>
        <v>0</v>
      </c>
      <c r="W358" s="29">
        <f t="shared" si="326"/>
        <v>0</v>
      </c>
      <c r="X358" s="29">
        <f t="shared" si="326"/>
        <v>0</v>
      </c>
      <c r="Y358" s="29">
        <f t="shared" si="326"/>
        <v>0</v>
      </c>
      <c r="Z358" s="29">
        <f t="shared" si="326"/>
        <v>0</v>
      </c>
      <c r="AA358" s="138">
        <f>AA360+AA361+AA362</f>
        <v>0</v>
      </c>
      <c r="AB358" s="29">
        <f>AB360+AB361+AB362</f>
        <v>0</v>
      </c>
      <c r="AC358" s="127"/>
    </row>
    <row r="359" spans="1:29" ht="15.75" hidden="1" outlineLevel="7" x14ac:dyDescent="0.2">
      <c r="A359" s="32"/>
      <c r="B359" s="32"/>
      <c r="C359" s="32"/>
      <c r="D359" s="32"/>
      <c r="E359" s="48" t="s">
        <v>437</v>
      </c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138"/>
      <c r="AB359" s="29"/>
      <c r="AC359" s="127"/>
    </row>
    <row r="360" spans="1:29" ht="31.5" hidden="1" outlineLevel="7" x14ac:dyDescent="0.2">
      <c r="A360" s="32"/>
      <c r="B360" s="32"/>
      <c r="C360" s="32"/>
      <c r="D360" s="32"/>
      <c r="E360" s="38" t="s">
        <v>673</v>
      </c>
      <c r="F360" s="29">
        <v>208.36588</v>
      </c>
      <c r="G360" s="29"/>
      <c r="H360" s="29">
        <f>SUM(F360:G360)</f>
        <v>208.36588</v>
      </c>
      <c r="I360" s="29"/>
      <c r="J360" s="29"/>
      <c r="K360" s="29"/>
      <c r="L360" s="29">
        <f>SUM(H360:K360)</f>
        <v>208.36588</v>
      </c>
      <c r="M360" s="29"/>
      <c r="N360" s="29">
        <f>SUM(L360:M360)</f>
        <v>208.36588</v>
      </c>
      <c r="O360" s="29"/>
      <c r="P360" s="29"/>
      <c r="Q360" s="29">
        <f>SUM(O360:P360)</f>
        <v>0</v>
      </c>
      <c r="R360" s="29"/>
      <c r="S360" s="29">
        <f>SUM(Q360:R360)</f>
        <v>0</v>
      </c>
      <c r="T360" s="29"/>
      <c r="U360" s="29">
        <f>SUM(S360:T360)</f>
        <v>0</v>
      </c>
      <c r="V360" s="29"/>
      <c r="W360" s="29"/>
      <c r="X360" s="29">
        <f>SUM(V360:W360)</f>
        <v>0</v>
      </c>
      <c r="Y360" s="29"/>
      <c r="Z360" s="29">
        <f>SUM(X360:Y360)</f>
        <v>0</v>
      </c>
      <c r="AA360" s="138"/>
      <c r="AB360" s="29">
        <f>SUM(Z360:AA360)</f>
        <v>0</v>
      </c>
      <c r="AC360" s="127"/>
    </row>
    <row r="361" spans="1:29" ht="31.5" hidden="1" outlineLevel="7" x14ac:dyDescent="0.2">
      <c r="A361" s="32"/>
      <c r="B361" s="32"/>
      <c r="C361" s="32"/>
      <c r="D361" s="32"/>
      <c r="E361" s="38" t="s">
        <v>674</v>
      </c>
      <c r="F361" s="29"/>
      <c r="G361" s="29"/>
      <c r="H361" s="29"/>
      <c r="I361" s="29"/>
      <c r="J361" s="29"/>
      <c r="K361" s="29">
        <v>84.09836</v>
      </c>
      <c r="L361" s="29">
        <f t="shared" ref="L361:L362" si="327">SUM(H361:K361)</f>
        <v>84.09836</v>
      </c>
      <c r="M361" s="29"/>
      <c r="N361" s="29">
        <f>SUM(L361:M361)</f>
        <v>84.09836</v>
      </c>
      <c r="O361" s="29">
        <v>84.09836</v>
      </c>
      <c r="P361" s="29"/>
      <c r="Q361" s="29">
        <f t="shared" ref="Q361:Q362" si="328">SUM(O361:P361)</f>
        <v>84.09836</v>
      </c>
      <c r="R361" s="29">
        <v>-84.09836</v>
      </c>
      <c r="S361" s="29">
        <f t="shared" ref="S361:S362" si="329">SUM(Q361:R361)</f>
        <v>0</v>
      </c>
      <c r="T361" s="29"/>
      <c r="U361" s="29">
        <f>SUM(S361:T361)</f>
        <v>0</v>
      </c>
      <c r="V361" s="29"/>
      <c r="W361" s="29"/>
      <c r="X361" s="29">
        <f t="shared" ref="X361:X362" si="330">SUM(V361:W361)</f>
        <v>0</v>
      </c>
      <c r="Y361" s="29"/>
      <c r="Z361" s="29">
        <f t="shared" ref="Z361:Z362" si="331">SUM(X361:Y361)</f>
        <v>0</v>
      </c>
      <c r="AA361" s="138"/>
      <c r="AB361" s="29">
        <f>SUM(Z361:AA361)</f>
        <v>0</v>
      </c>
      <c r="AC361" s="127"/>
    </row>
    <row r="362" spans="1:29" ht="31.5" hidden="1" outlineLevel="7" x14ac:dyDescent="0.2">
      <c r="A362" s="32"/>
      <c r="B362" s="32"/>
      <c r="C362" s="32"/>
      <c r="D362" s="32"/>
      <c r="E362" s="38" t="s">
        <v>675</v>
      </c>
      <c r="F362" s="29"/>
      <c r="G362" s="29"/>
      <c r="H362" s="29"/>
      <c r="I362" s="29"/>
      <c r="J362" s="29"/>
      <c r="K362" s="29">
        <v>118.34113000000001</v>
      </c>
      <c r="L362" s="29">
        <f t="shared" si="327"/>
        <v>118.34113000000001</v>
      </c>
      <c r="M362" s="29"/>
      <c r="N362" s="29">
        <f>SUM(L362:M362)</f>
        <v>118.34113000000001</v>
      </c>
      <c r="O362" s="29">
        <v>118.34113000000001</v>
      </c>
      <c r="P362" s="29"/>
      <c r="Q362" s="29">
        <f t="shared" si="328"/>
        <v>118.34113000000001</v>
      </c>
      <c r="R362" s="29">
        <v>-118.34113000000001</v>
      </c>
      <c r="S362" s="29">
        <f t="shared" si="329"/>
        <v>0</v>
      </c>
      <c r="T362" s="29"/>
      <c r="U362" s="29">
        <f>SUM(S362:T362)</f>
        <v>0</v>
      </c>
      <c r="V362" s="29"/>
      <c r="W362" s="29"/>
      <c r="X362" s="29">
        <f t="shared" si="330"/>
        <v>0</v>
      </c>
      <c r="Y362" s="29"/>
      <c r="Z362" s="29">
        <f t="shared" si="331"/>
        <v>0</v>
      </c>
      <c r="AA362" s="138"/>
      <c r="AB362" s="29">
        <f>SUM(Z362:AA362)</f>
        <v>0</v>
      </c>
      <c r="AC362" s="127"/>
    </row>
    <row r="363" spans="1:29" ht="31.5" hidden="1" outlineLevel="7" x14ac:dyDescent="0.2">
      <c r="A363" s="30" t="s">
        <v>481</v>
      </c>
      <c r="B363" s="30" t="s">
        <v>517</v>
      </c>
      <c r="C363" s="30" t="s">
        <v>676</v>
      </c>
      <c r="D363" s="32"/>
      <c r="E363" s="31" t="s">
        <v>670</v>
      </c>
      <c r="F363" s="28"/>
      <c r="G363" s="28"/>
      <c r="H363" s="28"/>
      <c r="I363" s="28"/>
      <c r="J363" s="28"/>
      <c r="K363" s="28"/>
      <c r="L363" s="28"/>
      <c r="M363" s="28">
        <f>M364+M366</f>
        <v>0</v>
      </c>
      <c r="N363" s="28">
        <f>N364+N366</f>
        <v>0</v>
      </c>
      <c r="O363" s="28">
        <f t="shared" ref="O363:S363" si="332">O364+O366</f>
        <v>7999.7259999999997</v>
      </c>
      <c r="P363" s="28">
        <f t="shared" si="332"/>
        <v>0</v>
      </c>
      <c r="Q363" s="28">
        <f t="shared" si="332"/>
        <v>7999.7259999999997</v>
      </c>
      <c r="R363" s="28">
        <f t="shared" si="332"/>
        <v>0</v>
      </c>
      <c r="S363" s="28">
        <f t="shared" si="332"/>
        <v>7999.7259999999997</v>
      </c>
      <c r="T363" s="28">
        <f>T364+T366</f>
        <v>0</v>
      </c>
      <c r="U363" s="28">
        <f>U364+U366</f>
        <v>7999.7259999999997</v>
      </c>
      <c r="V363" s="28"/>
      <c r="W363" s="28">
        <f t="shared" ref="W363:Z363" si="333">W364+W366</f>
        <v>0</v>
      </c>
      <c r="X363" s="28">
        <f t="shared" si="333"/>
        <v>0</v>
      </c>
      <c r="Y363" s="28">
        <f t="shared" si="333"/>
        <v>0</v>
      </c>
      <c r="Z363" s="28">
        <f t="shared" si="333"/>
        <v>0</v>
      </c>
      <c r="AA363" s="137">
        <f>AA364+AA366</f>
        <v>0</v>
      </c>
      <c r="AB363" s="28">
        <f>AB364+AB366</f>
        <v>0</v>
      </c>
      <c r="AC363" s="127"/>
    </row>
    <row r="364" spans="1:29" ht="31.5" hidden="1" outlineLevel="7" x14ac:dyDescent="0.2">
      <c r="A364" s="30" t="s">
        <v>481</v>
      </c>
      <c r="B364" s="30" t="s">
        <v>517</v>
      </c>
      <c r="C364" s="30" t="s">
        <v>678</v>
      </c>
      <c r="D364" s="30"/>
      <c r="E364" s="31" t="s">
        <v>734</v>
      </c>
      <c r="F364" s="28"/>
      <c r="G364" s="28"/>
      <c r="H364" s="28"/>
      <c r="I364" s="28"/>
      <c r="J364" s="28"/>
      <c r="K364" s="28"/>
      <c r="L364" s="28"/>
      <c r="M364" s="28">
        <f>M365</f>
        <v>0</v>
      </c>
      <c r="N364" s="28">
        <f>N365</f>
        <v>0</v>
      </c>
      <c r="O364" s="28">
        <f t="shared" ref="O364:Z364" si="334">O365</f>
        <v>1999.9314999999999</v>
      </c>
      <c r="P364" s="28">
        <f t="shared" si="334"/>
        <v>0</v>
      </c>
      <c r="Q364" s="28">
        <f t="shared" si="334"/>
        <v>1999.9314999999999</v>
      </c>
      <c r="R364" s="28">
        <f t="shared" si="334"/>
        <v>0</v>
      </c>
      <c r="S364" s="28">
        <f t="shared" si="334"/>
        <v>1999.9314999999999</v>
      </c>
      <c r="T364" s="28">
        <f>T365</f>
        <v>0</v>
      </c>
      <c r="U364" s="28">
        <f>U365</f>
        <v>1999.9314999999999</v>
      </c>
      <c r="V364" s="28"/>
      <c r="W364" s="28">
        <f t="shared" si="334"/>
        <v>0</v>
      </c>
      <c r="X364" s="28">
        <f t="shared" si="334"/>
        <v>0</v>
      </c>
      <c r="Y364" s="28">
        <f t="shared" si="334"/>
        <v>0</v>
      </c>
      <c r="Z364" s="28">
        <f t="shared" si="334"/>
        <v>0</v>
      </c>
      <c r="AA364" s="137">
        <f>AA365</f>
        <v>0</v>
      </c>
      <c r="AB364" s="28">
        <f>AB365</f>
        <v>0</v>
      </c>
      <c r="AC364" s="127"/>
    </row>
    <row r="365" spans="1:29" ht="31.5" hidden="1" outlineLevel="7" x14ac:dyDescent="0.2">
      <c r="A365" s="32" t="s">
        <v>481</v>
      </c>
      <c r="B365" s="32" t="s">
        <v>517</v>
      </c>
      <c r="C365" s="32" t="s">
        <v>678</v>
      </c>
      <c r="D365" s="32" t="s">
        <v>65</v>
      </c>
      <c r="E365" s="33" t="s">
        <v>66</v>
      </c>
      <c r="F365" s="29"/>
      <c r="G365" s="29"/>
      <c r="H365" s="29"/>
      <c r="I365" s="29"/>
      <c r="J365" s="29"/>
      <c r="K365" s="29"/>
      <c r="L365" s="29"/>
      <c r="M365" s="29"/>
      <c r="N365" s="29">
        <f>SUM(L365:M365)</f>
        <v>0</v>
      </c>
      <c r="O365" s="29">
        <v>1999.9314999999999</v>
      </c>
      <c r="P365" s="29"/>
      <c r="Q365" s="29">
        <f t="shared" ref="Q365:S365" si="335">SUM(O365:P365)</f>
        <v>1999.9314999999999</v>
      </c>
      <c r="R365" s="29"/>
      <c r="S365" s="29">
        <f t="shared" si="335"/>
        <v>1999.9314999999999</v>
      </c>
      <c r="T365" s="29"/>
      <c r="U365" s="29">
        <f>SUM(S365:T365)</f>
        <v>1999.9314999999999</v>
      </c>
      <c r="V365" s="29"/>
      <c r="W365" s="29"/>
      <c r="X365" s="29">
        <f t="shared" ref="X365" si="336">SUM(V365:W365)</f>
        <v>0</v>
      </c>
      <c r="Y365" s="29"/>
      <c r="Z365" s="29">
        <f t="shared" ref="Z365" si="337">SUM(X365:Y365)</f>
        <v>0</v>
      </c>
      <c r="AA365" s="138"/>
      <c r="AB365" s="29">
        <f>SUM(Z365:AA365)</f>
        <v>0</v>
      </c>
      <c r="AC365" s="127"/>
    </row>
    <row r="366" spans="1:29" ht="36" hidden="1" customHeight="1" outlineLevel="7" x14ac:dyDescent="0.2">
      <c r="A366" s="30" t="s">
        <v>481</v>
      </c>
      <c r="B366" s="30" t="s">
        <v>517</v>
      </c>
      <c r="C366" s="30" t="s">
        <v>678</v>
      </c>
      <c r="D366" s="32"/>
      <c r="E366" s="31" t="s">
        <v>733</v>
      </c>
      <c r="F366" s="28"/>
      <c r="G366" s="28"/>
      <c r="H366" s="28"/>
      <c r="I366" s="28"/>
      <c r="J366" s="28"/>
      <c r="K366" s="28"/>
      <c r="L366" s="28"/>
      <c r="M366" s="28">
        <f>M367</f>
        <v>0</v>
      </c>
      <c r="N366" s="28">
        <f>N367</f>
        <v>0</v>
      </c>
      <c r="O366" s="28">
        <f t="shared" ref="O366:Z366" si="338">O367</f>
        <v>5999.7945</v>
      </c>
      <c r="P366" s="28">
        <f t="shared" si="338"/>
        <v>0</v>
      </c>
      <c r="Q366" s="28">
        <f t="shared" si="338"/>
        <v>5999.7945</v>
      </c>
      <c r="R366" s="28">
        <f t="shared" si="338"/>
        <v>0</v>
      </c>
      <c r="S366" s="28">
        <f t="shared" si="338"/>
        <v>5999.7945</v>
      </c>
      <c r="T366" s="28">
        <f>T367</f>
        <v>0</v>
      </c>
      <c r="U366" s="28">
        <f>U367</f>
        <v>5999.7945</v>
      </c>
      <c r="V366" s="28"/>
      <c r="W366" s="28">
        <f t="shared" si="338"/>
        <v>0</v>
      </c>
      <c r="X366" s="28">
        <f t="shared" si="338"/>
        <v>0</v>
      </c>
      <c r="Y366" s="28">
        <f t="shared" si="338"/>
        <v>0</v>
      </c>
      <c r="Z366" s="28">
        <f t="shared" si="338"/>
        <v>0</v>
      </c>
      <c r="AA366" s="137">
        <f>AA367</f>
        <v>0</v>
      </c>
      <c r="AB366" s="28">
        <f>AB367</f>
        <v>0</v>
      </c>
      <c r="AC366" s="127"/>
    </row>
    <row r="367" spans="1:29" ht="31.5" hidden="1" outlineLevel="7" x14ac:dyDescent="0.2">
      <c r="A367" s="32" t="s">
        <v>481</v>
      </c>
      <c r="B367" s="32" t="s">
        <v>517</v>
      </c>
      <c r="C367" s="32" t="s">
        <v>678</v>
      </c>
      <c r="D367" s="32" t="s">
        <v>65</v>
      </c>
      <c r="E367" s="33" t="s">
        <v>66</v>
      </c>
      <c r="F367" s="29"/>
      <c r="G367" s="29"/>
      <c r="H367" s="29"/>
      <c r="I367" s="29"/>
      <c r="J367" s="29"/>
      <c r="K367" s="29"/>
      <c r="L367" s="29"/>
      <c r="M367" s="29"/>
      <c r="N367" s="29">
        <f>SUM(L367:M367)</f>
        <v>0</v>
      </c>
      <c r="O367" s="29">
        <v>5999.7945</v>
      </c>
      <c r="P367" s="29"/>
      <c r="Q367" s="29">
        <f t="shared" ref="Q367:S367" si="339">SUM(O367:P367)</f>
        <v>5999.7945</v>
      </c>
      <c r="R367" s="29"/>
      <c r="S367" s="29">
        <f t="shared" si="339"/>
        <v>5999.7945</v>
      </c>
      <c r="T367" s="29"/>
      <c r="U367" s="29">
        <f>SUM(S367:T367)</f>
        <v>5999.7945</v>
      </c>
      <c r="V367" s="29"/>
      <c r="W367" s="29"/>
      <c r="X367" s="29">
        <f t="shared" ref="X367" si="340">SUM(V367:W367)</f>
        <v>0</v>
      </c>
      <c r="Y367" s="29"/>
      <c r="Z367" s="29">
        <f t="shared" ref="Z367" si="341">SUM(X367:Y367)</f>
        <v>0</v>
      </c>
      <c r="AA367" s="138"/>
      <c r="AB367" s="29">
        <f>SUM(Z367:AA367)</f>
        <v>0</v>
      </c>
      <c r="AC367" s="127"/>
    </row>
    <row r="368" spans="1:29" ht="15.75" hidden="1" outlineLevel="1" x14ac:dyDescent="0.2">
      <c r="A368" s="30" t="s">
        <v>481</v>
      </c>
      <c r="B368" s="30" t="s">
        <v>519</v>
      </c>
      <c r="C368" s="30"/>
      <c r="D368" s="30"/>
      <c r="E368" s="31" t="s">
        <v>520</v>
      </c>
      <c r="F368" s="28">
        <f>F376+F381+F369</f>
        <v>190374.56153000001</v>
      </c>
      <c r="G368" s="28">
        <f t="shared" ref="G368" si="342">G376+G381+G369</f>
        <v>7582.5859899999996</v>
      </c>
      <c r="H368" s="28">
        <f t="shared" ref="H368:Z368" si="343">H376+H381+H369+H435</f>
        <v>197957.14752</v>
      </c>
      <c r="I368" s="28">
        <f t="shared" si="343"/>
        <v>19552.400000000001</v>
      </c>
      <c r="J368" s="28">
        <f t="shared" si="343"/>
        <v>0</v>
      </c>
      <c r="K368" s="28">
        <f t="shared" si="343"/>
        <v>21769.982740000003</v>
      </c>
      <c r="L368" s="28">
        <f t="shared" si="343"/>
        <v>239279.53026</v>
      </c>
      <c r="M368" s="28">
        <f>M376+M381+M369+M435</f>
        <v>0</v>
      </c>
      <c r="N368" s="28">
        <f>N376+N381+N369+N435</f>
        <v>239279.53026</v>
      </c>
      <c r="O368" s="28">
        <f t="shared" si="343"/>
        <v>120757.57356</v>
      </c>
      <c r="P368" s="28">
        <f t="shared" si="343"/>
        <v>119.66782000000001</v>
      </c>
      <c r="Q368" s="28">
        <f t="shared" si="343"/>
        <v>120877.24138000001</v>
      </c>
      <c r="R368" s="28">
        <f t="shared" si="343"/>
        <v>1066.66643</v>
      </c>
      <c r="S368" s="28">
        <f t="shared" si="343"/>
        <v>121943.90781</v>
      </c>
      <c r="T368" s="28">
        <f>T376+T381+T369+T435</f>
        <v>0</v>
      </c>
      <c r="U368" s="28">
        <f>U376+U381+U369+U435</f>
        <v>121943.90781</v>
      </c>
      <c r="V368" s="28">
        <f t="shared" si="343"/>
        <v>117276.24056000001</v>
      </c>
      <c r="W368" s="28">
        <f t="shared" si="343"/>
        <v>59.833910000000003</v>
      </c>
      <c r="X368" s="28">
        <f t="shared" si="343"/>
        <v>117336.07447000001</v>
      </c>
      <c r="Y368" s="28">
        <f t="shared" si="343"/>
        <v>3494.6934000000001</v>
      </c>
      <c r="Z368" s="28">
        <f t="shared" si="343"/>
        <v>120830.76787</v>
      </c>
      <c r="AA368" s="137">
        <f>AA376+AA381+AA369+AA435</f>
        <v>0</v>
      </c>
      <c r="AB368" s="28">
        <f>AB376+AB381+AB369+AB435</f>
        <v>120830.76787</v>
      </c>
      <c r="AC368" s="127"/>
    </row>
    <row r="369" spans="1:29" ht="31.5" hidden="1" outlineLevel="7" x14ac:dyDescent="0.2">
      <c r="A369" s="30" t="s">
        <v>481</v>
      </c>
      <c r="B369" s="5" t="s">
        <v>519</v>
      </c>
      <c r="C369" s="30" t="s">
        <v>223</v>
      </c>
      <c r="D369" s="30"/>
      <c r="E369" s="31" t="s">
        <v>224</v>
      </c>
      <c r="F369" s="28">
        <f>F370</f>
        <v>0</v>
      </c>
      <c r="G369" s="28">
        <f t="shared" ref="G369:Z370" si="344">G370</f>
        <v>1196.67812</v>
      </c>
      <c r="H369" s="28">
        <f t="shared" si="344"/>
        <v>1196.67812</v>
      </c>
      <c r="I369" s="28">
        <f t="shared" si="344"/>
        <v>0</v>
      </c>
      <c r="J369" s="28">
        <f t="shared" si="344"/>
        <v>0</v>
      </c>
      <c r="K369" s="28">
        <f t="shared" si="344"/>
        <v>0</v>
      </c>
      <c r="L369" s="28">
        <f t="shared" si="344"/>
        <v>1196.67812</v>
      </c>
      <c r="M369" s="28">
        <f>M370</f>
        <v>0</v>
      </c>
      <c r="N369" s="28">
        <f>N370</f>
        <v>1196.67812</v>
      </c>
      <c r="O369" s="28">
        <f t="shared" si="344"/>
        <v>0</v>
      </c>
      <c r="P369" s="28">
        <f t="shared" si="344"/>
        <v>119.66782000000001</v>
      </c>
      <c r="Q369" s="28">
        <f t="shared" si="344"/>
        <v>119.66782000000001</v>
      </c>
      <c r="R369" s="28">
        <f t="shared" si="344"/>
        <v>0</v>
      </c>
      <c r="S369" s="28">
        <f t="shared" si="344"/>
        <v>119.66782000000001</v>
      </c>
      <c r="T369" s="28">
        <f>T370</f>
        <v>0</v>
      </c>
      <c r="U369" s="28">
        <f>U370</f>
        <v>119.66782000000001</v>
      </c>
      <c r="V369" s="28">
        <f t="shared" si="344"/>
        <v>0</v>
      </c>
      <c r="W369" s="28">
        <f t="shared" si="344"/>
        <v>59.833910000000003</v>
      </c>
      <c r="X369" s="28">
        <f t="shared" si="344"/>
        <v>59.833910000000003</v>
      </c>
      <c r="Y369" s="28">
        <f t="shared" si="344"/>
        <v>0</v>
      </c>
      <c r="Z369" s="28">
        <f t="shared" si="344"/>
        <v>59.833910000000003</v>
      </c>
      <c r="AA369" s="137">
        <f>AA370</f>
        <v>0</v>
      </c>
      <c r="AB369" s="28">
        <f>AB370</f>
        <v>59.833910000000003</v>
      </c>
      <c r="AC369" s="127"/>
    </row>
    <row r="370" spans="1:29" ht="31.5" hidden="1" outlineLevel="7" x14ac:dyDescent="0.2">
      <c r="A370" s="30" t="s">
        <v>481</v>
      </c>
      <c r="B370" s="5" t="s">
        <v>519</v>
      </c>
      <c r="C370" s="30" t="s">
        <v>225</v>
      </c>
      <c r="D370" s="30"/>
      <c r="E370" s="31" t="s">
        <v>226</v>
      </c>
      <c r="F370" s="28">
        <f>F371</f>
        <v>0</v>
      </c>
      <c r="G370" s="28">
        <f t="shared" si="344"/>
        <v>1196.67812</v>
      </c>
      <c r="H370" s="28">
        <f t="shared" si="344"/>
        <v>1196.67812</v>
      </c>
      <c r="I370" s="28">
        <f t="shared" si="344"/>
        <v>0</v>
      </c>
      <c r="J370" s="28">
        <f t="shared" si="344"/>
        <v>0</v>
      </c>
      <c r="K370" s="28">
        <f t="shared" si="344"/>
        <v>0</v>
      </c>
      <c r="L370" s="28">
        <f t="shared" si="344"/>
        <v>1196.67812</v>
      </c>
      <c r="M370" s="28">
        <f>M371</f>
        <v>0</v>
      </c>
      <c r="N370" s="28">
        <f>N371</f>
        <v>1196.67812</v>
      </c>
      <c r="O370" s="28">
        <f t="shared" si="344"/>
        <v>0</v>
      </c>
      <c r="P370" s="28">
        <f t="shared" si="344"/>
        <v>119.66782000000001</v>
      </c>
      <c r="Q370" s="28">
        <f t="shared" si="344"/>
        <v>119.66782000000001</v>
      </c>
      <c r="R370" s="28">
        <f t="shared" si="344"/>
        <v>0</v>
      </c>
      <c r="S370" s="28">
        <f t="shared" si="344"/>
        <v>119.66782000000001</v>
      </c>
      <c r="T370" s="28">
        <f>T371</f>
        <v>0</v>
      </c>
      <c r="U370" s="28">
        <f>U371</f>
        <v>119.66782000000001</v>
      </c>
      <c r="V370" s="28">
        <f t="shared" si="344"/>
        <v>0</v>
      </c>
      <c r="W370" s="28">
        <f t="shared" si="344"/>
        <v>59.833910000000003</v>
      </c>
      <c r="X370" s="28">
        <f t="shared" si="344"/>
        <v>59.833910000000003</v>
      </c>
      <c r="Y370" s="28">
        <f t="shared" si="344"/>
        <v>0</v>
      </c>
      <c r="Z370" s="28">
        <f t="shared" si="344"/>
        <v>59.833910000000003</v>
      </c>
      <c r="AA370" s="137">
        <f>AA371</f>
        <v>0</v>
      </c>
      <c r="AB370" s="28">
        <f>AB371</f>
        <v>59.833910000000003</v>
      </c>
      <c r="AC370" s="127"/>
    </row>
    <row r="371" spans="1:29" ht="31.5" hidden="1" outlineLevel="7" x14ac:dyDescent="0.2">
      <c r="A371" s="30" t="s">
        <v>481</v>
      </c>
      <c r="B371" s="5" t="s">
        <v>519</v>
      </c>
      <c r="C371" s="30" t="s">
        <v>227</v>
      </c>
      <c r="D371" s="30"/>
      <c r="E371" s="31" t="s">
        <v>228</v>
      </c>
      <c r="F371" s="28">
        <f>F372+F374</f>
        <v>0</v>
      </c>
      <c r="G371" s="28">
        <f t="shared" ref="G371:Z371" si="345">G372+G374</f>
        <v>1196.67812</v>
      </c>
      <c r="H371" s="28">
        <f t="shared" si="345"/>
        <v>1196.67812</v>
      </c>
      <c r="I371" s="28">
        <f t="shared" si="345"/>
        <v>0</v>
      </c>
      <c r="J371" s="28">
        <f t="shared" si="345"/>
        <v>0</v>
      </c>
      <c r="K371" s="28">
        <f t="shared" si="345"/>
        <v>0</v>
      </c>
      <c r="L371" s="28">
        <f t="shared" si="345"/>
        <v>1196.67812</v>
      </c>
      <c r="M371" s="28">
        <f>M372+M374</f>
        <v>0</v>
      </c>
      <c r="N371" s="28">
        <f>N372+N374</f>
        <v>1196.67812</v>
      </c>
      <c r="O371" s="28">
        <f t="shared" si="345"/>
        <v>0</v>
      </c>
      <c r="P371" s="28">
        <f t="shared" si="345"/>
        <v>119.66782000000001</v>
      </c>
      <c r="Q371" s="28">
        <f t="shared" si="345"/>
        <v>119.66782000000001</v>
      </c>
      <c r="R371" s="28">
        <f t="shared" si="345"/>
        <v>0</v>
      </c>
      <c r="S371" s="28">
        <f t="shared" si="345"/>
        <v>119.66782000000001</v>
      </c>
      <c r="T371" s="28">
        <f>T372+T374</f>
        <v>0</v>
      </c>
      <c r="U371" s="28">
        <f>U372+U374</f>
        <v>119.66782000000001</v>
      </c>
      <c r="V371" s="28">
        <f t="shared" si="345"/>
        <v>0</v>
      </c>
      <c r="W371" s="28">
        <f t="shared" si="345"/>
        <v>59.833910000000003</v>
      </c>
      <c r="X371" s="28">
        <f t="shared" si="345"/>
        <v>59.833910000000003</v>
      </c>
      <c r="Y371" s="28">
        <f t="shared" si="345"/>
        <v>0</v>
      </c>
      <c r="Z371" s="28">
        <f t="shared" si="345"/>
        <v>59.833910000000003</v>
      </c>
      <c r="AA371" s="137">
        <f>AA372+AA374</f>
        <v>0</v>
      </c>
      <c r="AB371" s="28">
        <f>AB372+AB374</f>
        <v>59.833910000000003</v>
      </c>
      <c r="AC371" s="127"/>
    </row>
    <row r="372" spans="1:29" ht="31.5" hidden="1" customHeight="1" outlineLevel="7" x14ac:dyDescent="0.2">
      <c r="A372" s="30" t="s">
        <v>481</v>
      </c>
      <c r="B372" s="5" t="s">
        <v>519</v>
      </c>
      <c r="C372" s="30" t="s">
        <v>685</v>
      </c>
      <c r="D372" s="30"/>
      <c r="E372" s="31" t="s">
        <v>737</v>
      </c>
      <c r="F372" s="28">
        <f>F373</f>
        <v>0</v>
      </c>
      <c r="G372" s="28">
        <f t="shared" ref="G372:Z372" si="346">G373</f>
        <v>119.66782000000001</v>
      </c>
      <c r="H372" s="28">
        <f t="shared" si="346"/>
        <v>119.66782000000001</v>
      </c>
      <c r="I372" s="28">
        <f t="shared" si="346"/>
        <v>0</v>
      </c>
      <c r="J372" s="28">
        <f t="shared" si="346"/>
        <v>0</v>
      </c>
      <c r="K372" s="28">
        <f t="shared" si="346"/>
        <v>0</v>
      </c>
      <c r="L372" s="28">
        <f t="shared" si="346"/>
        <v>119.66782000000001</v>
      </c>
      <c r="M372" s="28">
        <f>M373</f>
        <v>0</v>
      </c>
      <c r="N372" s="28">
        <f>N373</f>
        <v>119.66782000000001</v>
      </c>
      <c r="O372" s="28">
        <f t="shared" si="346"/>
        <v>0</v>
      </c>
      <c r="P372" s="28">
        <f t="shared" si="346"/>
        <v>119.66782000000001</v>
      </c>
      <c r="Q372" s="28">
        <f t="shared" si="346"/>
        <v>119.66782000000001</v>
      </c>
      <c r="R372" s="28">
        <f t="shared" si="346"/>
        <v>0</v>
      </c>
      <c r="S372" s="28">
        <f t="shared" si="346"/>
        <v>119.66782000000001</v>
      </c>
      <c r="T372" s="28">
        <f>T373</f>
        <v>0</v>
      </c>
      <c r="U372" s="28">
        <f>U373</f>
        <v>119.66782000000001</v>
      </c>
      <c r="V372" s="28">
        <f t="shared" si="346"/>
        <v>0</v>
      </c>
      <c r="W372" s="28">
        <f t="shared" si="346"/>
        <v>59.833910000000003</v>
      </c>
      <c r="X372" s="28">
        <f t="shared" si="346"/>
        <v>59.833910000000003</v>
      </c>
      <c r="Y372" s="28">
        <f t="shared" si="346"/>
        <v>0</v>
      </c>
      <c r="Z372" s="28">
        <f t="shared" si="346"/>
        <v>59.833910000000003</v>
      </c>
      <c r="AA372" s="137">
        <f>AA373</f>
        <v>0</v>
      </c>
      <c r="AB372" s="28">
        <f>AB373</f>
        <v>59.833910000000003</v>
      </c>
      <c r="AC372" s="127"/>
    </row>
    <row r="373" spans="1:29" ht="31.5" hidden="1" outlineLevel="7" x14ac:dyDescent="0.2">
      <c r="A373" s="32" t="s">
        <v>481</v>
      </c>
      <c r="B373" s="40" t="s">
        <v>519</v>
      </c>
      <c r="C373" s="32" t="s">
        <v>685</v>
      </c>
      <c r="D373" s="32" t="s">
        <v>65</v>
      </c>
      <c r="E373" s="33" t="s">
        <v>66</v>
      </c>
      <c r="F373" s="29"/>
      <c r="G373" s="29">
        <v>119.66782000000001</v>
      </c>
      <c r="H373" s="29">
        <f>SUM(F373:G373)</f>
        <v>119.66782000000001</v>
      </c>
      <c r="I373" s="29"/>
      <c r="J373" s="29"/>
      <c r="K373" s="29"/>
      <c r="L373" s="29">
        <f>SUM(H373:K373)</f>
        <v>119.66782000000001</v>
      </c>
      <c r="M373" s="29"/>
      <c r="N373" s="29">
        <f>SUM(L373:M373)</f>
        <v>119.66782000000001</v>
      </c>
      <c r="O373" s="29"/>
      <c r="P373" s="29">
        <v>119.66782000000001</v>
      </c>
      <c r="Q373" s="29">
        <f>SUM(O373:P373)</f>
        <v>119.66782000000001</v>
      </c>
      <c r="R373" s="29"/>
      <c r="S373" s="29">
        <f>SUM(Q373:R373)</f>
        <v>119.66782000000001</v>
      </c>
      <c r="T373" s="29"/>
      <c r="U373" s="29">
        <f>SUM(S373:T373)</f>
        <v>119.66782000000001</v>
      </c>
      <c r="V373" s="29"/>
      <c r="W373" s="29">
        <v>59.833910000000003</v>
      </c>
      <c r="X373" s="29">
        <f>SUM(V373:W373)</f>
        <v>59.833910000000003</v>
      </c>
      <c r="Y373" s="29"/>
      <c r="Z373" s="29">
        <f>SUM(X373:Y373)</f>
        <v>59.833910000000003</v>
      </c>
      <c r="AA373" s="138"/>
      <c r="AB373" s="29">
        <f>SUM(Z373:AA373)</f>
        <v>59.833910000000003</v>
      </c>
      <c r="AC373" s="127"/>
    </row>
    <row r="374" spans="1:29" ht="31.5" hidden="1" outlineLevel="7" x14ac:dyDescent="0.2">
      <c r="A374" s="30" t="s">
        <v>481</v>
      </c>
      <c r="B374" s="5" t="s">
        <v>519</v>
      </c>
      <c r="C374" s="30" t="s">
        <v>685</v>
      </c>
      <c r="D374" s="30"/>
      <c r="E374" s="31" t="s">
        <v>738</v>
      </c>
      <c r="F374" s="28">
        <f>F375</f>
        <v>0</v>
      </c>
      <c r="G374" s="28">
        <f t="shared" ref="G374:L374" si="347">G375</f>
        <v>1077.0102999999999</v>
      </c>
      <c r="H374" s="28">
        <f t="shared" si="347"/>
        <v>1077.0102999999999</v>
      </c>
      <c r="I374" s="28">
        <f t="shared" si="347"/>
        <v>0</v>
      </c>
      <c r="J374" s="28">
        <f t="shared" si="347"/>
        <v>0</v>
      </c>
      <c r="K374" s="28">
        <f t="shared" si="347"/>
        <v>0</v>
      </c>
      <c r="L374" s="28">
        <f t="shared" si="347"/>
        <v>1077.0102999999999</v>
      </c>
      <c r="M374" s="28">
        <f>M375</f>
        <v>0</v>
      </c>
      <c r="N374" s="28">
        <f>N375</f>
        <v>1077.0102999999999</v>
      </c>
      <c r="O374" s="28"/>
      <c r="P374" s="28">
        <f t="shared" ref="P374:S374" si="348">P375</f>
        <v>0</v>
      </c>
      <c r="Q374" s="28">
        <f t="shared" si="348"/>
        <v>0</v>
      </c>
      <c r="R374" s="28">
        <f t="shared" si="348"/>
        <v>0</v>
      </c>
      <c r="S374" s="28">
        <f t="shared" si="348"/>
        <v>0</v>
      </c>
      <c r="T374" s="28">
        <f>T375</f>
        <v>0</v>
      </c>
      <c r="U374" s="28">
        <f>U375</f>
        <v>0</v>
      </c>
      <c r="V374" s="28"/>
      <c r="W374" s="28">
        <f t="shared" ref="W374:Z374" si="349">W375</f>
        <v>0</v>
      </c>
      <c r="X374" s="28">
        <f t="shared" si="349"/>
        <v>0</v>
      </c>
      <c r="Y374" s="28">
        <f t="shared" si="349"/>
        <v>0</v>
      </c>
      <c r="Z374" s="28">
        <f t="shared" si="349"/>
        <v>0</v>
      </c>
      <c r="AA374" s="137">
        <f>AA375</f>
        <v>0</v>
      </c>
      <c r="AB374" s="28">
        <f>AB375</f>
        <v>0</v>
      </c>
      <c r="AC374" s="127"/>
    </row>
    <row r="375" spans="1:29" ht="31.5" hidden="1" outlineLevel="7" x14ac:dyDescent="0.2">
      <c r="A375" s="32" t="s">
        <v>481</v>
      </c>
      <c r="B375" s="40" t="s">
        <v>519</v>
      </c>
      <c r="C375" s="32" t="s">
        <v>685</v>
      </c>
      <c r="D375" s="32" t="s">
        <v>65</v>
      </c>
      <c r="E375" s="33" t="s">
        <v>66</v>
      </c>
      <c r="F375" s="29"/>
      <c r="G375" s="29">
        <v>1077.0102999999999</v>
      </c>
      <c r="H375" s="29">
        <f>SUM(F375:G375)</f>
        <v>1077.0102999999999</v>
      </c>
      <c r="I375" s="29"/>
      <c r="J375" s="29"/>
      <c r="K375" s="29"/>
      <c r="L375" s="29">
        <f>SUM(H375:K375)</f>
        <v>1077.0102999999999</v>
      </c>
      <c r="M375" s="29"/>
      <c r="N375" s="29">
        <f>SUM(L375:M375)</f>
        <v>1077.0102999999999</v>
      </c>
      <c r="O375" s="28"/>
      <c r="P375" s="29"/>
      <c r="Q375" s="29">
        <f>SUM(O375:P375)</f>
        <v>0</v>
      </c>
      <c r="R375" s="29"/>
      <c r="S375" s="29">
        <f>SUM(Q375:R375)</f>
        <v>0</v>
      </c>
      <c r="T375" s="29"/>
      <c r="U375" s="29">
        <f>SUM(S375:T375)</f>
        <v>0</v>
      </c>
      <c r="V375" s="28"/>
      <c r="W375" s="29"/>
      <c r="X375" s="29">
        <f>SUM(V375:W375)</f>
        <v>0</v>
      </c>
      <c r="Y375" s="29"/>
      <c r="Z375" s="29">
        <f>SUM(X375:Y375)</f>
        <v>0</v>
      </c>
      <c r="AA375" s="138"/>
      <c r="AB375" s="29">
        <f>SUM(Z375:AA375)</f>
        <v>0</v>
      </c>
      <c r="AC375" s="127"/>
    </row>
    <row r="376" spans="1:29" ht="31.5" hidden="1" outlineLevel="2" x14ac:dyDescent="0.2">
      <c r="A376" s="30" t="s">
        <v>481</v>
      </c>
      <c r="B376" s="30" t="s">
        <v>519</v>
      </c>
      <c r="C376" s="30" t="s">
        <v>49</v>
      </c>
      <c r="D376" s="30"/>
      <c r="E376" s="31" t="s">
        <v>50</v>
      </c>
      <c r="F376" s="28">
        <f t="shared" ref="F376:Z379" si="350">F377</f>
        <v>37.700000000000003</v>
      </c>
      <c r="G376" s="28">
        <f t="shared" si="350"/>
        <v>0</v>
      </c>
      <c r="H376" s="28">
        <f t="shared" si="350"/>
        <v>37.700000000000003</v>
      </c>
      <c r="I376" s="28">
        <f t="shared" si="350"/>
        <v>0</v>
      </c>
      <c r="J376" s="28">
        <f t="shared" si="350"/>
        <v>0</v>
      </c>
      <c r="K376" s="28">
        <f t="shared" si="350"/>
        <v>0</v>
      </c>
      <c r="L376" s="28">
        <f t="shared" si="350"/>
        <v>37.700000000000003</v>
      </c>
      <c r="M376" s="28">
        <f t="shared" si="350"/>
        <v>0</v>
      </c>
      <c r="N376" s="28">
        <f t="shared" si="350"/>
        <v>37.700000000000003</v>
      </c>
      <c r="O376" s="28">
        <f t="shared" si="350"/>
        <v>37.700000000000003</v>
      </c>
      <c r="P376" s="28">
        <f t="shared" si="350"/>
        <v>0</v>
      </c>
      <c r="Q376" s="28">
        <f t="shared" si="350"/>
        <v>37.700000000000003</v>
      </c>
      <c r="R376" s="28">
        <f t="shared" si="350"/>
        <v>0</v>
      </c>
      <c r="S376" s="28">
        <f t="shared" si="350"/>
        <v>37.700000000000003</v>
      </c>
      <c r="T376" s="28">
        <f t="shared" si="350"/>
        <v>0</v>
      </c>
      <c r="U376" s="28">
        <f t="shared" si="350"/>
        <v>37.700000000000003</v>
      </c>
      <c r="V376" s="28">
        <f t="shared" si="350"/>
        <v>37.700000000000003</v>
      </c>
      <c r="W376" s="28">
        <f t="shared" si="350"/>
        <v>0</v>
      </c>
      <c r="X376" s="28">
        <f t="shared" si="350"/>
        <v>37.700000000000003</v>
      </c>
      <c r="Y376" s="28">
        <f t="shared" si="350"/>
        <v>0</v>
      </c>
      <c r="Z376" s="28">
        <f t="shared" si="350"/>
        <v>37.700000000000003</v>
      </c>
      <c r="AA376" s="137">
        <f t="shared" ref="AA376:AB379" si="351">AA377</f>
        <v>0</v>
      </c>
      <c r="AB376" s="28">
        <f t="shared" si="351"/>
        <v>37.700000000000003</v>
      </c>
      <c r="AC376" s="127"/>
    </row>
    <row r="377" spans="1:29" ht="18.75" hidden="1" customHeight="1" outlineLevel="3" x14ac:dyDescent="0.2">
      <c r="A377" s="30" t="s">
        <v>481</v>
      </c>
      <c r="B377" s="30" t="s">
        <v>519</v>
      </c>
      <c r="C377" s="30" t="s">
        <v>51</v>
      </c>
      <c r="D377" s="30"/>
      <c r="E377" s="31" t="s">
        <v>52</v>
      </c>
      <c r="F377" s="28">
        <f t="shared" si="350"/>
        <v>37.700000000000003</v>
      </c>
      <c r="G377" s="28">
        <f t="shared" si="350"/>
        <v>0</v>
      </c>
      <c r="H377" s="28">
        <f t="shared" si="350"/>
        <v>37.700000000000003</v>
      </c>
      <c r="I377" s="28">
        <f t="shared" si="350"/>
        <v>0</v>
      </c>
      <c r="J377" s="28">
        <f t="shared" si="350"/>
        <v>0</v>
      </c>
      <c r="K377" s="28">
        <f t="shared" si="350"/>
        <v>0</v>
      </c>
      <c r="L377" s="28">
        <f t="shared" si="350"/>
        <v>37.700000000000003</v>
      </c>
      <c r="M377" s="28">
        <f t="shared" si="350"/>
        <v>0</v>
      </c>
      <c r="N377" s="28">
        <f t="shared" si="350"/>
        <v>37.700000000000003</v>
      </c>
      <c r="O377" s="28">
        <f t="shared" si="350"/>
        <v>37.700000000000003</v>
      </c>
      <c r="P377" s="28">
        <f t="shared" si="350"/>
        <v>0</v>
      </c>
      <c r="Q377" s="28">
        <f t="shared" si="350"/>
        <v>37.700000000000003</v>
      </c>
      <c r="R377" s="28">
        <f t="shared" si="350"/>
        <v>0</v>
      </c>
      <c r="S377" s="28">
        <f t="shared" si="350"/>
        <v>37.700000000000003</v>
      </c>
      <c r="T377" s="28">
        <f t="shared" si="350"/>
        <v>0</v>
      </c>
      <c r="U377" s="28">
        <f t="shared" si="350"/>
        <v>37.700000000000003</v>
      </c>
      <c r="V377" s="28">
        <f t="shared" si="350"/>
        <v>37.700000000000003</v>
      </c>
      <c r="W377" s="28">
        <f t="shared" si="350"/>
        <v>0</v>
      </c>
      <c r="X377" s="28">
        <f t="shared" si="350"/>
        <v>37.700000000000003</v>
      </c>
      <c r="Y377" s="28">
        <f t="shared" si="350"/>
        <v>0</v>
      </c>
      <c r="Z377" s="28">
        <f t="shared" si="350"/>
        <v>37.700000000000003</v>
      </c>
      <c r="AA377" s="137">
        <f t="shared" si="351"/>
        <v>0</v>
      </c>
      <c r="AB377" s="28">
        <f t="shared" si="351"/>
        <v>37.700000000000003</v>
      </c>
      <c r="AC377" s="127"/>
    </row>
    <row r="378" spans="1:29" ht="18" hidden="1" customHeight="1" outlineLevel="4" x14ac:dyDescent="0.2">
      <c r="A378" s="30" t="s">
        <v>481</v>
      </c>
      <c r="B378" s="30" t="s">
        <v>519</v>
      </c>
      <c r="C378" s="30" t="s">
        <v>111</v>
      </c>
      <c r="D378" s="30"/>
      <c r="E378" s="31" t="s">
        <v>112</v>
      </c>
      <c r="F378" s="28">
        <f t="shared" si="350"/>
        <v>37.700000000000003</v>
      </c>
      <c r="G378" s="28">
        <f t="shared" si="350"/>
        <v>0</v>
      </c>
      <c r="H378" s="28">
        <f t="shared" si="350"/>
        <v>37.700000000000003</v>
      </c>
      <c r="I378" s="28">
        <f t="shared" si="350"/>
        <v>0</v>
      </c>
      <c r="J378" s="28">
        <f t="shared" si="350"/>
        <v>0</v>
      </c>
      <c r="K378" s="28">
        <f t="shared" si="350"/>
        <v>0</v>
      </c>
      <c r="L378" s="28">
        <f t="shared" si="350"/>
        <v>37.700000000000003</v>
      </c>
      <c r="M378" s="28">
        <f t="shared" si="350"/>
        <v>0</v>
      </c>
      <c r="N378" s="28">
        <f t="shared" si="350"/>
        <v>37.700000000000003</v>
      </c>
      <c r="O378" s="28">
        <f t="shared" si="350"/>
        <v>37.700000000000003</v>
      </c>
      <c r="P378" s="28">
        <f t="shared" si="350"/>
        <v>0</v>
      </c>
      <c r="Q378" s="28">
        <f t="shared" si="350"/>
        <v>37.700000000000003</v>
      </c>
      <c r="R378" s="28">
        <f t="shared" si="350"/>
        <v>0</v>
      </c>
      <c r="S378" s="28">
        <f t="shared" si="350"/>
        <v>37.700000000000003</v>
      </c>
      <c r="T378" s="28">
        <f t="shared" si="350"/>
        <v>0</v>
      </c>
      <c r="U378" s="28">
        <f t="shared" si="350"/>
        <v>37.700000000000003</v>
      </c>
      <c r="V378" s="28">
        <f t="shared" si="350"/>
        <v>37.700000000000003</v>
      </c>
      <c r="W378" s="28">
        <f t="shared" si="350"/>
        <v>0</v>
      </c>
      <c r="X378" s="28">
        <f t="shared" si="350"/>
        <v>37.700000000000003</v>
      </c>
      <c r="Y378" s="28">
        <f t="shared" si="350"/>
        <v>0</v>
      </c>
      <c r="Z378" s="28">
        <f t="shared" si="350"/>
        <v>37.700000000000003</v>
      </c>
      <c r="AA378" s="137">
        <f t="shared" si="351"/>
        <v>0</v>
      </c>
      <c r="AB378" s="28">
        <f t="shared" si="351"/>
        <v>37.700000000000003</v>
      </c>
      <c r="AC378" s="127"/>
    </row>
    <row r="379" spans="1:29" ht="31.5" hidden="1" outlineLevel="5" x14ac:dyDescent="0.2">
      <c r="A379" s="30" t="s">
        <v>481</v>
      </c>
      <c r="B379" s="30" t="s">
        <v>519</v>
      </c>
      <c r="C379" s="30" t="s">
        <v>194</v>
      </c>
      <c r="D379" s="30"/>
      <c r="E379" s="31" t="s">
        <v>431</v>
      </c>
      <c r="F379" s="28">
        <f t="shared" si="350"/>
        <v>37.700000000000003</v>
      </c>
      <c r="G379" s="28">
        <f t="shared" si="350"/>
        <v>0</v>
      </c>
      <c r="H379" s="28">
        <f t="shared" si="350"/>
        <v>37.700000000000003</v>
      </c>
      <c r="I379" s="28">
        <f t="shared" si="350"/>
        <v>0</v>
      </c>
      <c r="J379" s="28">
        <f t="shared" si="350"/>
        <v>0</v>
      </c>
      <c r="K379" s="28">
        <f t="shared" si="350"/>
        <v>0</v>
      </c>
      <c r="L379" s="28">
        <f t="shared" si="350"/>
        <v>37.700000000000003</v>
      </c>
      <c r="M379" s="28">
        <f t="shared" si="350"/>
        <v>0</v>
      </c>
      <c r="N379" s="28">
        <f t="shared" si="350"/>
        <v>37.700000000000003</v>
      </c>
      <c r="O379" s="28">
        <f t="shared" si="350"/>
        <v>37.700000000000003</v>
      </c>
      <c r="P379" s="28">
        <f t="shared" si="350"/>
        <v>0</v>
      </c>
      <c r="Q379" s="28">
        <f t="shared" si="350"/>
        <v>37.700000000000003</v>
      </c>
      <c r="R379" s="28">
        <f t="shared" si="350"/>
        <v>0</v>
      </c>
      <c r="S379" s="28">
        <f t="shared" si="350"/>
        <v>37.700000000000003</v>
      </c>
      <c r="T379" s="28">
        <f t="shared" si="350"/>
        <v>0</v>
      </c>
      <c r="U379" s="28">
        <f t="shared" si="350"/>
        <v>37.700000000000003</v>
      </c>
      <c r="V379" s="28">
        <f t="shared" si="350"/>
        <v>37.700000000000003</v>
      </c>
      <c r="W379" s="28">
        <f t="shared" si="350"/>
        <v>0</v>
      </c>
      <c r="X379" s="28">
        <f t="shared" si="350"/>
        <v>37.700000000000003</v>
      </c>
      <c r="Y379" s="28">
        <f t="shared" si="350"/>
        <v>0</v>
      </c>
      <c r="Z379" s="28">
        <f t="shared" si="350"/>
        <v>37.700000000000003</v>
      </c>
      <c r="AA379" s="137">
        <f t="shared" si="351"/>
        <v>0</v>
      </c>
      <c r="AB379" s="28">
        <f t="shared" si="351"/>
        <v>37.700000000000003</v>
      </c>
      <c r="AC379" s="127"/>
    </row>
    <row r="380" spans="1:29" ht="31.5" hidden="1" outlineLevel="7" x14ac:dyDescent="0.2">
      <c r="A380" s="32" t="s">
        <v>481</v>
      </c>
      <c r="B380" s="32" t="s">
        <v>519</v>
      </c>
      <c r="C380" s="32" t="s">
        <v>194</v>
      </c>
      <c r="D380" s="32" t="s">
        <v>65</v>
      </c>
      <c r="E380" s="33" t="s">
        <v>66</v>
      </c>
      <c r="F380" s="29">
        <v>37.700000000000003</v>
      </c>
      <c r="G380" s="29"/>
      <c r="H380" s="29">
        <f>SUM(F380:G380)</f>
        <v>37.700000000000003</v>
      </c>
      <c r="I380" s="29"/>
      <c r="J380" s="29"/>
      <c r="K380" s="29"/>
      <c r="L380" s="29">
        <f>SUM(H380:K380)</f>
        <v>37.700000000000003</v>
      </c>
      <c r="M380" s="29"/>
      <c r="N380" s="29">
        <f>SUM(L380:M380)</f>
        <v>37.700000000000003</v>
      </c>
      <c r="O380" s="29">
        <v>37.700000000000003</v>
      </c>
      <c r="P380" s="29"/>
      <c r="Q380" s="29">
        <f>SUM(O380:P380)</f>
        <v>37.700000000000003</v>
      </c>
      <c r="R380" s="29"/>
      <c r="S380" s="29">
        <f>SUM(Q380:R380)</f>
        <v>37.700000000000003</v>
      </c>
      <c r="T380" s="29"/>
      <c r="U380" s="29">
        <f>SUM(S380:T380)</f>
        <v>37.700000000000003</v>
      </c>
      <c r="V380" s="29">
        <v>37.700000000000003</v>
      </c>
      <c r="W380" s="29"/>
      <c r="X380" s="29">
        <f>SUM(V380:W380)</f>
        <v>37.700000000000003</v>
      </c>
      <c r="Y380" s="29"/>
      <c r="Z380" s="29">
        <f>SUM(X380:Y380)</f>
        <v>37.700000000000003</v>
      </c>
      <c r="AA380" s="138"/>
      <c r="AB380" s="29">
        <f>SUM(Z380:AA380)</f>
        <v>37.700000000000003</v>
      </c>
      <c r="AC380" s="127"/>
    </row>
    <row r="381" spans="1:29" ht="31.5" hidden="1" outlineLevel="2" x14ac:dyDescent="0.2">
      <c r="A381" s="30" t="s">
        <v>481</v>
      </c>
      <c r="B381" s="30" t="s">
        <v>519</v>
      </c>
      <c r="C381" s="30" t="s">
        <v>131</v>
      </c>
      <c r="D381" s="30"/>
      <c r="E381" s="31" t="s">
        <v>132</v>
      </c>
      <c r="F381" s="28">
        <f t="shared" ref="F381:Z381" si="352">F382+F422+F431</f>
        <v>190336.86152999999</v>
      </c>
      <c r="G381" s="28">
        <f t="shared" si="352"/>
        <v>6385.90787</v>
      </c>
      <c r="H381" s="28">
        <f t="shared" si="352"/>
        <v>196722.76939999999</v>
      </c>
      <c r="I381" s="28">
        <f t="shared" si="352"/>
        <v>18750</v>
      </c>
      <c r="J381" s="28">
        <f t="shared" si="352"/>
        <v>0</v>
      </c>
      <c r="K381" s="28">
        <f t="shared" si="352"/>
        <v>20581.245320000002</v>
      </c>
      <c r="L381" s="28">
        <f t="shared" si="352"/>
        <v>236054.01471999998</v>
      </c>
      <c r="M381" s="28">
        <f>M382+M422+M431</f>
        <v>0</v>
      </c>
      <c r="N381" s="28">
        <f>N382+N422+N431</f>
        <v>236054.01471999998</v>
      </c>
      <c r="O381" s="28">
        <f t="shared" si="352"/>
        <v>120719.87356000001</v>
      </c>
      <c r="P381" s="28">
        <f t="shared" si="352"/>
        <v>0</v>
      </c>
      <c r="Q381" s="28">
        <f t="shared" si="352"/>
        <v>120719.87356000001</v>
      </c>
      <c r="R381" s="28">
        <f t="shared" si="352"/>
        <v>1066.66643</v>
      </c>
      <c r="S381" s="28">
        <f t="shared" si="352"/>
        <v>121786.53999</v>
      </c>
      <c r="T381" s="28">
        <f>T382+T422+T431</f>
        <v>0</v>
      </c>
      <c r="U381" s="28">
        <f>U382+U422+U431</f>
        <v>121786.53999</v>
      </c>
      <c r="V381" s="28">
        <f t="shared" si="352"/>
        <v>117238.54056000001</v>
      </c>
      <c r="W381" s="28">
        <f t="shared" si="352"/>
        <v>0</v>
      </c>
      <c r="X381" s="28">
        <f t="shared" si="352"/>
        <v>117238.54056000001</v>
      </c>
      <c r="Y381" s="28">
        <f t="shared" si="352"/>
        <v>3494.6934000000001</v>
      </c>
      <c r="Z381" s="28">
        <f t="shared" si="352"/>
        <v>120733.23396</v>
      </c>
      <c r="AA381" s="137">
        <f>AA382+AA422+AA431</f>
        <v>0</v>
      </c>
      <c r="AB381" s="28">
        <f>AB382+AB422+AB431</f>
        <v>120733.23396</v>
      </c>
      <c r="AC381" s="127"/>
    </row>
    <row r="382" spans="1:29" ht="15.75" hidden="1" outlineLevel="3" x14ac:dyDescent="0.2">
      <c r="A382" s="30" t="s">
        <v>481</v>
      </c>
      <c r="B382" s="30" t="s">
        <v>519</v>
      </c>
      <c r="C382" s="30" t="s">
        <v>133</v>
      </c>
      <c r="D382" s="30"/>
      <c r="E382" s="31" t="s">
        <v>505</v>
      </c>
      <c r="F382" s="28">
        <f>F383+F392+F397+F408+F415</f>
        <v>127811.26152999999</v>
      </c>
      <c r="G382" s="28">
        <f t="shared" ref="G382:L382" si="353">G383+G392+G397+G408+G415</f>
        <v>6385.90787</v>
      </c>
      <c r="H382" s="28">
        <f t="shared" si="353"/>
        <v>134197.16940000001</v>
      </c>
      <c r="I382" s="28">
        <f t="shared" si="353"/>
        <v>18750</v>
      </c>
      <c r="J382" s="28">
        <f t="shared" si="353"/>
        <v>0</v>
      </c>
      <c r="K382" s="28">
        <f t="shared" si="353"/>
        <v>20581.245320000002</v>
      </c>
      <c r="L382" s="28">
        <f t="shared" si="353"/>
        <v>173528.41472</v>
      </c>
      <c r="M382" s="28">
        <f>M383+M392+M397+M408+M415</f>
        <v>0</v>
      </c>
      <c r="N382" s="28">
        <f>N383+N392+N397+N408+N415</f>
        <v>173528.41472</v>
      </c>
      <c r="O382" s="28">
        <f>O383+O392+O397+O408+O415</f>
        <v>50479.180560000001</v>
      </c>
      <c r="P382" s="28">
        <f t="shared" ref="P382:S382" si="354">P383+P392+P397+P408+P415</f>
        <v>0</v>
      </c>
      <c r="Q382" s="28">
        <f t="shared" si="354"/>
        <v>50479.180560000001</v>
      </c>
      <c r="R382" s="28">
        <f t="shared" si="354"/>
        <v>1066.66643</v>
      </c>
      <c r="S382" s="28">
        <f t="shared" si="354"/>
        <v>51545.846990000005</v>
      </c>
      <c r="T382" s="28">
        <f>T383+T392+T397+T408+T415</f>
        <v>0</v>
      </c>
      <c r="U382" s="28">
        <f>U383+U392+U397+U408+U415</f>
        <v>51545.846990000005</v>
      </c>
      <c r="V382" s="28">
        <f>V383+V392+V397+V408+V415</f>
        <v>54712.940560000003</v>
      </c>
      <c r="W382" s="28">
        <f t="shared" ref="W382:Z382" si="355">W383+W392+W397+W408+W415</f>
        <v>0</v>
      </c>
      <c r="X382" s="28">
        <f t="shared" si="355"/>
        <v>54712.940560000003</v>
      </c>
      <c r="Y382" s="28">
        <f t="shared" si="355"/>
        <v>3494.6934000000001</v>
      </c>
      <c r="Z382" s="28">
        <f t="shared" si="355"/>
        <v>58207.633959999999</v>
      </c>
      <c r="AA382" s="137">
        <f>AA383+AA392+AA397+AA408+AA415</f>
        <v>0</v>
      </c>
      <c r="AB382" s="28">
        <f>AB383+AB392+AB397+AB408+AB415</f>
        <v>58207.633959999999</v>
      </c>
      <c r="AC382" s="127"/>
    </row>
    <row r="383" spans="1:29" ht="31.5" hidden="1" outlineLevel="4" x14ac:dyDescent="0.2">
      <c r="A383" s="30" t="s">
        <v>481</v>
      </c>
      <c r="B383" s="30" t="s">
        <v>519</v>
      </c>
      <c r="C383" s="30" t="s">
        <v>134</v>
      </c>
      <c r="D383" s="30"/>
      <c r="E383" s="31" t="s">
        <v>135</v>
      </c>
      <c r="F383" s="28">
        <f>F384+F386+F388+F390</f>
        <v>37182.400000000001</v>
      </c>
      <c r="G383" s="28">
        <f t="shared" ref="G383:L383" si="356">G384+G386+G388+G390</f>
        <v>0</v>
      </c>
      <c r="H383" s="28">
        <f t="shared" si="356"/>
        <v>37182.400000000001</v>
      </c>
      <c r="I383" s="28">
        <f t="shared" si="356"/>
        <v>0</v>
      </c>
      <c r="J383" s="28">
        <f t="shared" si="356"/>
        <v>0</v>
      </c>
      <c r="K383" s="28">
        <f t="shared" si="356"/>
        <v>13738.858</v>
      </c>
      <c r="L383" s="28">
        <f t="shared" si="356"/>
        <v>50921.258000000002</v>
      </c>
      <c r="M383" s="28">
        <f>M384+M386+M388+M390</f>
        <v>0</v>
      </c>
      <c r="N383" s="28">
        <f>N384+N386+N388+N390</f>
        <v>50921.258000000002</v>
      </c>
      <c r="O383" s="28">
        <f t="shared" ref="O383:Z383" si="357">O384+O386+O388+O390</f>
        <v>21182.400000000001</v>
      </c>
      <c r="P383" s="28">
        <f t="shared" si="357"/>
        <v>0</v>
      </c>
      <c r="Q383" s="28">
        <f t="shared" si="357"/>
        <v>21182.400000000001</v>
      </c>
      <c r="R383" s="28">
        <f t="shared" si="357"/>
        <v>0</v>
      </c>
      <c r="S383" s="28">
        <f t="shared" si="357"/>
        <v>21182.400000000001</v>
      </c>
      <c r="T383" s="28">
        <f>T384+T386+T388+T390</f>
        <v>0</v>
      </c>
      <c r="U383" s="28">
        <f>U384+U386+U388+U390</f>
        <v>21182.400000000001</v>
      </c>
      <c r="V383" s="28">
        <f t="shared" si="357"/>
        <v>21182.400000000001</v>
      </c>
      <c r="W383" s="28">
        <f t="shared" si="357"/>
        <v>0</v>
      </c>
      <c r="X383" s="28">
        <f t="shared" si="357"/>
        <v>21182.400000000001</v>
      </c>
      <c r="Y383" s="28">
        <f t="shared" si="357"/>
        <v>0</v>
      </c>
      <c r="Z383" s="28">
        <f t="shared" si="357"/>
        <v>21182.400000000001</v>
      </c>
      <c r="AA383" s="137">
        <f>AA384+AA386+AA388+AA390</f>
        <v>0</v>
      </c>
      <c r="AB383" s="28">
        <f>AB384+AB386+AB388+AB390</f>
        <v>21182.400000000001</v>
      </c>
      <c r="AC383" s="127"/>
    </row>
    <row r="384" spans="1:29" ht="15.75" hidden="1" outlineLevel="5" x14ac:dyDescent="0.2">
      <c r="A384" s="30" t="s">
        <v>481</v>
      </c>
      <c r="B384" s="30" t="s">
        <v>519</v>
      </c>
      <c r="C384" s="30" t="s">
        <v>195</v>
      </c>
      <c r="D384" s="30"/>
      <c r="E384" s="31" t="s">
        <v>196</v>
      </c>
      <c r="F384" s="28">
        <f t="shared" ref="F384:Z384" si="358">F385</f>
        <v>8433.1</v>
      </c>
      <c r="G384" s="28">
        <f t="shared" si="358"/>
        <v>0</v>
      </c>
      <c r="H384" s="28">
        <f t="shared" si="358"/>
        <v>8433.1</v>
      </c>
      <c r="I384" s="28">
        <f t="shared" si="358"/>
        <v>0</v>
      </c>
      <c r="J384" s="28">
        <f t="shared" si="358"/>
        <v>0</v>
      </c>
      <c r="K384" s="28">
        <f t="shared" si="358"/>
        <v>0</v>
      </c>
      <c r="L384" s="28">
        <f t="shared" si="358"/>
        <v>8433.1</v>
      </c>
      <c r="M384" s="28">
        <f>M385</f>
        <v>0</v>
      </c>
      <c r="N384" s="28">
        <f>N385</f>
        <v>8433.1</v>
      </c>
      <c r="O384" s="28">
        <f t="shared" ref="O384:V384" si="359">O385</f>
        <v>8433.1</v>
      </c>
      <c r="P384" s="28">
        <f t="shared" si="358"/>
        <v>0</v>
      </c>
      <c r="Q384" s="28">
        <f t="shared" si="358"/>
        <v>8433.1</v>
      </c>
      <c r="R384" s="28">
        <f t="shared" si="358"/>
        <v>0</v>
      </c>
      <c r="S384" s="28">
        <f t="shared" si="358"/>
        <v>8433.1</v>
      </c>
      <c r="T384" s="28">
        <f>T385</f>
        <v>0</v>
      </c>
      <c r="U384" s="28">
        <f>U385</f>
        <v>8433.1</v>
      </c>
      <c r="V384" s="28">
        <f t="shared" si="359"/>
        <v>8433.1</v>
      </c>
      <c r="W384" s="28">
        <f t="shared" si="358"/>
        <v>0</v>
      </c>
      <c r="X384" s="28">
        <f t="shared" si="358"/>
        <v>8433.1</v>
      </c>
      <c r="Y384" s="28">
        <f t="shared" si="358"/>
        <v>0</v>
      </c>
      <c r="Z384" s="28">
        <f t="shared" si="358"/>
        <v>8433.1</v>
      </c>
      <c r="AA384" s="137">
        <f>AA385</f>
        <v>0</v>
      </c>
      <c r="AB384" s="28">
        <f>AB385</f>
        <v>8433.1</v>
      </c>
      <c r="AC384" s="127"/>
    </row>
    <row r="385" spans="1:29" ht="31.5" hidden="1" outlineLevel="7" x14ac:dyDescent="0.2">
      <c r="A385" s="32" t="s">
        <v>481</v>
      </c>
      <c r="B385" s="32" t="s">
        <v>519</v>
      </c>
      <c r="C385" s="32" t="s">
        <v>195</v>
      </c>
      <c r="D385" s="32" t="s">
        <v>65</v>
      </c>
      <c r="E385" s="33" t="s">
        <v>66</v>
      </c>
      <c r="F385" s="29">
        <v>8433.1</v>
      </c>
      <c r="G385" s="29"/>
      <c r="H385" s="29">
        <f>SUM(F385:G385)</f>
        <v>8433.1</v>
      </c>
      <c r="I385" s="29"/>
      <c r="J385" s="29"/>
      <c r="K385" s="29"/>
      <c r="L385" s="29">
        <f>SUM(H385:K385)</f>
        <v>8433.1</v>
      </c>
      <c r="M385" s="29"/>
      <c r="N385" s="29">
        <f>SUM(L385:M385)</f>
        <v>8433.1</v>
      </c>
      <c r="O385" s="29">
        <v>8433.1</v>
      </c>
      <c r="P385" s="29"/>
      <c r="Q385" s="29">
        <f>SUM(O385:P385)</f>
        <v>8433.1</v>
      </c>
      <c r="R385" s="29"/>
      <c r="S385" s="29">
        <f>SUM(Q385:R385)</f>
        <v>8433.1</v>
      </c>
      <c r="T385" s="29"/>
      <c r="U385" s="29">
        <f>SUM(S385:T385)</f>
        <v>8433.1</v>
      </c>
      <c r="V385" s="29">
        <v>8433.1</v>
      </c>
      <c r="W385" s="29"/>
      <c r="X385" s="29">
        <f>SUM(V385:W385)</f>
        <v>8433.1</v>
      </c>
      <c r="Y385" s="29"/>
      <c r="Z385" s="29">
        <f>SUM(X385:Y385)</f>
        <v>8433.1</v>
      </c>
      <c r="AA385" s="138"/>
      <c r="AB385" s="29">
        <f>SUM(Z385:AA385)</f>
        <v>8433.1</v>
      </c>
      <c r="AC385" s="127"/>
    </row>
    <row r="386" spans="1:29" ht="15.75" hidden="1" outlineLevel="5" x14ac:dyDescent="0.2">
      <c r="A386" s="30" t="s">
        <v>481</v>
      </c>
      <c r="B386" s="30" t="s">
        <v>519</v>
      </c>
      <c r="C386" s="30" t="s">
        <v>197</v>
      </c>
      <c r="D386" s="30"/>
      <c r="E386" s="31" t="s">
        <v>198</v>
      </c>
      <c r="F386" s="28">
        <f t="shared" ref="F386:Z386" si="360">F387</f>
        <v>12749.3</v>
      </c>
      <c r="G386" s="28">
        <f t="shared" si="360"/>
        <v>0</v>
      </c>
      <c r="H386" s="28">
        <f t="shared" si="360"/>
        <v>12749.3</v>
      </c>
      <c r="I386" s="28">
        <f t="shared" si="360"/>
        <v>0</v>
      </c>
      <c r="J386" s="28">
        <f t="shared" si="360"/>
        <v>0</v>
      </c>
      <c r="K386" s="28">
        <f t="shared" si="360"/>
        <v>13738.858</v>
      </c>
      <c r="L386" s="28">
        <f t="shared" si="360"/>
        <v>26488.157999999999</v>
      </c>
      <c r="M386" s="28">
        <f>M387</f>
        <v>0</v>
      </c>
      <c r="N386" s="28">
        <f>N387</f>
        <v>26488.157999999999</v>
      </c>
      <c r="O386" s="28">
        <f t="shared" si="360"/>
        <v>12749.3</v>
      </c>
      <c r="P386" s="28">
        <f t="shared" si="360"/>
        <v>0</v>
      </c>
      <c r="Q386" s="28">
        <f t="shared" si="360"/>
        <v>12749.3</v>
      </c>
      <c r="R386" s="28">
        <f t="shared" si="360"/>
        <v>0</v>
      </c>
      <c r="S386" s="28">
        <f t="shared" si="360"/>
        <v>12749.3</v>
      </c>
      <c r="T386" s="28">
        <f>T387</f>
        <v>0</v>
      </c>
      <c r="U386" s="28">
        <f>U387</f>
        <v>12749.3</v>
      </c>
      <c r="V386" s="28">
        <f>V387</f>
        <v>12749.3</v>
      </c>
      <c r="W386" s="28">
        <f t="shared" si="360"/>
        <v>0</v>
      </c>
      <c r="X386" s="28">
        <f t="shared" si="360"/>
        <v>12749.3</v>
      </c>
      <c r="Y386" s="28">
        <f t="shared" si="360"/>
        <v>0</v>
      </c>
      <c r="Z386" s="28">
        <f t="shared" si="360"/>
        <v>12749.3</v>
      </c>
      <c r="AA386" s="137">
        <f>AA387</f>
        <v>0</v>
      </c>
      <c r="AB386" s="28">
        <f>AB387</f>
        <v>12749.3</v>
      </c>
      <c r="AC386" s="127"/>
    </row>
    <row r="387" spans="1:29" ht="31.5" hidden="1" outlineLevel="7" x14ac:dyDescent="0.2">
      <c r="A387" s="32" t="s">
        <v>481</v>
      </c>
      <c r="B387" s="32" t="s">
        <v>519</v>
      </c>
      <c r="C387" s="32" t="s">
        <v>197</v>
      </c>
      <c r="D387" s="32" t="s">
        <v>65</v>
      </c>
      <c r="E387" s="33" t="s">
        <v>66</v>
      </c>
      <c r="F387" s="29">
        <v>12749.3</v>
      </c>
      <c r="G387" s="29"/>
      <c r="H387" s="29">
        <f>SUM(F387:G387)</f>
        <v>12749.3</v>
      </c>
      <c r="I387" s="29"/>
      <c r="J387" s="29"/>
      <c r="K387" s="29">
        <f>91.854+4600+9047.004</f>
        <v>13738.858</v>
      </c>
      <c r="L387" s="29">
        <f>SUM(H387:K387)</f>
        <v>26488.157999999999</v>
      </c>
      <c r="M387" s="29"/>
      <c r="N387" s="29">
        <f>SUM(L387:M387)</f>
        <v>26488.157999999999</v>
      </c>
      <c r="O387" s="29">
        <v>12749.3</v>
      </c>
      <c r="P387" s="29"/>
      <c r="Q387" s="29">
        <f>SUM(O387:P387)</f>
        <v>12749.3</v>
      </c>
      <c r="R387" s="29"/>
      <c r="S387" s="29">
        <f>SUM(Q387:R387)</f>
        <v>12749.3</v>
      </c>
      <c r="T387" s="29"/>
      <c r="U387" s="29">
        <f>SUM(S387:T387)</f>
        <v>12749.3</v>
      </c>
      <c r="V387" s="29">
        <v>12749.3</v>
      </c>
      <c r="W387" s="29"/>
      <c r="X387" s="29">
        <f>SUM(V387:W387)</f>
        <v>12749.3</v>
      </c>
      <c r="Y387" s="29"/>
      <c r="Z387" s="29">
        <f>SUM(X387:Y387)</f>
        <v>12749.3</v>
      </c>
      <c r="AA387" s="138"/>
      <c r="AB387" s="29">
        <f>SUM(Z387:AA387)</f>
        <v>12749.3</v>
      </c>
      <c r="AC387" s="127"/>
    </row>
    <row r="388" spans="1:29" ht="31.5" hidden="1" outlineLevel="7" x14ac:dyDescent="0.2">
      <c r="A388" s="30" t="s">
        <v>481</v>
      </c>
      <c r="B388" s="30" t="s">
        <v>519</v>
      </c>
      <c r="C388" s="30" t="s">
        <v>681</v>
      </c>
      <c r="D388" s="30"/>
      <c r="E388" s="31" t="s">
        <v>618</v>
      </c>
      <c r="F388" s="28">
        <f>F389</f>
        <v>4000</v>
      </c>
      <c r="G388" s="28">
        <f t="shared" ref="G388:L388" si="361">G389</f>
        <v>0</v>
      </c>
      <c r="H388" s="28">
        <f t="shared" si="361"/>
        <v>4000</v>
      </c>
      <c r="I388" s="28">
        <f t="shared" si="361"/>
        <v>0</v>
      </c>
      <c r="J388" s="28">
        <f t="shared" si="361"/>
        <v>0</v>
      </c>
      <c r="K388" s="28">
        <f t="shared" si="361"/>
        <v>0</v>
      </c>
      <c r="L388" s="28">
        <f t="shared" si="361"/>
        <v>4000</v>
      </c>
      <c r="M388" s="28">
        <f>M389</f>
        <v>0</v>
      </c>
      <c r="N388" s="28">
        <f>N389</f>
        <v>4000</v>
      </c>
      <c r="O388" s="28"/>
      <c r="P388" s="28">
        <f t="shared" ref="P388:S388" si="362">P389</f>
        <v>0</v>
      </c>
      <c r="Q388" s="28">
        <f t="shared" si="362"/>
        <v>0</v>
      </c>
      <c r="R388" s="28">
        <f t="shared" si="362"/>
        <v>0</v>
      </c>
      <c r="S388" s="28">
        <f t="shared" si="362"/>
        <v>0</v>
      </c>
      <c r="T388" s="28">
        <f>T389</f>
        <v>0</v>
      </c>
      <c r="U388" s="28">
        <f>U389</f>
        <v>0</v>
      </c>
      <c r="V388" s="28"/>
      <c r="W388" s="28">
        <f t="shared" ref="W388:Z388" si="363">W389</f>
        <v>0</v>
      </c>
      <c r="X388" s="28">
        <f t="shared" si="363"/>
        <v>0</v>
      </c>
      <c r="Y388" s="28">
        <f t="shared" si="363"/>
        <v>0</v>
      </c>
      <c r="Z388" s="28">
        <f t="shared" si="363"/>
        <v>0</v>
      </c>
      <c r="AA388" s="137">
        <f>AA389</f>
        <v>0</v>
      </c>
      <c r="AB388" s="28">
        <f>AB389</f>
        <v>0</v>
      </c>
      <c r="AC388" s="127"/>
    </row>
    <row r="389" spans="1:29" ht="31.5" hidden="1" outlineLevel="7" x14ac:dyDescent="0.2">
      <c r="A389" s="32" t="s">
        <v>481</v>
      </c>
      <c r="B389" s="32" t="s">
        <v>519</v>
      </c>
      <c r="C389" s="32" t="s">
        <v>681</v>
      </c>
      <c r="D389" s="32" t="s">
        <v>65</v>
      </c>
      <c r="E389" s="33" t="s">
        <v>66</v>
      </c>
      <c r="F389" s="29">
        <v>4000</v>
      </c>
      <c r="G389" s="29"/>
      <c r="H389" s="29">
        <f>SUM(F389:G389)</f>
        <v>4000</v>
      </c>
      <c r="I389" s="29"/>
      <c r="J389" s="29"/>
      <c r="K389" s="29"/>
      <c r="L389" s="29">
        <f>SUM(H389:K389)</f>
        <v>4000</v>
      </c>
      <c r="M389" s="29"/>
      <c r="N389" s="29">
        <f>SUM(L389:M389)</f>
        <v>4000</v>
      </c>
      <c r="O389" s="28"/>
      <c r="P389" s="29"/>
      <c r="Q389" s="29">
        <f>SUM(O389:P389)</f>
        <v>0</v>
      </c>
      <c r="R389" s="29"/>
      <c r="S389" s="29">
        <f>SUM(Q389:R389)</f>
        <v>0</v>
      </c>
      <c r="T389" s="29"/>
      <c r="U389" s="29">
        <f>SUM(S389:T389)</f>
        <v>0</v>
      </c>
      <c r="V389" s="28"/>
      <c r="W389" s="29"/>
      <c r="X389" s="29">
        <f>SUM(V389:W389)</f>
        <v>0</v>
      </c>
      <c r="Y389" s="29"/>
      <c r="Z389" s="29">
        <f>SUM(X389:Y389)</f>
        <v>0</v>
      </c>
      <c r="AA389" s="138"/>
      <c r="AB389" s="29">
        <f>SUM(Z389:AA389)</f>
        <v>0</v>
      </c>
      <c r="AC389" s="127"/>
    </row>
    <row r="390" spans="1:29" ht="31.5" hidden="1" outlineLevel="7" x14ac:dyDescent="0.2">
      <c r="A390" s="30" t="s">
        <v>481</v>
      </c>
      <c r="B390" s="30" t="s">
        <v>519</v>
      </c>
      <c r="C390" s="30" t="s">
        <v>681</v>
      </c>
      <c r="D390" s="30"/>
      <c r="E390" s="31" t="s">
        <v>617</v>
      </c>
      <c r="F390" s="28">
        <f>F391</f>
        <v>12000</v>
      </c>
      <c r="G390" s="28">
        <f t="shared" ref="G390:L390" si="364">G391</f>
        <v>0</v>
      </c>
      <c r="H390" s="28">
        <f t="shared" si="364"/>
        <v>12000</v>
      </c>
      <c r="I390" s="28">
        <f t="shared" si="364"/>
        <v>0</v>
      </c>
      <c r="J390" s="28">
        <f t="shared" si="364"/>
        <v>0</v>
      </c>
      <c r="K390" s="28">
        <f t="shared" si="364"/>
        <v>0</v>
      </c>
      <c r="L390" s="28">
        <f t="shared" si="364"/>
        <v>12000</v>
      </c>
      <c r="M390" s="28">
        <f>M391</f>
        <v>0</v>
      </c>
      <c r="N390" s="28">
        <f>N391</f>
        <v>12000</v>
      </c>
      <c r="O390" s="28"/>
      <c r="P390" s="28">
        <f t="shared" ref="P390:S390" si="365">P391</f>
        <v>0</v>
      </c>
      <c r="Q390" s="28">
        <f t="shared" si="365"/>
        <v>0</v>
      </c>
      <c r="R390" s="28">
        <f t="shared" si="365"/>
        <v>0</v>
      </c>
      <c r="S390" s="28">
        <f t="shared" si="365"/>
        <v>0</v>
      </c>
      <c r="T390" s="28">
        <f>T391</f>
        <v>0</v>
      </c>
      <c r="U390" s="28">
        <f>U391</f>
        <v>0</v>
      </c>
      <c r="V390" s="28"/>
      <c r="W390" s="28">
        <f t="shared" ref="W390:Z390" si="366">W391</f>
        <v>0</v>
      </c>
      <c r="X390" s="28">
        <f t="shared" si="366"/>
        <v>0</v>
      </c>
      <c r="Y390" s="28">
        <f t="shared" si="366"/>
        <v>0</v>
      </c>
      <c r="Z390" s="28">
        <f t="shared" si="366"/>
        <v>0</v>
      </c>
      <c r="AA390" s="137">
        <f>AA391</f>
        <v>0</v>
      </c>
      <c r="AB390" s="28">
        <f>AB391</f>
        <v>0</v>
      </c>
      <c r="AC390" s="127"/>
    </row>
    <row r="391" spans="1:29" ht="31.5" hidden="1" outlineLevel="7" x14ac:dyDescent="0.2">
      <c r="A391" s="32" t="s">
        <v>481</v>
      </c>
      <c r="B391" s="32" t="s">
        <v>519</v>
      </c>
      <c r="C391" s="32" t="s">
        <v>681</v>
      </c>
      <c r="D391" s="32" t="s">
        <v>65</v>
      </c>
      <c r="E391" s="33" t="s">
        <v>66</v>
      </c>
      <c r="F391" s="29">
        <v>12000</v>
      </c>
      <c r="G391" s="29"/>
      <c r="H391" s="29">
        <f>SUM(F391:G391)</f>
        <v>12000</v>
      </c>
      <c r="I391" s="29"/>
      <c r="J391" s="29"/>
      <c r="K391" s="29"/>
      <c r="L391" s="29">
        <f>SUM(H391:K391)</f>
        <v>12000</v>
      </c>
      <c r="M391" s="29"/>
      <c r="N391" s="29">
        <f>SUM(L391:M391)</f>
        <v>12000</v>
      </c>
      <c r="O391" s="29"/>
      <c r="P391" s="29"/>
      <c r="Q391" s="29">
        <f>SUM(O391:P391)</f>
        <v>0</v>
      </c>
      <c r="R391" s="29"/>
      <c r="S391" s="29">
        <f>SUM(Q391:R391)</f>
        <v>0</v>
      </c>
      <c r="T391" s="29"/>
      <c r="U391" s="29">
        <f>SUM(S391:T391)</f>
        <v>0</v>
      </c>
      <c r="V391" s="29"/>
      <c r="W391" s="29"/>
      <c r="X391" s="29">
        <f>SUM(V391:W391)</f>
        <v>0</v>
      </c>
      <c r="Y391" s="29"/>
      <c r="Z391" s="29">
        <f>SUM(X391:Y391)</f>
        <v>0</v>
      </c>
      <c r="AA391" s="138"/>
      <c r="AB391" s="29">
        <f>SUM(Z391:AA391)</f>
        <v>0</v>
      </c>
      <c r="AC391" s="127"/>
    </row>
    <row r="392" spans="1:29" ht="31.5" hidden="1" outlineLevel="4" x14ac:dyDescent="0.2">
      <c r="A392" s="30" t="s">
        <v>481</v>
      </c>
      <c r="B392" s="30" t="s">
        <v>519</v>
      </c>
      <c r="C392" s="30" t="s">
        <v>166</v>
      </c>
      <c r="D392" s="30"/>
      <c r="E392" s="31" t="s">
        <v>167</v>
      </c>
      <c r="F392" s="28">
        <f>F393+F395</f>
        <v>1671.3</v>
      </c>
      <c r="G392" s="28">
        <f t="shared" ref="G392:L392" si="367">G393+G395</f>
        <v>0</v>
      </c>
      <c r="H392" s="28">
        <f t="shared" si="367"/>
        <v>1671.3</v>
      </c>
      <c r="I392" s="28">
        <f t="shared" si="367"/>
        <v>0</v>
      </c>
      <c r="J392" s="28">
        <f t="shared" si="367"/>
        <v>0</v>
      </c>
      <c r="K392" s="28">
        <f t="shared" si="367"/>
        <v>0</v>
      </c>
      <c r="L392" s="28">
        <f t="shared" si="367"/>
        <v>1671.3</v>
      </c>
      <c r="M392" s="28">
        <f>M393+M395</f>
        <v>0</v>
      </c>
      <c r="N392" s="28">
        <f>N393+N395</f>
        <v>1671.3</v>
      </c>
      <c r="O392" s="28">
        <f t="shared" ref="O392:Z392" si="368">O393+O395</f>
        <v>1671.3</v>
      </c>
      <c r="P392" s="28">
        <f t="shared" si="368"/>
        <v>0</v>
      </c>
      <c r="Q392" s="28">
        <f t="shared" si="368"/>
        <v>1671.3</v>
      </c>
      <c r="R392" s="28">
        <f t="shared" si="368"/>
        <v>0</v>
      </c>
      <c r="S392" s="28">
        <f t="shared" si="368"/>
        <v>1671.3</v>
      </c>
      <c r="T392" s="28">
        <f>T393+T395</f>
        <v>0</v>
      </c>
      <c r="U392" s="28">
        <f>U393+U395</f>
        <v>1671.3</v>
      </c>
      <c r="V392" s="28">
        <f t="shared" si="368"/>
        <v>1671.3</v>
      </c>
      <c r="W392" s="28">
        <f t="shared" si="368"/>
        <v>0</v>
      </c>
      <c r="X392" s="28">
        <f t="shared" si="368"/>
        <v>1671.3</v>
      </c>
      <c r="Y392" s="28">
        <f t="shared" si="368"/>
        <v>0</v>
      </c>
      <c r="Z392" s="28">
        <f t="shared" si="368"/>
        <v>1671.3</v>
      </c>
      <c r="AA392" s="137">
        <f>AA393+AA395</f>
        <v>0</v>
      </c>
      <c r="AB392" s="28">
        <f>AB393+AB395</f>
        <v>1671.3</v>
      </c>
      <c r="AC392" s="127"/>
    </row>
    <row r="393" spans="1:29" ht="15.75" hidden="1" outlineLevel="5" x14ac:dyDescent="0.2">
      <c r="A393" s="30" t="s">
        <v>481</v>
      </c>
      <c r="B393" s="30" t="s">
        <v>519</v>
      </c>
      <c r="C393" s="30" t="s">
        <v>199</v>
      </c>
      <c r="D393" s="30"/>
      <c r="E393" s="31" t="s">
        <v>200</v>
      </c>
      <c r="F393" s="28">
        <f t="shared" ref="F393:Z393" si="369">F394</f>
        <v>1559.3</v>
      </c>
      <c r="G393" s="28">
        <f t="shared" si="369"/>
        <v>0</v>
      </c>
      <c r="H393" s="28">
        <f t="shared" si="369"/>
        <v>1559.3</v>
      </c>
      <c r="I393" s="28">
        <f t="shared" si="369"/>
        <v>0</v>
      </c>
      <c r="J393" s="28">
        <f t="shared" si="369"/>
        <v>0</v>
      </c>
      <c r="K393" s="28">
        <f t="shared" si="369"/>
        <v>0</v>
      </c>
      <c r="L393" s="28">
        <f t="shared" si="369"/>
        <v>1559.3</v>
      </c>
      <c r="M393" s="28">
        <f>M394</f>
        <v>0</v>
      </c>
      <c r="N393" s="28">
        <f>N394</f>
        <v>1559.3</v>
      </c>
      <c r="O393" s="28">
        <f t="shared" si="369"/>
        <v>1559.3</v>
      </c>
      <c r="P393" s="28">
        <f t="shared" si="369"/>
        <v>0</v>
      </c>
      <c r="Q393" s="28">
        <f t="shared" si="369"/>
        <v>1559.3</v>
      </c>
      <c r="R393" s="28">
        <f t="shared" si="369"/>
        <v>0</v>
      </c>
      <c r="S393" s="28">
        <f t="shared" si="369"/>
        <v>1559.3</v>
      </c>
      <c r="T393" s="28">
        <f>T394</f>
        <v>0</v>
      </c>
      <c r="U393" s="28">
        <f>U394</f>
        <v>1559.3</v>
      </c>
      <c r="V393" s="28">
        <f t="shared" si="369"/>
        <v>1559.3</v>
      </c>
      <c r="W393" s="28">
        <f t="shared" si="369"/>
        <v>0</v>
      </c>
      <c r="X393" s="28">
        <f t="shared" si="369"/>
        <v>1559.3</v>
      </c>
      <c r="Y393" s="28">
        <f t="shared" si="369"/>
        <v>0</v>
      </c>
      <c r="Z393" s="28">
        <f t="shared" si="369"/>
        <v>1559.3</v>
      </c>
      <c r="AA393" s="137">
        <f>AA394</f>
        <v>0</v>
      </c>
      <c r="AB393" s="28">
        <f>AB394</f>
        <v>1559.3</v>
      </c>
      <c r="AC393" s="127"/>
    </row>
    <row r="394" spans="1:29" ht="31.5" hidden="1" outlineLevel="7" x14ac:dyDescent="0.2">
      <c r="A394" s="32" t="s">
        <v>481</v>
      </c>
      <c r="B394" s="32" t="s">
        <v>519</v>
      </c>
      <c r="C394" s="32" t="s">
        <v>199</v>
      </c>
      <c r="D394" s="32" t="s">
        <v>65</v>
      </c>
      <c r="E394" s="33" t="s">
        <v>66</v>
      </c>
      <c r="F394" s="29">
        <v>1559.3</v>
      </c>
      <c r="G394" s="29"/>
      <c r="H394" s="29">
        <f>SUM(F394:G394)</f>
        <v>1559.3</v>
      </c>
      <c r="I394" s="29"/>
      <c r="J394" s="29"/>
      <c r="K394" s="29"/>
      <c r="L394" s="29">
        <f>SUM(H394:K394)</f>
        <v>1559.3</v>
      </c>
      <c r="M394" s="29"/>
      <c r="N394" s="29">
        <f>SUM(L394:M394)</f>
        <v>1559.3</v>
      </c>
      <c r="O394" s="29">
        <v>1559.3</v>
      </c>
      <c r="P394" s="29"/>
      <c r="Q394" s="29">
        <f>SUM(O394:P394)</f>
        <v>1559.3</v>
      </c>
      <c r="R394" s="29"/>
      <c r="S394" s="29">
        <f>SUM(Q394:R394)</f>
        <v>1559.3</v>
      </c>
      <c r="T394" s="29"/>
      <c r="U394" s="29">
        <f>SUM(S394:T394)</f>
        <v>1559.3</v>
      </c>
      <c r="V394" s="29">
        <v>1559.3</v>
      </c>
      <c r="W394" s="29"/>
      <c r="X394" s="29">
        <f>SUM(V394:W394)</f>
        <v>1559.3</v>
      </c>
      <c r="Y394" s="29"/>
      <c r="Z394" s="29">
        <f>SUM(X394:Y394)</f>
        <v>1559.3</v>
      </c>
      <c r="AA394" s="138"/>
      <c r="AB394" s="29">
        <f>SUM(Z394:AA394)</f>
        <v>1559.3</v>
      </c>
      <c r="AC394" s="127"/>
    </row>
    <row r="395" spans="1:29" ht="31.5" hidden="1" outlineLevel="5" x14ac:dyDescent="0.2">
      <c r="A395" s="30" t="s">
        <v>481</v>
      </c>
      <c r="B395" s="30" t="s">
        <v>519</v>
      </c>
      <c r="C395" s="30" t="s">
        <v>201</v>
      </c>
      <c r="D395" s="30"/>
      <c r="E395" s="31" t="s">
        <v>202</v>
      </c>
      <c r="F395" s="28">
        <f t="shared" ref="F395:Z395" si="370">F396</f>
        <v>112</v>
      </c>
      <c r="G395" s="28">
        <f t="shared" si="370"/>
        <v>0</v>
      </c>
      <c r="H395" s="28">
        <f t="shared" si="370"/>
        <v>112</v>
      </c>
      <c r="I395" s="28">
        <f t="shared" si="370"/>
        <v>0</v>
      </c>
      <c r="J395" s="28">
        <f t="shared" si="370"/>
        <v>0</v>
      </c>
      <c r="K395" s="28">
        <f t="shared" si="370"/>
        <v>0</v>
      </c>
      <c r="L395" s="28">
        <f t="shared" si="370"/>
        <v>112</v>
      </c>
      <c r="M395" s="28">
        <f>M396</f>
        <v>0</v>
      </c>
      <c r="N395" s="28">
        <f>N396</f>
        <v>112</v>
      </c>
      <c r="O395" s="28">
        <f t="shared" si="370"/>
        <v>112</v>
      </c>
      <c r="P395" s="28">
        <f t="shared" si="370"/>
        <v>0</v>
      </c>
      <c r="Q395" s="28">
        <f t="shared" si="370"/>
        <v>112</v>
      </c>
      <c r="R395" s="28">
        <f t="shared" si="370"/>
        <v>0</v>
      </c>
      <c r="S395" s="28">
        <f t="shared" si="370"/>
        <v>112</v>
      </c>
      <c r="T395" s="28">
        <f>T396</f>
        <v>0</v>
      </c>
      <c r="U395" s="28">
        <f>U396</f>
        <v>112</v>
      </c>
      <c r="V395" s="28">
        <f t="shared" si="370"/>
        <v>112</v>
      </c>
      <c r="W395" s="28">
        <f t="shared" si="370"/>
        <v>0</v>
      </c>
      <c r="X395" s="28">
        <f t="shared" si="370"/>
        <v>112</v>
      </c>
      <c r="Y395" s="28">
        <f t="shared" si="370"/>
        <v>0</v>
      </c>
      <c r="Z395" s="28">
        <f t="shared" si="370"/>
        <v>112</v>
      </c>
      <c r="AA395" s="137">
        <f>AA396</f>
        <v>0</v>
      </c>
      <c r="AB395" s="28">
        <f>AB396</f>
        <v>112</v>
      </c>
      <c r="AC395" s="127"/>
    </row>
    <row r="396" spans="1:29" ht="31.5" hidden="1" outlineLevel="7" x14ac:dyDescent="0.2">
      <c r="A396" s="32" t="s">
        <v>481</v>
      </c>
      <c r="B396" s="32" t="s">
        <v>519</v>
      </c>
      <c r="C396" s="32" t="s">
        <v>201</v>
      </c>
      <c r="D396" s="32" t="s">
        <v>65</v>
      </c>
      <c r="E396" s="33" t="s">
        <v>66</v>
      </c>
      <c r="F396" s="29">
        <v>112</v>
      </c>
      <c r="G396" s="29"/>
      <c r="H396" s="29">
        <f>SUM(F396:G396)</f>
        <v>112</v>
      </c>
      <c r="I396" s="29"/>
      <c r="J396" s="29"/>
      <c r="K396" s="29"/>
      <c r="L396" s="29">
        <f>SUM(H396:K396)</f>
        <v>112</v>
      </c>
      <c r="M396" s="29"/>
      <c r="N396" s="29">
        <f>SUM(L396:M396)</f>
        <v>112</v>
      </c>
      <c r="O396" s="29">
        <v>112</v>
      </c>
      <c r="P396" s="29"/>
      <c r="Q396" s="29">
        <f>SUM(O396:P396)</f>
        <v>112</v>
      </c>
      <c r="R396" s="29"/>
      <c r="S396" s="29">
        <f>SUM(Q396:R396)</f>
        <v>112</v>
      </c>
      <c r="T396" s="29"/>
      <c r="U396" s="29">
        <f>SUM(S396:T396)</f>
        <v>112</v>
      </c>
      <c r="V396" s="29">
        <v>112</v>
      </c>
      <c r="W396" s="29"/>
      <c r="X396" s="29">
        <f>SUM(V396:W396)</f>
        <v>112</v>
      </c>
      <c r="Y396" s="29"/>
      <c r="Z396" s="29">
        <f>SUM(X396:Y396)</f>
        <v>112</v>
      </c>
      <c r="AA396" s="138"/>
      <c r="AB396" s="29">
        <f>SUM(Z396:AA396)</f>
        <v>112</v>
      </c>
      <c r="AC396" s="127"/>
    </row>
    <row r="397" spans="1:29" ht="47.25" hidden="1" outlineLevel="4" x14ac:dyDescent="0.2">
      <c r="A397" s="30" t="s">
        <v>481</v>
      </c>
      <c r="B397" s="30" t="s">
        <v>519</v>
      </c>
      <c r="C397" s="30" t="s">
        <v>203</v>
      </c>
      <c r="D397" s="30"/>
      <c r="E397" s="31" t="s">
        <v>204</v>
      </c>
      <c r="F397" s="28">
        <f>F406+F404+F400+F402</f>
        <v>52815.776409999999</v>
      </c>
      <c r="G397" s="28">
        <f t="shared" ref="G397" si="371">G406+G404+G400+G402</f>
        <v>5.11348</v>
      </c>
      <c r="H397" s="28">
        <f>H406+H404+H400+H402+H398</f>
        <v>52820.889889999999</v>
      </c>
      <c r="I397" s="28">
        <f t="shared" ref="I397:Z397" si="372">I406+I404+I400+I402+I398</f>
        <v>18750</v>
      </c>
      <c r="J397" s="28">
        <f t="shared" si="372"/>
        <v>0</v>
      </c>
      <c r="K397" s="28">
        <f>K406+K404+K400+K402+K398</f>
        <v>6842.3873199999998</v>
      </c>
      <c r="L397" s="28">
        <f t="shared" si="372"/>
        <v>78413.277209999986</v>
      </c>
      <c r="M397" s="28">
        <f>M406+M404+M400+M402+M398</f>
        <v>0</v>
      </c>
      <c r="N397" s="28">
        <f>N406+N404+N400+N402+N398</f>
        <v>78413.277209999986</v>
      </c>
      <c r="O397" s="28">
        <f t="shared" si="372"/>
        <v>12721.440559999999</v>
      </c>
      <c r="P397" s="28">
        <f t="shared" si="372"/>
        <v>0</v>
      </c>
      <c r="Q397" s="28">
        <f t="shared" si="372"/>
        <v>12721.440559999999</v>
      </c>
      <c r="R397" s="28">
        <f t="shared" si="372"/>
        <v>0</v>
      </c>
      <c r="S397" s="28">
        <f t="shared" si="372"/>
        <v>12721.440559999999</v>
      </c>
      <c r="T397" s="28">
        <f>T406+T404+T400+T402+T398</f>
        <v>0</v>
      </c>
      <c r="U397" s="28">
        <f>U406+U404+U400+U402+U398</f>
        <v>12721.440559999999</v>
      </c>
      <c r="V397" s="28">
        <f t="shared" si="372"/>
        <v>12721.440559999999</v>
      </c>
      <c r="W397" s="28">
        <f t="shared" si="372"/>
        <v>0</v>
      </c>
      <c r="X397" s="28">
        <f t="shared" si="372"/>
        <v>12721.440559999999</v>
      </c>
      <c r="Y397" s="28">
        <f t="shared" si="372"/>
        <v>0</v>
      </c>
      <c r="Z397" s="28">
        <f t="shared" si="372"/>
        <v>12721.440559999999</v>
      </c>
      <c r="AA397" s="137">
        <f>AA406+AA404+AA400+AA402+AA398</f>
        <v>0</v>
      </c>
      <c r="AB397" s="28">
        <f>AB406+AB404+AB400+AB402+AB398</f>
        <v>12721.440559999999</v>
      </c>
      <c r="AC397" s="127"/>
    </row>
    <row r="398" spans="1:29" ht="31.5" hidden="1" outlineLevel="4" x14ac:dyDescent="0.25">
      <c r="A398" s="30" t="s">
        <v>481</v>
      </c>
      <c r="B398" s="30" t="s">
        <v>519</v>
      </c>
      <c r="C398" s="107" t="s">
        <v>802</v>
      </c>
      <c r="D398" s="107"/>
      <c r="E398" s="115" t="s">
        <v>803</v>
      </c>
      <c r="F398" s="28"/>
      <c r="G398" s="28"/>
      <c r="H398" s="28"/>
      <c r="I398" s="28">
        <f t="shared" ref="G398:N400" si="373">I399</f>
        <v>0</v>
      </c>
      <c r="J398" s="28">
        <f t="shared" si="373"/>
        <v>0</v>
      </c>
      <c r="K398" s="28">
        <f t="shared" si="373"/>
        <v>592.38732000000005</v>
      </c>
      <c r="L398" s="28">
        <f t="shared" si="373"/>
        <v>592.38732000000005</v>
      </c>
      <c r="M398" s="28">
        <f t="shared" si="373"/>
        <v>0</v>
      </c>
      <c r="N398" s="28">
        <f t="shared" si="373"/>
        <v>592.38732000000005</v>
      </c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137"/>
      <c r="AB398" s="28"/>
      <c r="AC398" s="127"/>
    </row>
    <row r="399" spans="1:29" ht="31.5" hidden="1" outlineLevel="4" x14ac:dyDescent="0.25">
      <c r="A399" s="32" t="s">
        <v>481</v>
      </c>
      <c r="B399" s="32" t="s">
        <v>519</v>
      </c>
      <c r="C399" s="109" t="s">
        <v>802</v>
      </c>
      <c r="D399" s="109" t="s">
        <v>65</v>
      </c>
      <c r="E399" s="114" t="s">
        <v>66</v>
      </c>
      <c r="F399" s="28"/>
      <c r="G399" s="28"/>
      <c r="H399" s="28"/>
      <c r="I399" s="29"/>
      <c r="J399" s="29"/>
      <c r="K399" s="29">
        <v>592.38732000000005</v>
      </c>
      <c r="L399" s="29">
        <f>SUM(H399:K399)</f>
        <v>592.38732000000005</v>
      </c>
      <c r="M399" s="29"/>
      <c r="N399" s="29">
        <f>SUM(L399:M399)</f>
        <v>592.38732000000005</v>
      </c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137"/>
      <c r="AB399" s="28"/>
      <c r="AC399" s="127"/>
    </row>
    <row r="400" spans="1:29" ht="31.5" hidden="1" outlineLevel="4" x14ac:dyDescent="0.2">
      <c r="A400" s="30" t="s">
        <v>481</v>
      </c>
      <c r="B400" s="30" t="s">
        <v>519</v>
      </c>
      <c r="C400" s="30" t="s">
        <v>732</v>
      </c>
      <c r="D400" s="30"/>
      <c r="E400" s="31" t="s">
        <v>618</v>
      </c>
      <c r="F400" s="28">
        <f>F401</f>
        <v>10000</v>
      </c>
      <c r="G400" s="28">
        <f t="shared" si="373"/>
        <v>0</v>
      </c>
      <c r="H400" s="28">
        <f t="shared" si="373"/>
        <v>10000</v>
      </c>
      <c r="I400" s="28">
        <f t="shared" si="373"/>
        <v>0</v>
      </c>
      <c r="J400" s="28">
        <f t="shared" si="373"/>
        <v>0</v>
      </c>
      <c r="K400" s="28">
        <f t="shared" si="373"/>
        <v>6250</v>
      </c>
      <c r="L400" s="28">
        <f t="shared" si="373"/>
        <v>16250</v>
      </c>
      <c r="M400" s="28">
        <f>M401</f>
        <v>0</v>
      </c>
      <c r="N400" s="28">
        <f>N401</f>
        <v>16250</v>
      </c>
      <c r="O400" s="28"/>
      <c r="P400" s="28">
        <f t="shared" ref="P400:S400" si="374">P401</f>
        <v>0</v>
      </c>
      <c r="Q400" s="28">
        <f t="shared" si="374"/>
        <v>0</v>
      </c>
      <c r="R400" s="28">
        <f t="shared" si="374"/>
        <v>0</v>
      </c>
      <c r="S400" s="28">
        <f t="shared" si="374"/>
        <v>0</v>
      </c>
      <c r="T400" s="28">
        <f>T401</f>
        <v>0</v>
      </c>
      <c r="U400" s="28">
        <f>U401</f>
        <v>0</v>
      </c>
      <c r="V400" s="28"/>
      <c r="W400" s="28">
        <f t="shared" ref="W400:Z400" si="375">W401</f>
        <v>0</v>
      </c>
      <c r="X400" s="28">
        <f t="shared" si="375"/>
        <v>0</v>
      </c>
      <c r="Y400" s="28">
        <f t="shared" si="375"/>
        <v>0</v>
      </c>
      <c r="Z400" s="28">
        <f t="shared" si="375"/>
        <v>0</v>
      </c>
      <c r="AA400" s="137">
        <f>AA401</f>
        <v>0</v>
      </c>
      <c r="AB400" s="28">
        <f>AB401</f>
        <v>0</v>
      </c>
      <c r="AC400" s="127"/>
    </row>
    <row r="401" spans="1:29" ht="31.5" hidden="1" outlineLevel="4" x14ac:dyDescent="0.2">
      <c r="A401" s="32" t="s">
        <v>481</v>
      </c>
      <c r="B401" s="32" t="s">
        <v>519</v>
      </c>
      <c r="C401" s="32" t="s">
        <v>732</v>
      </c>
      <c r="D401" s="32" t="s">
        <v>65</v>
      </c>
      <c r="E401" s="33" t="s">
        <v>66</v>
      </c>
      <c r="F401" s="29">
        <v>10000</v>
      </c>
      <c r="G401" s="29"/>
      <c r="H401" s="29">
        <f>SUM(F401:G401)</f>
        <v>10000</v>
      </c>
      <c r="I401" s="29"/>
      <c r="J401" s="29"/>
      <c r="K401" s="29">
        <v>6250</v>
      </c>
      <c r="L401" s="29">
        <f>SUM(H401:K401)</f>
        <v>16250</v>
      </c>
      <c r="M401" s="29"/>
      <c r="N401" s="29">
        <f>SUM(L401:M401)</f>
        <v>16250</v>
      </c>
      <c r="O401" s="28"/>
      <c r="P401" s="29"/>
      <c r="Q401" s="29">
        <f>SUM(O401:P401)</f>
        <v>0</v>
      </c>
      <c r="R401" s="29"/>
      <c r="S401" s="29">
        <f>SUM(Q401:R401)</f>
        <v>0</v>
      </c>
      <c r="T401" s="29"/>
      <c r="U401" s="29">
        <f>SUM(S401:T401)</f>
        <v>0</v>
      </c>
      <c r="V401" s="28"/>
      <c r="W401" s="29"/>
      <c r="X401" s="29">
        <f>SUM(V401:W401)</f>
        <v>0</v>
      </c>
      <c r="Y401" s="29"/>
      <c r="Z401" s="29">
        <f>SUM(X401:Y401)</f>
        <v>0</v>
      </c>
      <c r="AA401" s="138"/>
      <c r="AB401" s="29">
        <f>SUM(Z401:AA401)</f>
        <v>0</v>
      </c>
      <c r="AC401" s="127"/>
    </row>
    <row r="402" spans="1:29" ht="31.5" hidden="1" outlineLevel="4" x14ac:dyDescent="0.2">
      <c r="A402" s="30" t="s">
        <v>481</v>
      </c>
      <c r="B402" s="30" t="s">
        <v>519</v>
      </c>
      <c r="C402" s="30" t="s">
        <v>732</v>
      </c>
      <c r="D402" s="30"/>
      <c r="E402" s="31" t="s">
        <v>617</v>
      </c>
      <c r="F402" s="28">
        <f>F403</f>
        <v>30000</v>
      </c>
      <c r="G402" s="28">
        <f t="shared" ref="G402:L402" si="376">G403</f>
        <v>0</v>
      </c>
      <c r="H402" s="28">
        <f t="shared" si="376"/>
        <v>30000</v>
      </c>
      <c r="I402" s="28">
        <f t="shared" si="376"/>
        <v>18750</v>
      </c>
      <c r="J402" s="28">
        <f t="shared" si="376"/>
        <v>0</v>
      </c>
      <c r="K402" s="28">
        <f t="shared" si="376"/>
        <v>0</v>
      </c>
      <c r="L402" s="28">
        <f t="shared" si="376"/>
        <v>48750</v>
      </c>
      <c r="M402" s="28">
        <f>M403</f>
        <v>0</v>
      </c>
      <c r="N402" s="28">
        <f>N403</f>
        <v>48750</v>
      </c>
      <c r="O402" s="28"/>
      <c r="P402" s="28">
        <f t="shared" ref="P402:S402" si="377">P403</f>
        <v>0</v>
      </c>
      <c r="Q402" s="28">
        <f t="shared" si="377"/>
        <v>0</v>
      </c>
      <c r="R402" s="28">
        <f t="shared" si="377"/>
        <v>0</v>
      </c>
      <c r="S402" s="28">
        <f t="shared" si="377"/>
        <v>0</v>
      </c>
      <c r="T402" s="28">
        <f>T403</f>
        <v>0</v>
      </c>
      <c r="U402" s="28">
        <f>U403</f>
        <v>0</v>
      </c>
      <c r="V402" s="28"/>
      <c r="W402" s="28">
        <f t="shared" ref="W402:Z402" si="378">W403</f>
        <v>0</v>
      </c>
      <c r="X402" s="28">
        <f t="shared" si="378"/>
        <v>0</v>
      </c>
      <c r="Y402" s="28">
        <f t="shared" si="378"/>
        <v>0</v>
      </c>
      <c r="Z402" s="28">
        <f t="shared" si="378"/>
        <v>0</v>
      </c>
      <c r="AA402" s="137">
        <f>AA403</f>
        <v>0</v>
      </c>
      <c r="AB402" s="28">
        <f>AB403</f>
        <v>0</v>
      </c>
      <c r="AC402" s="127"/>
    </row>
    <row r="403" spans="1:29" ht="31.5" hidden="1" outlineLevel="4" x14ac:dyDescent="0.2">
      <c r="A403" s="32" t="s">
        <v>481</v>
      </c>
      <c r="B403" s="32" t="s">
        <v>519</v>
      </c>
      <c r="C403" s="32" t="s">
        <v>732</v>
      </c>
      <c r="D403" s="32" t="s">
        <v>65</v>
      </c>
      <c r="E403" s="33" t="s">
        <v>66</v>
      </c>
      <c r="F403" s="29">
        <v>30000</v>
      </c>
      <c r="G403" s="29"/>
      <c r="H403" s="29">
        <f>SUM(F403:G403)</f>
        <v>30000</v>
      </c>
      <c r="I403" s="29">
        <v>18750</v>
      </c>
      <c r="J403" s="29"/>
      <c r="K403" s="29"/>
      <c r="L403" s="29">
        <f>SUM(H403:K403)</f>
        <v>48750</v>
      </c>
      <c r="M403" s="29"/>
      <c r="N403" s="29">
        <f>SUM(L403:M403)</f>
        <v>48750</v>
      </c>
      <c r="O403" s="29"/>
      <c r="P403" s="29"/>
      <c r="Q403" s="29">
        <f>SUM(O403:P403)</f>
        <v>0</v>
      </c>
      <c r="R403" s="29"/>
      <c r="S403" s="29">
        <f>SUM(Q403:R403)</f>
        <v>0</v>
      </c>
      <c r="T403" s="29"/>
      <c r="U403" s="29">
        <f>SUM(S403:T403)</f>
        <v>0</v>
      </c>
      <c r="V403" s="29"/>
      <c r="W403" s="29"/>
      <c r="X403" s="29">
        <f>SUM(V403:W403)</f>
        <v>0</v>
      </c>
      <c r="Y403" s="29"/>
      <c r="Z403" s="29">
        <f>SUM(X403:Y403)</f>
        <v>0</v>
      </c>
      <c r="AA403" s="138"/>
      <c r="AB403" s="29">
        <f>SUM(Z403:AA403)</f>
        <v>0</v>
      </c>
      <c r="AC403" s="127"/>
    </row>
    <row r="404" spans="1:29" ht="31.5" hidden="1" customHeight="1" outlineLevel="5" x14ac:dyDescent="0.2">
      <c r="A404" s="30" t="s">
        <v>481</v>
      </c>
      <c r="B404" s="30" t="s">
        <v>519</v>
      </c>
      <c r="C404" s="30" t="s">
        <v>205</v>
      </c>
      <c r="D404" s="30"/>
      <c r="E404" s="31" t="s">
        <v>693</v>
      </c>
      <c r="F404" s="28">
        <f t="shared" ref="F404:Z404" si="379">F405</f>
        <v>1281.5764099999999</v>
      </c>
      <c r="G404" s="28">
        <f t="shared" si="379"/>
        <v>0.51348000000000005</v>
      </c>
      <c r="H404" s="28">
        <f t="shared" si="379"/>
        <v>1282.08989</v>
      </c>
      <c r="I404" s="28">
        <f t="shared" si="379"/>
        <v>0</v>
      </c>
      <c r="J404" s="28">
        <f t="shared" si="379"/>
        <v>0</v>
      </c>
      <c r="K404" s="28">
        <f t="shared" si="379"/>
        <v>0</v>
      </c>
      <c r="L404" s="28">
        <f t="shared" si="379"/>
        <v>1282.08989</v>
      </c>
      <c r="M404" s="28">
        <f>M405</f>
        <v>0</v>
      </c>
      <c r="N404" s="28">
        <f>N405</f>
        <v>1282.08989</v>
      </c>
      <c r="O404" s="28">
        <f t="shared" si="379"/>
        <v>1272.1405600000001</v>
      </c>
      <c r="P404" s="28">
        <f t="shared" si="379"/>
        <v>0</v>
      </c>
      <c r="Q404" s="28">
        <f t="shared" si="379"/>
        <v>1272.1405600000001</v>
      </c>
      <c r="R404" s="28">
        <f t="shared" si="379"/>
        <v>0</v>
      </c>
      <c r="S404" s="28">
        <f t="shared" si="379"/>
        <v>1272.1405600000001</v>
      </c>
      <c r="T404" s="28">
        <f>T405</f>
        <v>0</v>
      </c>
      <c r="U404" s="28">
        <f>U405</f>
        <v>1272.1405600000001</v>
      </c>
      <c r="V404" s="28">
        <f t="shared" si="379"/>
        <v>1272.1405600000001</v>
      </c>
      <c r="W404" s="28">
        <f t="shared" si="379"/>
        <v>0</v>
      </c>
      <c r="X404" s="28">
        <f t="shared" si="379"/>
        <v>1272.1405600000001</v>
      </c>
      <c r="Y404" s="28">
        <f t="shared" si="379"/>
        <v>0</v>
      </c>
      <c r="Z404" s="28">
        <f t="shared" si="379"/>
        <v>1272.1405600000001</v>
      </c>
      <c r="AA404" s="137">
        <f>AA405</f>
        <v>0</v>
      </c>
      <c r="AB404" s="28">
        <f>AB405</f>
        <v>1272.1405600000001</v>
      </c>
      <c r="AC404" s="127"/>
    </row>
    <row r="405" spans="1:29" ht="31.5" hidden="1" outlineLevel="7" x14ac:dyDescent="0.2">
      <c r="A405" s="32" t="s">
        <v>481</v>
      </c>
      <c r="B405" s="32" t="s">
        <v>519</v>
      </c>
      <c r="C405" s="32" t="s">
        <v>205</v>
      </c>
      <c r="D405" s="32" t="s">
        <v>65</v>
      </c>
      <c r="E405" s="33" t="s">
        <v>66</v>
      </c>
      <c r="F405" s="29">
        <v>1281.5764099999999</v>
      </c>
      <c r="G405" s="29">
        <v>0.51348000000000005</v>
      </c>
      <c r="H405" s="29">
        <f>SUM(F405:G405)</f>
        <v>1282.08989</v>
      </c>
      <c r="I405" s="29"/>
      <c r="J405" s="29"/>
      <c r="K405" s="29"/>
      <c r="L405" s="29">
        <f>SUM(H405:K405)</f>
        <v>1282.08989</v>
      </c>
      <c r="M405" s="29"/>
      <c r="N405" s="29">
        <f>SUM(L405:M405)</f>
        <v>1282.08989</v>
      </c>
      <c r="O405" s="29">
        <v>1272.1405600000001</v>
      </c>
      <c r="P405" s="29"/>
      <c r="Q405" s="29">
        <f>SUM(O405:P405)</f>
        <v>1272.1405600000001</v>
      </c>
      <c r="R405" s="29"/>
      <c r="S405" s="29">
        <f>SUM(Q405:R405)</f>
        <v>1272.1405600000001</v>
      </c>
      <c r="T405" s="29"/>
      <c r="U405" s="29">
        <f>SUM(S405:T405)</f>
        <v>1272.1405600000001</v>
      </c>
      <c r="V405" s="29">
        <v>1272.1405600000001</v>
      </c>
      <c r="W405" s="29"/>
      <c r="X405" s="29">
        <f>SUM(V405:W405)</f>
        <v>1272.1405600000001</v>
      </c>
      <c r="Y405" s="29"/>
      <c r="Z405" s="29">
        <f>SUM(X405:Y405)</f>
        <v>1272.1405600000001</v>
      </c>
      <c r="AA405" s="138"/>
      <c r="AB405" s="29">
        <f>SUM(Z405:AA405)</f>
        <v>1272.1405600000001</v>
      </c>
      <c r="AC405" s="127"/>
    </row>
    <row r="406" spans="1:29" ht="31.5" hidden="1" customHeight="1" outlineLevel="5" x14ac:dyDescent="0.2">
      <c r="A406" s="30" t="s">
        <v>481</v>
      </c>
      <c r="B406" s="30" t="s">
        <v>519</v>
      </c>
      <c r="C406" s="30" t="s">
        <v>205</v>
      </c>
      <c r="D406" s="30"/>
      <c r="E406" s="31" t="s">
        <v>694</v>
      </c>
      <c r="F406" s="28">
        <f t="shared" ref="F406:Z406" si="380">F407</f>
        <v>11534.2</v>
      </c>
      <c r="G406" s="28">
        <f t="shared" si="380"/>
        <v>4.5999999999999996</v>
      </c>
      <c r="H406" s="28">
        <f t="shared" si="380"/>
        <v>11538.800000000001</v>
      </c>
      <c r="I406" s="28">
        <f t="shared" si="380"/>
        <v>0</v>
      </c>
      <c r="J406" s="28">
        <f t="shared" si="380"/>
        <v>0</v>
      </c>
      <c r="K406" s="28">
        <f t="shared" si="380"/>
        <v>0</v>
      </c>
      <c r="L406" s="28">
        <f t="shared" si="380"/>
        <v>11538.800000000001</v>
      </c>
      <c r="M406" s="28">
        <f>M407</f>
        <v>0</v>
      </c>
      <c r="N406" s="28">
        <f>N407</f>
        <v>11538.800000000001</v>
      </c>
      <c r="O406" s="28">
        <f t="shared" si="380"/>
        <v>11449.3</v>
      </c>
      <c r="P406" s="28">
        <f t="shared" si="380"/>
        <v>0</v>
      </c>
      <c r="Q406" s="28">
        <f t="shared" si="380"/>
        <v>11449.3</v>
      </c>
      <c r="R406" s="28">
        <f t="shared" si="380"/>
        <v>0</v>
      </c>
      <c r="S406" s="28">
        <f t="shared" si="380"/>
        <v>11449.3</v>
      </c>
      <c r="T406" s="28">
        <f>T407</f>
        <v>0</v>
      </c>
      <c r="U406" s="28">
        <f>U407</f>
        <v>11449.3</v>
      </c>
      <c r="V406" s="28">
        <f t="shared" si="380"/>
        <v>11449.3</v>
      </c>
      <c r="W406" s="28">
        <f t="shared" si="380"/>
        <v>0</v>
      </c>
      <c r="X406" s="28">
        <f t="shared" si="380"/>
        <v>11449.3</v>
      </c>
      <c r="Y406" s="28">
        <f t="shared" si="380"/>
        <v>0</v>
      </c>
      <c r="Z406" s="28">
        <f t="shared" si="380"/>
        <v>11449.3</v>
      </c>
      <c r="AA406" s="137">
        <f>AA407</f>
        <v>0</v>
      </c>
      <c r="AB406" s="28">
        <f>AB407</f>
        <v>11449.3</v>
      </c>
      <c r="AC406" s="127"/>
    </row>
    <row r="407" spans="1:29" ht="31.5" hidden="1" outlineLevel="7" x14ac:dyDescent="0.2">
      <c r="A407" s="32" t="s">
        <v>481</v>
      </c>
      <c r="B407" s="32" t="s">
        <v>519</v>
      </c>
      <c r="C407" s="32" t="s">
        <v>205</v>
      </c>
      <c r="D407" s="32" t="s">
        <v>65</v>
      </c>
      <c r="E407" s="33" t="s">
        <v>66</v>
      </c>
      <c r="F407" s="29">
        <v>11534.2</v>
      </c>
      <c r="G407" s="29">
        <v>4.5999999999999996</v>
      </c>
      <c r="H407" s="29">
        <f>SUM(F407:G407)</f>
        <v>11538.800000000001</v>
      </c>
      <c r="I407" s="29"/>
      <c r="J407" s="29"/>
      <c r="K407" s="29"/>
      <c r="L407" s="29">
        <f>SUM(H407:K407)</f>
        <v>11538.800000000001</v>
      </c>
      <c r="M407" s="29"/>
      <c r="N407" s="29">
        <f>SUM(L407:M407)</f>
        <v>11538.800000000001</v>
      </c>
      <c r="O407" s="29">
        <v>11449.3</v>
      </c>
      <c r="P407" s="29"/>
      <c r="Q407" s="29">
        <f>SUM(O407:P407)</f>
        <v>11449.3</v>
      </c>
      <c r="R407" s="29"/>
      <c r="S407" s="29">
        <f>SUM(Q407:R407)</f>
        <v>11449.3</v>
      </c>
      <c r="T407" s="29"/>
      <c r="U407" s="29">
        <f>SUM(S407:T407)</f>
        <v>11449.3</v>
      </c>
      <c r="V407" s="29">
        <v>11449.3</v>
      </c>
      <c r="W407" s="29"/>
      <c r="X407" s="29">
        <f>SUM(V407:W407)</f>
        <v>11449.3</v>
      </c>
      <c r="Y407" s="29"/>
      <c r="Z407" s="29">
        <f>SUM(X407:Y407)</f>
        <v>11449.3</v>
      </c>
      <c r="AA407" s="138"/>
      <c r="AB407" s="29">
        <f>SUM(Z407:AA407)</f>
        <v>11449.3</v>
      </c>
      <c r="AC407" s="127"/>
    </row>
    <row r="408" spans="1:29" ht="15.75" hidden="1" outlineLevel="4" x14ac:dyDescent="0.2">
      <c r="A408" s="30" t="s">
        <v>481</v>
      </c>
      <c r="B408" s="30" t="s">
        <v>519</v>
      </c>
      <c r="C408" s="30" t="s">
        <v>206</v>
      </c>
      <c r="D408" s="30"/>
      <c r="E408" s="31" t="s">
        <v>193</v>
      </c>
      <c r="F408" s="28">
        <f>F413+F409+F411</f>
        <v>2582.1229699999999</v>
      </c>
      <c r="G408" s="28">
        <f t="shared" ref="G408:L408" si="381">G413+G409+G411</f>
        <v>0</v>
      </c>
      <c r="H408" s="28">
        <f t="shared" si="381"/>
        <v>2582.1229699999999</v>
      </c>
      <c r="I408" s="28">
        <f t="shared" si="381"/>
        <v>0</v>
      </c>
      <c r="J408" s="28">
        <f t="shared" si="381"/>
        <v>0</v>
      </c>
      <c r="K408" s="28">
        <f t="shared" si="381"/>
        <v>0</v>
      </c>
      <c r="L408" s="28">
        <f t="shared" si="381"/>
        <v>2582.1229699999999</v>
      </c>
      <c r="M408" s="28">
        <f>M413+M409+M411</f>
        <v>0</v>
      </c>
      <c r="N408" s="28">
        <f>N413+N409+N411</f>
        <v>2582.1229699999999</v>
      </c>
      <c r="O408" s="28">
        <f t="shared" ref="O408:Z408" si="382">O413+O409+O411</f>
        <v>10773.1</v>
      </c>
      <c r="P408" s="28">
        <f t="shared" si="382"/>
        <v>0</v>
      </c>
      <c r="Q408" s="28">
        <f t="shared" si="382"/>
        <v>10773.1</v>
      </c>
      <c r="R408" s="28">
        <f t="shared" si="382"/>
        <v>1066.66643</v>
      </c>
      <c r="S408" s="28">
        <f t="shared" si="382"/>
        <v>11839.76643</v>
      </c>
      <c r="T408" s="28">
        <f>T413+T409+T411</f>
        <v>0</v>
      </c>
      <c r="U408" s="28">
        <f>U413+U409+U411</f>
        <v>11839.76643</v>
      </c>
      <c r="V408" s="28">
        <f t="shared" si="382"/>
        <v>19137.8</v>
      </c>
      <c r="W408" s="28">
        <f t="shared" si="382"/>
        <v>0</v>
      </c>
      <c r="X408" s="28">
        <f t="shared" si="382"/>
        <v>19137.8</v>
      </c>
      <c r="Y408" s="28">
        <f t="shared" si="382"/>
        <v>3494.6934000000001</v>
      </c>
      <c r="Z408" s="28">
        <f t="shared" si="382"/>
        <v>22632.493399999999</v>
      </c>
      <c r="AA408" s="137">
        <f>AA413+AA409+AA411</f>
        <v>0</v>
      </c>
      <c r="AB408" s="28">
        <f>AB413+AB409+AB411</f>
        <v>22632.493399999999</v>
      </c>
      <c r="AC408" s="127"/>
    </row>
    <row r="409" spans="1:29" ht="31.5" hidden="1" outlineLevel="5" x14ac:dyDescent="0.2">
      <c r="A409" s="30" t="s">
        <v>481</v>
      </c>
      <c r="B409" s="30" t="s">
        <v>519</v>
      </c>
      <c r="C409" s="30" t="s">
        <v>207</v>
      </c>
      <c r="D409" s="30"/>
      <c r="E409" s="31" t="s">
        <v>521</v>
      </c>
      <c r="F409" s="28">
        <f t="shared" ref="F409:Z409" si="383">F410</f>
        <v>774.62297000000001</v>
      </c>
      <c r="G409" s="28">
        <f t="shared" si="383"/>
        <v>0</v>
      </c>
      <c r="H409" s="28">
        <f t="shared" si="383"/>
        <v>774.62297000000001</v>
      </c>
      <c r="I409" s="28">
        <f t="shared" si="383"/>
        <v>0</v>
      </c>
      <c r="J409" s="28">
        <f t="shared" si="383"/>
        <v>0</v>
      </c>
      <c r="K409" s="28">
        <f t="shared" si="383"/>
        <v>0</v>
      </c>
      <c r="L409" s="28">
        <f t="shared" si="383"/>
        <v>774.62297000000001</v>
      </c>
      <c r="M409" s="28">
        <f>M410</f>
        <v>0</v>
      </c>
      <c r="N409" s="28">
        <f>N410</f>
        <v>774.62297000000001</v>
      </c>
      <c r="O409" s="28">
        <f t="shared" si="383"/>
        <v>2486.1</v>
      </c>
      <c r="P409" s="28">
        <f t="shared" si="383"/>
        <v>0</v>
      </c>
      <c r="Q409" s="28">
        <f t="shared" si="383"/>
        <v>2486.1</v>
      </c>
      <c r="R409" s="28">
        <f t="shared" si="383"/>
        <v>1066.66643</v>
      </c>
      <c r="S409" s="28">
        <f t="shared" si="383"/>
        <v>3552.7664299999997</v>
      </c>
      <c r="T409" s="28">
        <f>T410</f>
        <v>0</v>
      </c>
      <c r="U409" s="28">
        <f>U410</f>
        <v>3552.7664299999997</v>
      </c>
      <c r="V409" s="28">
        <f t="shared" si="383"/>
        <v>4208.7</v>
      </c>
      <c r="W409" s="28">
        <f t="shared" si="383"/>
        <v>0</v>
      </c>
      <c r="X409" s="28">
        <f t="shared" si="383"/>
        <v>4208.7</v>
      </c>
      <c r="Y409" s="28">
        <f t="shared" si="383"/>
        <v>3494.6934000000001</v>
      </c>
      <c r="Z409" s="28">
        <f t="shared" si="383"/>
        <v>7703.3933999999999</v>
      </c>
      <c r="AA409" s="137">
        <f>AA410</f>
        <v>0</v>
      </c>
      <c r="AB409" s="28">
        <f>AB410</f>
        <v>7703.3933999999999</v>
      </c>
      <c r="AC409" s="127"/>
    </row>
    <row r="410" spans="1:29" ht="31.5" hidden="1" outlineLevel="7" x14ac:dyDescent="0.2">
      <c r="A410" s="32" t="s">
        <v>481</v>
      </c>
      <c r="B410" s="32" t="s">
        <v>519</v>
      </c>
      <c r="C410" s="32" t="s">
        <v>207</v>
      </c>
      <c r="D410" s="32" t="s">
        <v>65</v>
      </c>
      <c r="E410" s="33" t="s">
        <v>66</v>
      </c>
      <c r="F410" s="29">
        <v>774.62297000000001</v>
      </c>
      <c r="G410" s="29"/>
      <c r="H410" s="29">
        <f>SUM(F410:G410)</f>
        <v>774.62297000000001</v>
      </c>
      <c r="I410" s="29"/>
      <c r="J410" s="29"/>
      <c r="K410" s="29"/>
      <c r="L410" s="29">
        <f>SUM(H410:K410)</f>
        <v>774.62297000000001</v>
      </c>
      <c r="M410" s="29"/>
      <c r="N410" s="29">
        <f>SUM(L410:M410)</f>
        <v>774.62297000000001</v>
      </c>
      <c r="O410" s="29">
        <v>2486.1</v>
      </c>
      <c r="P410" s="29"/>
      <c r="Q410" s="29">
        <f>SUM(O410:P410)</f>
        <v>2486.1</v>
      </c>
      <c r="R410" s="29">
        <f>1065.46425+1.20218</f>
        <v>1066.66643</v>
      </c>
      <c r="S410" s="29">
        <f>SUM(Q410:R410)</f>
        <v>3552.7664299999997</v>
      </c>
      <c r="T410" s="29"/>
      <c r="U410" s="29">
        <f>SUM(S410:T410)</f>
        <v>3552.7664299999997</v>
      </c>
      <c r="V410" s="29">
        <v>4208.7</v>
      </c>
      <c r="W410" s="29"/>
      <c r="X410" s="29">
        <f>SUM(V410:W410)</f>
        <v>4208.7</v>
      </c>
      <c r="Y410" s="29">
        <f>2189.49676+1305.19664</f>
        <v>3494.6934000000001</v>
      </c>
      <c r="Z410" s="29">
        <f>SUM(X410:Y410)</f>
        <v>7703.3933999999999</v>
      </c>
      <c r="AA410" s="138"/>
      <c r="AB410" s="29">
        <f>SUM(Z410:AA410)</f>
        <v>7703.3933999999999</v>
      </c>
      <c r="AC410" s="127"/>
    </row>
    <row r="411" spans="1:29" ht="31.5" hidden="1" outlineLevel="7" x14ac:dyDescent="0.2">
      <c r="A411" s="30" t="s">
        <v>481</v>
      </c>
      <c r="B411" s="30" t="s">
        <v>519</v>
      </c>
      <c r="C411" s="30" t="s">
        <v>207</v>
      </c>
      <c r="D411" s="30"/>
      <c r="E411" s="31" t="s">
        <v>606</v>
      </c>
      <c r="F411" s="29">
        <v>1717.1</v>
      </c>
      <c r="G411" s="29"/>
      <c r="H411" s="29">
        <f>SUM(F411:G411)</f>
        <v>1717.1</v>
      </c>
      <c r="I411" s="29"/>
      <c r="J411" s="29"/>
      <c r="K411" s="29"/>
      <c r="L411" s="29">
        <f>SUM(H411:K411)</f>
        <v>1717.1</v>
      </c>
      <c r="M411" s="29"/>
      <c r="N411" s="29">
        <f>SUM(L411:M411)</f>
        <v>1717.1</v>
      </c>
      <c r="O411" s="29">
        <v>7872.7</v>
      </c>
      <c r="P411" s="29"/>
      <c r="Q411" s="29">
        <f>SUM(O411:P411)</f>
        <v>7872.7</v>
      </c>
      <c r="R411" s="29"/>
      <c r="S411" s="29">
        <f>SUM(Q411:R411)</f>
        <v>7872.7</v>
      </c>
      <c r="T411" s="29"/>
      <c r="U411" s="29">
        <f>SUM(S411:T411)</f>
        <v>7872.7</v>
      </c>
      <c r="V411" s="29">
        <v>14182.6</v>
      </c>
      <c r="W411" s="29"/>
      <c r="X411" s="29">
        <f>SUM(V411:W411)</f>
        <v>14182.6</v>
      </c>
      <c r="Y411" s="29"/>
      <c r="Z411" s="29">
        <f>SUM(X411:Y411)</f>
        <v>14182.6</v>
      </c>
      <c r="AA411" s="138"/>
      <c r="AB411" s="29">
        <f>SUM(Z411:AA411)</f>
        <v>14182.6</v>
      </c>
      <c r="AC411" s="127"/>
    </row>
    <row r="412" spans="1:29" ht="31.5" hidden="1" outlineLevel="7" x14ac:dyDescent="0.2">
      <c r="A412" s="32" t="s">
        <v>481</v>
      </c>
      <c r="B412" s="32" t="s">
        <v>519</v>
      </c>
      <c r="C412" s="32" t="s">
        <v>207</v>
      </c>
      <c r="D412" s="32" t="s">
        <v>65</v>
      </c>
      <c r="E412" s="33" t="s">
        <v>66</v>
      </c>
      <c r="F412" s="28">
        <f t="shared" ref="F412:Z412" si="384">F413</f>
        <v>90.4</v>
      </c>
      <c r="G412" s="28">
        <f t="shared" si="384"/>
        <v>0</v>
      </c>
      <c r="H412" s="28">
        <f t="shared" si="384"/>
        <v>90.4</v>
      </c>
      <c r="I412" s="28">
        <f t="shared" si="384"/>
        <v>0</v>
      </c>
      <c r="J412" s="28">
        <f t="shared" si="384"/>
        <v>0</v>
      </c>
      <c r="K412" s="28">
        <f t="shared" si="384"/>
        <v>0</v>
      </c>
      <c r="L412" s="28">
        <f t="shared" si="384"/>
        <v>90.4</v>
      </c>
      <c r="M412" s="28">
        <f>M413</f>
        <v>0</v>
      </c>
      <c r="N412" s="28">
        <f>N413</f>
        <v>90.4</v>
      </c>
      <c r="O412" s="28">
        <f t="shared" si="384"/>
        <v>414.3</v>
      </c>
      <c r="P412" s="28">
        <f t="shared" si="384"/>
        <v>0</v>
      </c>
      <c r="Q412" s="28">
        <f t="shared" si="384"/>
        <v>414.3</v>
      </c>
      <c r="R412" s="28">
        <f t="shared" si="384"/>
        <v>0</v>
      </c>
      <c r="S412" s="28">
        <f t="shared" si="384"/>
        <v>414.3</v>
      </c>
      <c r="T412" s="28">
        <f>T413</f>
        <v>0</v>
      </c>
      <c r="U412" s="28">
        <f>U413</f>
        <v>414.3</v>
      </c>
      <c r="V412" s="28">
        <f t="shared" si="384"/>
        <v>746.5</v>
      </c>
      <c r="W412" s="28">
        <f t="shared" si="384"/>
        <v>0</v>
      </c>
      <c r="X412" s="28">
        <f t="shared" si="384"/>
        <v>746.5</v>
      </c>
      <c r="Y412" s="28">
        <f t="shared" si="384"/>
        <v>0</v>
      </c>
      <c r="Z412" s="28">
        <f t="shared" si="384"/>
        <v>746.5</v>
      </c>
      <c r="AA412" s="137">
        <f>AA413</f>
        <v>0</v>
      </c>
      <c r="AB412" s="28">
        <f>AB413</f>
        <v>746.5</v>
      </c>
      <c r="AC412" s="127"/>
    </row>
    <row r="413" spans="1:29" ht="31.5" hidden="1" outlineLevel="5" x14ac:dyDescent="0.2">
      <c r="A413" s="30" t="s">
        <v>481</v>
      </c>
      <c r="B413" s="30" t="s">
        <v>519</v>
      </c>
      <c r="C413" s="30" t="s">
        <v>207</v>
      </c>
      <c r="D413" s="30"/>
      <c r="E413" s="31" t="s">
        <v>418</v>
      </c>
      <c r="F413" s="29">
        <v>90.4</v>
      </c>
      <c r="G413" s="29"/>
      <c r="H413" s="29">
        <f>SUM(F413:G413)</f>
        <v>90.4</v>
      </c>
      <c r="I413" s="29"/>
      <c r="J413" s="29"/>
      <c r="K413" s="29"/>
      <c r="L413" s="29">
        <f>SUM(H413:K413)</f>
        <v>90.4</v>
      </c>
      <c r="M413" s="29"/>
      <c r="N413" s="29">
        <f>SUM(L413:M413)</f>
        <v>90.4</v>
      </c>
      <c r="O413" s="29">
        <v>414.3</v>
      </c>
      <c r="P413" s="29"/>
      <c r="Q413" s="29">
        <f>SUM(O413:P413)</f>
        <v>414.3</v>
      </c>
      <c r="R413" s="29"/>
      <c r="S413" s="29">
        <f>SUM(Q413:R413)</f>
        <v>414.3</v>
      </c>
      <c r="T413" s="29"/>
      <c r="U413" s="29">
        <f>SUM(S413:T413)</f>
        <v>414.3</v>
      </c>
      <c r="V413" s="29">
        <v>746.5</v>
      </c>
      <c r="W413" s="29"/>
      <c r="X413" s="29">
        <f>SUM(V413:W413)</f>
        <v>746.5</v>
      </c>
      <c r="Y413" s="29"/>
      <c r="Z413" s="29">
        <f>SUM(X413:Y413)</f>
        <v>746.5</v>
      </c>
      <c r="AA413" s="138"/>
      <c r="AB413" s="29">
        <f>SUM(Z413:AA413)</f>
        <v>746.5</v>
      </c>
      <c r="AC413" s="127"/>
    </row>
    <row r="414" spans="1:29" ht="31.5" hidden="1" outlineLevel="7" x14ac:dyDescent="0.2">
      <c r="A414" s="32" t="s">
        <v>481</v>
      </c>
      <c r="B414" s="32" t="s">
        <v>519</v>
      </c>
      <c r="C414" s="32" t="s">
        <v>207</v>
      </c>
      <c r="D414" s="32" t="s">
        <v>65</v>
      </c>
      <c r="E414" s="33" t="s">
        <v>66</v>
      </c>
      <c r="F414" s="29">
        <v>1717.1</v>
      </c>
      <c r="G414" s="29"/>
      <c r="H414" s="29">
        <f>SUM(F414:G414)</f>
        <v>1717.1</v>
      </c>
      <c r="I414" s="29"/>
      <c r="J414" s="29"/>
      <c r="K414" s="29"/>
      <c r="L414" s="29">
        <f>SUM(H414:K414)</f>
        <v>1717.1</v>
      </c>
      <c r="M414" s="29"/>
      <c r="N414" s="29">
        <f>SUM(L414:M414)</f>
        <v>1717.1</v>
      </c>
      <c r="O414" s="29">
        <v>7872.7</v>
      </c>
      <c r="P414" s="29"/>
      <c r="Q414" s="29">
        <f>SUM(O414:P414)</f>
        <v>7872.7</v>
      </c>
      <c r="R414" s="29"/>
      <c r="S414" s="29">
        <f>SUM(Q414:R414)</f>
        <v>7872.7</v>
      </c>
      <c r="T414" s="29"/>
      <c r="U414" s="29">
        <f>SUM(S414:T414)</f>
        <v>7872.7</v>
      </c>
      <c r="V414" s="29">
        <v>14182.6</v>
      </c>
      <c r="W414" s="29"/>
      <c r="X414" s="29">
        <f>SUM(V414:W414)</f>
        <v>14182.6</v>
      </c>
      <c r="Y414" s="29"/>
      <c r="Z414" s="29">
        <f>SUM(X414:Y414)</f>
        <v>14182.6</v>
      </c>
      <c r="AA414" s="138"/>
      <c r="AB414" s="29">
        <f>SUM(Z414:AA414)</f>
        <v>14182.6</v>
      </c>
      <c r="AC414" s="127"/>
    </row>
    <row r="415" spans="1:29" ht="31.5" hidden="1" outlineLevel="4" x14ac:dyDescent="0.2">
      <c r="A415" s="30" t="s">
        <v>481</v>
      </c>
      <c r="B415" s="30" t="s">
        <v>519</v>
      </c>
      <c r="C415" s="30" t="s">
        <v>208</v>
      </c>
      <c r="D415" s="30"/>
      <c r="E415" s="31" t="s">
        <v>438</v>
      </c>
      <c r="F415" s="28">
        <f>F416+F418+F420</f>
        <v>33559.662149999996</v>
      </c>
      <c r="G415" s="28">
        <f t="shared" ref="G415:L415" si="385">G416+G418+G420</f>
        <v>6380.79439</v>
      </c>
      <c r="H415" s="28">
        <f t="shared" si="385"/>
        <v>39940.456539999999</v>
      </c>
      <c r="I415" s="28">
        <f t="shared" si="385"/>
        <v>0</v>
      </c>
      <c r="J415" s="28">
        <f t="shared" si="385"/>
        <v>0</v>
      </c>
      <c r="K415" s="28">
        <f t="shared" si="385"/>
        <v>0</v>
      </c>
      <c r="L415" s="28">
        <f t="shared" si="385"/>
        <v>39940.456539999999</v>
      </c>
      <c r="M415" s="28">
        <f>M416+M418+M420</f>
        <v>0</v>
      </c>
      <c r="N415" s="28">
        <f>N416+N418+N420</f>
        <v>39940.456539999999</v>
      </c>
      <c r="O415" s="28">
        <f t="shared" ref="O415:S415" si="386">O416+O418+O420</f>
        <v>4130.9399999999996</v>
      </c>
      <c r="P415" s="28">
        <f t="shared" si="386"/>
        <v>0</v>
      </c>
      <c r="Q415" s="28">
        <f t="shared" si="386"/>
        <v>4130.9399999999996</v>
      </c>
      <c r="R415" s="28">
        <f t="shared" si="386"/>
        <v>0</v>
      </c>
      <c r="S415" s="28">
        <f t="shared" si="386"/>
        <v>4130.9399999999996</v>
      </c>
      <c r="T415" s="28">
        <f>T416+T418+T420</f>
        <v>0</v>
      </c>
      <c r="U415" s="28">
        <f>U416+U418+U420</f>
        <v>4130.9399999999996</v>
      </c>
      <c r="V415" s="28"/>
      <c r="W415" s="28">
        <f t="shared" ref="W415:Z415" si="387">W416+W418+W420</f>
        <v>0</v>
      </c>
      <c r="X415" s="28">
        <f t="shared" si="387"/>
        <v>0</v>
      </c>
      <c r="Y415" s="28">
        <f t="shared" si="387"/>
        <v>0</v>
      </c>
      <c r="Z415" s="28">
        <f t="shared" si="387"/>
        <v>0</v>
      </c>
      <c r="AA415" s="137">
        <f>AA416+AA418+AA420</f>
        <v>0</v>
      </c>
      <c r="AB415" s="28">
        <f>AB416+AB418+AB420</f>
        <v>0</v>
      </c>
      <c r="AC415" s="127"/>
    </row>
    <row r="416" spans="1:29" ht="31.5" hidden="1" customHeight="1" outlineLevel="5" x14ac:dyDescent="0.2">
      <c r="A416" s="30" t="s">
        <v>481</v>
      </c>
      <c r="B416" s="30" t="s">
        <v>519</v>
      </c>
      <c r="C416" s="30" t="s">
        <v>209</v>
      </c>
      <c r="D416" s="30"/>
      <c r="E416" s="31" t="s">
        <v>695</v>
      </c>
      <c r="F416" s="28">
        <f t="shared" ref="F416:Z416" si="388">F417</f>
        <v>3355.9621499999998</v>
      </c>
      <c r="G416" s="28">
        <f t="shared" si="388"/>
        <v>638.07943999999998</v>
      </c>
      <c r="H416" s="28">
        <f t="shared" si="388"/>
        <v>3994.0415899999998</v>
      </c>
      <c r="I416" s="28">
        <f t="shared" si="388"/>
        <v>0</v>
      </c>
      <c r="J416" s="28">
        <f t="shared" si="388"/>
        <v>0</v>
      </c>
      <c r="K416" s="28">
        <f t="shared" si="388"/>
        <v>0</v>
      </c>
      <c r="L416" s="28">
        <f t="shared" si="388"/>
        <v>3994.0415899999998</v>
      </c>
      <c r="M416" s="28">
        <f>M417</f>
        <v>0</v>
      </c>
      <c r="N416" s="28">
        <f>N417</f>
        <v>3994.0415899999998</v>
      </c>
      <c r="O416" s="28">
        <f t="shared" si="388"/>
        <v>4130.9399999999996</v>
      </c>
      <c r="P416" s="28">
        <f t="shared" si="388"/>
        <v>0</v>
      </c>
      <c r="Q416" s="28">
        <f t="shared" si="388"/>
        <v>4130.9399999999996</v>
      </c>
      <c r="R416" s="28">
        <f t="shared" si="388"/>
        <v>0</v>
      </c>
      <c r="S416" s="28">
        <f t="shared" si="388"/>
        <v>4130.9399999999996</v>
      </c>
      <c r="T416" s="28">
        <f>T417</f>
        <v>0</v>
      </c>
      <c r="U416" s="28">
        <f>U417</f>
        <v>4130.9399999999996</v>
      </c>
      <c r="V416" s="28"/>
      <c r="W416" s="28">
        <f t="shared" si="388"/>
        <v>0</v>
      </c>
      <c r="X416" s="28">
        <f t="shared" si="388"/>
        <v>0</v>
      </c>
      <c r="Y416" s="28">
        <f t="shared" si="388"/>
        <v>0</v>
      </c>
      <c r="Z416" s="28">
        <f t="shared" si="388"/>
        <v>0</v>
      </c>
      <c r="AA416" s="137">
        <f>AA417</f>
        <v>0</v>
      </c>
      <c r="AB416" s="28">
        <f>AB417</f>
        <v>0</v>
      </c>
      <c r="AC416" s="127"/>
    </row>
    <row r="417" spans="1:29" ht="31.5" hidden="1" outlineLevel="7" x14ac:dyDescent="0.2">
      <c r="A417" s="32" t="s">
        <v>481</v>
      </c>
      <c r="B417" s="32" t="s">
        <v>519</v>
      </c>
      <c r="C417" s="32" t="s">
        <v>209</v>
      </c>
      <c r="D417" s="32" t="s">
        <v>65</v>
      </c>
      <c r="E417" s="33" t="s">
        <v>66</v>
      </c>
      <c r="F417" s="29">
        <v>3355.9621499999998</v>
      </c>
      <c r="G417" s="29">
        <v>638.07943999999998</v>
      </c>
      <c r="H417" s="29">
        <f>SUM(F417:G417)</f>
        <v>3994.0415899999998</v>
      </c>
      <c r="I417" s="29"/>
      <c r="J417" s="29"/>
      <c r="K417" s="29"/>
      <c r="L417" s="29">
        <f>SUM(H417:K417)</f>
        <v>3994.0415899999998</v>
      </c>
      <c r="M417" s="29"/>
      <c r="N417" s="29">
        <f>SUM(L417:M417)</f>
        <v>3994.0415899999998</v>
      </c>
      <c r="O417" s="29">
        <v>4130.9399999999996</v>
      </c>
      <c r="P417" s="29"/>
      <c r="Q417" s="29">
        <f>SUM(O417:P417)</f>
        <v>4130.9399999999996</v>
      </c>
      <c r="R417" s="29"/>
      <c r="S417" s="29">
        <f>SUM(Q417:R417)</f>
        <v>4130.9399999999996</v>
      </c>
      <c r="T417" s="29"/>
      <c r="U417" s="29">
        <f>SUM(S417:T417)</f>
        <v>4130.9399999999996</v>
      </c>
      <c r="V417" s="29"/>
      <c r="W417" s="29"/>
      <c r="X417" s="29">
        <f>SUM(V417:W417)</f>
        <v>0</v>
      </c>
      <c r="Y417" s="29"/>
      <c r="Z417" s="29">
        <f>SUM(X417:Y417)</f>
        <v>0</v>
      </c>
      <c r="AA417" s="138"/>
      <c r="AB417" s="29">
        <f>SUM(Z417:AA417)</f>
        <v>0</v>
      </c>
      <c r="AC417" s="127"/>
    </row>
    <row r="418" spans="1:29" ht="31.5" hidden="1" outlineLevel="5" x14ac:dyDescent="0.2">
      <c r="A418" s="30" t="s">
        <v>481</v>
      </c>
      <c r="B418" s="30" t="s">
        <v>519</v>
      </c>
      <c r="C418" s="30" t="s">
        <v>209</v>
      </c>
      <c r="D418" s="30"/>
      <c r="E418" s="31" t="s">
        <v>696</v>
      </c>
      <c r="F418" s="28">
        <f t="shared" ref="F418:Z418" si="389">F419</f>
        <v>28693.5</v>
      </c>
      <c r="G418" s="28">
        <f t="shared" si="389"/>
        <v>5455.5792000000001</v>
      </c>
      <c r="H418" s="28">
        <f t="shared" si="389"/>
        <v>34149.0792</v>
      </c>
      <c r="I418" s="28">
        <f t="shared" si="389"/>
        <v>0</v>
      </c>
      <c r="J418" s="28">
        <f t="shared" si="389"/>
        <v>0</v>
      </c>
      <c r="K418" s="28">
        <f t="shared" si="389"/>
        <v>0</v>
      </c>
      <c r="L418" s="28">
        <f t="shared" si="389"/>
        <v>34149.0792</v>
      </c>
      <c r="M418" s="28">
        <f>M419</f>
        <v>0</v>
      </c>
      <c r="N418" s="28">
        <f>N419</f>
        <v>34149.0792</v>
      </c>
      <c r="O418" s="28"/>
      <c r="P418" s="28">
        <f t="shared" si="389"/>
        <v>0</v>
      </c>
      <c r="Q418" s="28">
        <f t="shared" si="389"/>
        <v>0</v>
      </c>
      <c r="R418" s="28">
        <f t="shared" si="389"/>
        <v>0</v>
      </c>
      <c r="S418" s="28">
        <f t="shared" si="389"/>
        <v>0</v>
      </c>
      <c r="T418" s="28">
        <f>T419</f>
        <v>0</v>
      </c>
      <c r="U418" s="28">
        <f>U419</f>
        <v>0</v>
      </c>
      <c r="V418" s="28"/>
      <c r="W418" s="28">
        <f t="shared" si="389"/>
        <v>0</v>
      </c>
      <c r="X418" s="28">
        <f t="shared" si="389"/>
        <v>0</v>
      </c>
      <c r="Y418" s="28">
        <f t="shared" si="389"/>
        <v>0</v>
      </c>
      <c r="Z418" s="28">
        <f t="shared" si="389"/>
        <v>0</v>
      </c>
      <c r="AA418" s="137">
        <f>AA419</f>
        <v>0</v>
      </c>
      <c r="AB418" s="28">
        <f>AB419</f>
        <v>0</v>
      </c>
      <c r="AC418" s="127"/>
    </row>
    <row r="419" spans="1:29" ht="31.5" hidden="1" outlineLevel="7" x14ac:dyDescent="0.2">
      <c r="A419" s="32" t="s">
        <v>481</v>
      </c>
      <c r="B419" s="32" t="s">
        <v>519</v>
      </c>
      <c r="C419" s="32" t="s">
        <v>209</v>
      </c>
      <c r="D419" s="32" t="s">
        <v>65</v>
      </c>
      <c r="E419" s="33" t="s">
        <v>66</v>
      </c>
      <c r="F419" s="29">
        <v>28693.5</v>
      </c>
      <c r="G419" s="29">
        <v>5455.5792000000001</v>
      </c>
      <c r="H419" s="29">
        <f>SUM(F419:G419)</f>
        <v>34149.0792</v>
      </c>
      <c r="I419" s="29"/>
      <c r="J419" s="29"/>
      <c r="K419" s="29"/>
      <c r="L419" s="29">
        <f>SUM(H419:K419)</f>
        <v>34149.0792</v>
      </c>
      <c r="M419" s="29"/>
      <c r="N419" s="29">
        <f>SUM(L419:M419)</f>
        <v>34149.0792</v>
      </c>
      <c r="O419" s="29"/>
      <c r="P419" s="29"/>
      <c r="Q419" s="29">
        <f>SUM(O419:P419)</f>
        <v>0</v>
      </c>
      <c r="R419" s="29"/>
      <c r="S419" s="29">
        <f>SUM(Q419:R419)</f>
        <v>0</v>
      </c>
      <c r="T419" s="29"/>
      <c r="U419" s="29">
        <f>SUM(S419:T419)</f>
        <v>0</v>
      </c>
      <c r="V419" s="29"/>
      <c r="W419" s="29"/>
      <c r="X419" s="29">
        <f>SUM(V419:W419)</f>
        <v>0</v>
      </c>
      <c r="Y419" s="29"/>
      <c r="Z419" s="29">
        <f>SUM(X419:Y419)</f>
        <v>0</v>
      </c>
      <c r="AA419" s="138"/>
      <c r="AB419" s="29">
        <f>SUM(Z419:AA419)</f>
        <v>0</v>
      </c>
      <c r="AC419" s="127"/>
    </row>
    <row r="420" spans="1:29" ht="31.5" hidden="1" outlineLevel="5" x14ac:dyDescent="0.2">
      <c r="A420" s="30" t="s">
        <v>481</v>
      </c>
      <c r="B420" s="30" t="s">
        <v>519</v>
      </c>
      <c r="C420" s="30" t="s">
        <v>209</v>
      </c>
      <c r="D420" s="30"/>
      <c r="E420" s="31" t="s">
        <v>697</v>
      </c>
      <c r="F420" s="28">
        <f t="shared" ref="F420:Z420" si="390">F421</f>
        <v>1510.2</v>
      </c>
      <c r="G420" s="28">
        <f t="shared" si="390"/>
        <v>287.13574999999997</v>
      </c>
      <c r="H420" s="28">
        <f t="shared" si="390"/>
        <v>1797.33575</v>
      </c>
      <c r="I420" s="28">
        <f t="shared" si="390"/>
        <v>0</v>
      </c>
      <c r="J420" s="28">
        <f t="shared" si="390"/>
        <v>0</v>
      </c>
      <c r="K420" s="28">
        <f t="shared" si="390"/>
        <v>0</v>
      </c>
      <c r="L420" s="28">
        <f t="shared" si="390"/>
        <v>1797.33575</v>
      </c>
      <c r="M420" s="28">
        <f>M421</f>
        <v>0</v>
      </c>
      <c r="N420" s="28">
        <f>N421</f>
        <v>1797.33575</v>
      </c>
      <c r="O420" s="28"/>
      <c r="P420" s="28">
        <f t="shared" si="390"/>
        <v>0</v>
      </c>
      <c r="Q420" s="28">
        <f t="shared" si="390"/>
        <v>0</v>
      </c>
      <c r="R420" s="28">
        <f t="shared" si="390"/>
        <v>0</v>
      </c>
      <c r="S420" s="28">
        <f t="shared" si="390"/>
        <v>0</v>
      </c>
      <c r="T420" s="28">
        <f>T421</f>
        <v>0</v>
      </c>
      <c r="U420" s="28">
        <f>U421</f>
        <v>0</v>
      </c>
      <c r="V420" s="28"/>
      <c r="W420" s="28">
        <f t="shared" si="390"/>
        <v>0</v>
      </c>
      <c r="X420" s="28">
        <f t="shared" si="390"/>
        <v>0</v>
      </c>
      <c r="Y420" s="28">
        <f t="shared" si="390"/>
        <v>0</v>
      </c>
      <c r="Z420" s="28">
        <f t="shared" si="390"/>
        <v>0</v>
      </c>
      <c r="AA420" s="137">
        <f>AA421</f>
        <v>0</v>
      </c>
      <c r="AB420" s="28">
        <f>AB421</f>
        <v>0</v>
      </c>
      <c r="AC420" s="127"/>
    </row>
    <row r="421" spans="1:29" ht="31.5" hidden="1" outlineLevel="7" x14ac:dyDescent="0.2">
      <c r="A421" s="32" t="s">
        <v>481</v>
      </c>
      <c r="B421" s="32" t="s">
        <v>519</v>
      </c>
      <c r="C421" s="32" t="s">
        <v>209</v>
      </c>
      <c r="D421" s="32" t="s">
        <v>65</v>
      </c>
      <c r="E421" s="33" t="s">
        <v>66</v>
      </c>
      <c r="F421" s="29">
        <v>1510.2</v>
      </c>
      <c r="G421" s="29">
        <v>287.13574999999997</v>
      </c>
      <c r="H421" s="29">
        <f>SUM(F421:G421)</f>
        <v>1797.33575</v>
      </c>
      <c r="I421" s="29"/>
      <c r="J421" s="29"/>
      <c r="K421" s="29"/>
      <c r="L421" s="29">
        <f>SUM(H421:K421)</f>
        <v>1797.33575</v>
      </c>
      <c r="M421" s="29"/>
      <c r="N421" s="29">
        <f>SUM(L421:M421)</f>
        <v>1797.33575</v>
      </c>
      <c r="O421" s="29"/>
      <c r="P421" s="29"/>
      <c r="Q421" s="29">
        <f>SUM(O421:P421)</f>
        <v>0</v>
      </c>
      <c r="R421" s="29"/>
      <c r="S421" s="29">
        <f>SUM(Q421:R421)</f>
        <v>0</v>
      </c>
      <c r="T421" s="29"/>
      <c r="U421" s="29">
        <f>SUM(S421:T421)</f>
        <v>0</v>
      </c>
      <c r="V421" s="29"/>
      <c r="W421" s="29"/>
      <c r="X421" s="29">
        <f>SUM(V421:W421)</f>
        <v>0</v>
      </c>
      <c r="Y421" s="29"/>
      <c r="Z421" s="29">
        <f>SUM(X421:Y421)</f>
        <v>0</v>
      </c>
      <c r="AA421" s="138"/>
      <c r="AB421" s="29">
        <f>SUM(Z421:AA421)</f>
        <v>0</v>
      </c>
      <c r="AC421" s="127"/>
    </row>
    <row r="422" spans="1:29" ht="15.75" hidden="1" outlineLevel="3" x14ac:dyDescent="0.2">
      <c r="A422" s="30" t="s">
        <v>481</v>
      </c>
      <c r="B422" s="30" t="s">
        <v>519</v>
      </c>
      <c r="C422" s="30" t="s">
        <v>149</v>
      </c>
      <c r="D422" s="30"/>
      <c r="E422" s="31" t="s">
        <v>150</v>
      </c>
      <c r="F422" s="28">
        <f t="shared" ref="F422:Z422" si="391">F423+F426</f>
        <v>34609.300000000003</v>
      </c>
      <c r="G422" s="28">
        <f t="shared" si="391"/>
        <v>0</v>
      </c>
      <c r="H422" s="28">
        <f t="shared" si="391"/>
        <v>34609.300000000003</v>
      </c>
      <c r="I422" s="28">
        <f t="shared" si="391"/>
        <v>0</v>
      </c>
      <c r="J422" s="28">
        <f t="shared" si="391"/>
        <v>0</v>
      </c>
      <c r="K422" s="28">
        <f t="shared" si="391"/>
        <v>0</v>
      </c>
      <c r="L422" s="28">
        <f t="shared" si="391"/>
        <v>34609.300000000003</v>
      </c>
      <c r="M422" s="28">
        <f>M423+M426</f>
        <v>0</v>
      </c>
      <c r="N422" s="28">
        <f>N423+N426</f>
        <v>34609.300000000003</v>
      </c>
      <c r="O422" s="28">
        <f t="shared" si="391"/>
        <v>42324.393000000004</v>
      </c>
      <c r="P422" s="28">
        <f t="shared" si="391"/>
        <v>0</v>
      </c>
      <c r="Q422" s="28">
        <f t="shared" si="391"/>
        <v>42324.393000000004</v>
      </c>
      <c r="R422" s="28">
        <f t="shared" si="391"/>
        <v>0</v>
      </c>
      <c r="S422" s="28">
        <f t="shared" si="391"/>
        <v>42324.393000000004</v>
      </c>
      <c r="T422" s="28">
        <f>T423+T426</f>
        <v>0</v>
      </c>
      <c r="U422" s="28">
        <f>U423+U426</f>
        <v>42324.393000000004</v>
      </c>
      <c r="V422" s="28">
        <f t="shared" si="391"/>
        <v>34609.300000000003</v>
      </c>
      <c r="W422" s="28">
        <f t="shared" si="391"/>
        <v>0</v>
      </c>
      <c r="X422" s="28">
        <f t="shared" si="391"/>
        <v>34609.300000000003</v>
      </c>
      <c r="Y422" s="28">
        <f t="shared" si="391"/>
        <v>0</v>
      </c>
      <c r="Z422" s="28">
        <f t="shared" si="391"/>
        <v>34609.300000000003</v>
      </c>
      <c r="AA422" s="137">
        <f>AA423+AA426</f>
        <v>0</v>
      </c>
      <c r="AB422" s="28">
        <f>AB423+AB426</f>
        <v>34609.300000000003</v>
      </c>
      <c r="AC422" s="127"/>
    </row>
    <row r="423" spans="1:29" ht="31.5" hidden="1" outlineLevel="4" x14ac:dyDescent="0.2">
      <c r="A423" s="30" t="s">
        <v>481</v>
      </c>
      <c r="B423" s="30" t="s">
        <v>519</v>
      </c>
      <c r="C423" s="30" t="s">
        <v>151</v>
      </c>
      <c r="D423" s="30"/>
      <c r="E423" s="31" t="s">
        <v>152</v>
      </c>
      <c r="F423" s="28">
        <f t="shared" ref="F423:Z424" si="392">F424</f>
        <v>34609.300000000003</v>
      </c>
      <c r="G423" s="28">
        <f t="shared" si="392"/>
        <v>0</v>
      </c>
      <c r="H423" s="28">
        <f>H424</f>
        <v>34609.300000000003</v>
      </c>
      <c r="I423" s="28">
        <f t="shared" ref="I423:Z424" si="393">I424</f>
        <v>0</v>
      </c>
      <c r="J423" s="28">
        <f t="shared" si="393"/>
        <v>0</v>
      </c>
      <c r="K423" s="28">
        <f t="shared" si="393"/>
        <v>0</v>
      </c>
      <c r="L423" s="28">
        <f t="shared" si="393"/>
        <v>34609.300000000003</v>
      </c>
      <c r="M423" s="28">
        <f>M424</f>
        <v>0</v>
      </c>
      <c r="N423" s="28">
        <f>N424</f>
        <v>34609.300000000003</v>
      </c>
      <c r="O423" s="28">
        <f t="shared" si="393"/>
        <v>34609.300000000003</v>
      </c>
      <c r="P423" s="28">
        <f t="shared" si="393"/>
        <v>0</v>
      </c>
      <c r="Q423" s="28">
        <f t="shared" si="393"/>
        <v>34609.300000000003</v>
      </c>
      <c r="R423" s="28">
        <f t="shared" si="393"/>
        <v>0</v>
      </c>
      <c r="S423" s="28">
        <f t="shared" si="393"/>
        <v>34609.300000000003</v>
      </c>
      <c r="T423" s="28">
        <f>T424</f>
        <v>0</v>
      </c>
      <c r="U423" s="28">
        <f>U424</f>
        <v>34609.300000000003</v>
      </c>
      <c r="V423" s="28">
        <f t="shared" si="393"/>
        <v>34609.300000000003</v>
      </c>
      <c r="W423" s="28">
        <f t="shared" si="393"/>
        <v>0</v>
      </c>
      <c r="X423" s="28">
        <f t="shared" si="393"/>
        <v>34609.300000000003</v>
      </c>
      <c r="Y423" s="28">
        <f t="shared" si="393"/>
        <v>0</v>
      </c>
      <c r="Z423" s="28">
        <f t="shared" si="393"/>
        <v>34609.300000000003</v>
      </c>
      <c r="AA423" s="137">
        <f>AA424</f>
        <v>0</v>
      </c>
      <c r="AB423" s="28">
        <f>AB424</f>
        <v>34609.300000000003</v>
      </c>
      <c r="AC423" s="127"/>
    </row>
    <row r="424" spans="1:29" ht="15.75" hidden="1" outlineLevel="5" x14ac:dyDescent="0.2">
      <c r="A424" s="30" t="s">
        <v>481</v>
      </c>
      <c r="B424" s="30" t="s">
        <v>519</v>
      </c>
      <c r="C424" s="30" t="s">
        <v>210</v>
      </c>
      <c r="D424" s="30"/>
      <c r="E424" s="31" t="s">
        <v>211</v>
      </c>
      <c r="F424" s="28">
        <f t="shared" si="392"/>
        <v>34609.300000000003</v>
      </c>
      <c r="G424" s="28">
        <f t="shared" si="392"/>
        <v>0</v>
      </c>
      <c r="H424" s="28">
        <f t="shared" si="392"/>
        <v>34609.300000000003</v>
      </c>
      <c r="I424" s="28">
        <f t="shared" si="392"/>
        <v>0</v>
      </c>
      <c r="J424" s="28">
        <f t="shared" si="392"/>
        <v>0</v>
      </c>
      <c r="K424" s="28">
        <f t="shared" si="392"/>
        <v>0</v>
      </c>
      <c r="L424" s="28">
        <f t="shared" si="392"/>
        <v>34609.300000000003</v>
      </c>
      <c r="M424" s="28">
        <f>M425</f>
        <v>0</v>
      </c>
      <c r="N424" s="28">
        <f>N425</f>
        <v>34609.300000000003</v>
      </c>
      <c r="O424" s="28">
        <f t="shared" si="393"/>
        <v>34609.300000000003</v>
      </c>
      <c r="P424" s="28">
        <f t="shared" si="392"/>
        <v>0</v>
      </c>
      <c r="Q424" s="28">
        <f t="shared" si="392"/>
        <v>34609.300000000003</v>
      </c>
      <c r="R424" s="28">
        <f t="shared" si="392"/>
        <v>0</v>
      </c>
      <c r="S424" s="28">
        <f t="shared" si="392"/>
        <v>34609.300000000003</v>
      </c>
      <c r="T424" s="28">
        <f>T425</f>
        <v>0</v>
      </c>
      <c r="U424" s="28">
        <f>U425</f>
        <v>34609.300000000003</v>
      </c>
      <c r="V424" s="28">
        <f t="shared" si="393"/>
        <v>34609.300000000003</v>
      </c>
      <c r="W424" s="28">
        <f t="shared" si="392"/>
        <v>0</v>
      </c>
      <c r="X424" s="28">
        <f t="shared" si="392"/>
        <v>34609.300000000003</v>
      </c>
      <c r="Y424" s="28">
        <f t="shared" si="392"/>
        <v>0</v>
      </c>
      <c r="Z424" s="28">
        <f t="shared" si="392"/>
        <v>34609.300000000003</v>
      </c>
      <c r="AA424" s="137">
        <f>AA425</f>
        <v>0</v>
      </c>
      <c r="AB424" s="28">
        <f>AB425</f>
        <v>34609.300000000003</v>
      </c>
      <c r="AC424" s="127"/>
    </row>
    <row r="425" spans="1:29" ht="31.5" hidden="1" outlineLevel="7" x14ac:dyDescent="0.2">
      <c r="A425" s="32" t="s">
        <v>481</v>
      </c>
      <c r="B425" s="32" t="s">
        <v>519</v>
      </c>
      <c r="C425" s="32" t="s">
        <v>210</v>
      </c>
      <c r="D425" s="32" t="s">
        <v>65</v>
      </c>
      <c r="E425" s="33" t="s">
        <v>66</v>
      </c>
      <c r="F425" s="29">
        <v>34609.300000000003</v>
      </c>
      <c r="G425" s="29"/>
      <c r="H425" s="29">
        <f>SUM(F425:G425)</f>
        <v>34609.300000000003</v>
      </c>
      <c r="I425" s="29"/>
      <c r="J425" s="29"/>
      <c r="K425" s="29"/>
      <c r="L425" s="29">
        <f>SUM(H425:K425)</f>
        <v>34609.300000000003</v>
      </c>
      <c r="M425" s="29"/>
      <c r="N425" s="29">
        <f>SUM(L425:M425)</f>
        <v>34609.300000000003</v>
      </c>
      <c r="O425" s="29">
        <v>34609.300000000003</v>
      </c>
      <c r="P425" s="29"/>
      <c r="Q425" s="29">
        <f>SUM(O425:P425)</f>
        <v>34609.300000000003</v>
      </c>
      <c r="R425" s="29"/>
      <c r="S425" s="29">
        <f>SUM(Q425:R425)</f>
        <v>34609.300000000003</v>
      </c>
      <c r="T425" s="29"/>
      <c r="U425" s="29">
        <f>SUM(S425:T425)</f>
        <v>34609.300000000003</v>
      </c>
      <c r="V425" s="29">
        <v>34609.300000000003</v>
      </c>
      <c r="W425" s="29"/>
      <c r="X425" s="29">
        <f>SUM(V425:W425)</f>
        <v>34609.300000000003</v>
      </c>
      <c r="Y425" s="29"/>
      <c r="Z425" s="29">
        <f>SUM(X425:Y425)</f>
        <v>34609.300000000003</v>
      </c>
      <c r="AA425" s="138"/>
      <c r="AB425" s="29">
        <f>SUM(Z425:AA425)</f>
        <v>34609.300000000003</v>
      </c>
      <c r="AC425" s="127"/>
    </row>
    <row r="426" spans="1:29" ht="31.5" hidden="1" outlineLevel="7" x14ac:dyDescent="0.2">
      <c r="A426" s="30" t="s">
        <v>481</v>
      </c>
      <c r="B426" s="30" t="s">
        <v>519</v>
      </c>
      <c r="C426" s="30" t="s">
        <v>667</v>
      </c>
      <c r="D426" s="32"/>
      <c r="E426" s="31" t="s">
        <v>670</v>
      </c>
      <c r="F426" s="28"/>
      <c r="G426" s="28"/>
      <c r="H426" s="28"/>
      <c r="I426" s="28"/>
      <c r="J426" s="28"/>
      <c r="K426" s="28"/>
      <c r="L426" s="28"/>
      <c r="M426" s="28">
        <f>M427+M429</f>
        <v>0</v>
      </c>
      <c r="N426" s="28">
        <f>N427+N429</f>
        <v>0</v>
      </c>
      <c r="O426" s="28">
        <f t="shared" ref="O426:S426" si="394">O427+O429</f>
        <v>7715.0929999999998</v>
      </c>
      <c r="P426" s="28">
        <f t="shared" si="394"/>
        <v>0</v>
      </c>
      <c r="Q426" s="28">
        <f t="shared" si="394"/>
        <v>7715.0929999999998</v>
      </c>
      <c r="R426" s="28">
        <f t="shared" si="394"/>
        <v>0</v>
      </c>
      <c r="S426" s="28">
        <f t="shared" si="394"/>
        <v>7715.0929999999998</v>
      </c>
      <c r="T426" s="28">
        <f>T427+T429</f>
        <v>0</v>
      </c>
      <c r="U426" s="28">
        <f>U427+U429</f>
        <v>7715.0929999999998</v>
      </c>
      <c r="V426" s="28"/>
      <c r="W426" s="28">
        <f t="shared" ref="W426:Z426" si="395">W427+W429</f>
        <v>0</v>
      </c>
      <c r="X426" s="28">
        <f t="shared" si="395"/>
        <v>0</v>
      </c>
      <c r="Y426" s="28">
        <f t="shared" si="395"/>
        <v>0</v>
      </c>
      <c r="Z426" s="28">
        <f t="shared" si="395"/>
        <v>0</v>
      </c>
      <c r="AA426" s="137">
        <f>AA427+AA429</f>
        <v>0</v>
      </c>
      <c r="AB426" s="28">
        <f>AB427+AB429</f>
        <v>0</v>
      </c>
      <c r="AC426" s="127"/>
    </row>
    <row r="427" spans="1:29" ht="25.5" hidden="1" customHeight="1" outlineLevel="7" x14ac:dyDescent="0.2">
      <c r="A427" s="30" t="s">
        <v>481</v>
      </c>
      <c r="B427" s="30" t="s">
        <v>519</v>
      </c>
      <c r="C427" s="30" t="s">
        <v>669</v>
      </c>
      <c r="D427" s="30"/>
      <c r="E427" s="31" t="s">
        <v>668</v>
      </c>
      <c r="F427" s="28"/>
      <c r="G427" s="28"/>
      <c r="H427" s="28"/>
      <c r="I427" s="28"/>
      <c r="J427" s="28"/>
      <c r="K427" s="28"/>
      <c r="L427" s="28"/>
      <c r="M427" s="28">
        <f>M428</f>
        <v>0</v>
      </c>
      <c r="N427" s="28">
        <f>N428</f>
        <v>0</v>
      </c>
      <c r="O427" s="28">
        <f t="shared" ref="O427:Z427" si="396">O428</f>
        <v>771.50930000000005</v>
      </c>
      <c r="P427" s="28">
        <f t="shared" si="396"/>
        <v>0</v>
      </c>
      <c r="Q427" s="28">
        <f t="shared" si="396"/>
        <v>771.50930000000005</v>
      </c>
      <c r="R427" s="28">
        <f t="shared" si="396"/>
        <v>0</v>
      </c>
      <c r="S427" s="28">
        <f t="shared" si="396"/>
        <v>771.50930000000005</v>
      </c>
      <c r="T427" s="28">
        <f>T428</f>
        <v>0</v>
      </c>
      <c r="U427" s="28">
        <f>U428</f>
        <v>771.50930000000005</v>
      </c>
      <c r="V427" s="28"/>
      <c r="W427" s="28">
        <f t="shared" si="396"/>
        <v>0</v>
      </c>
      <c r="X427" s="28">
        <f t="shared" si="396"/>
        <v>0</v>
      </c>
      <c r="Y427" s="28">
        <f t="shared" si="396"/>
        <v>0</v>
      </c>
      <c r="Z427" s="28">
        <f t="shared" si="396"/>
        <v>0</v>
      </c>
      <c r="AA427" s="137">
        <f>AA428</f>
        <v>0</v>
      </c>
      <c r="AB427" s="28">
        <f>AB428</f>
        <v>0</v>
      </c>
      <c r="AC427" s="127"/>
    </row>
    <row r="428" spans="1:29" ht="31.5" hidden="1" outlineLevel="7" x14ac:dyDescent="0.2">
      <c r="A428" s="32" t="s">
        <v>481</v>
      </c>
      <c r="B428" s="32" t="s">
        <v>519</v>
      </c>
      <c r="C428" s="32" t="s">
        <v>669</v>
      </c>
      <c r="D428" s="32" t="s">
        <v>65</v>
      </c>
      <c r="E428" s="33" t="s">
        <v>66</v>
      </c>
      <c r="F428" s="29"/>
      <c r="G428" s="29"/>
      <c r="H428" s="29"/>
      <c r="I428" s="29"/>
      <c r="J428" s="29"/>
      <c r="K428" s="29"/>
      <c r="L428" s="29"/>
      <c r="M428" s="29"/>
      <c r="N428" s="29">
        <f>SUM(L428:M428)</f>
        <v>0</v>
      </c>
      <c r="O428" s="29">
        <v>771.50930000000005</v>
      </c>
      <c r="P428" s="29"/>
      <c r="Q428" s="29">
        <f>SUM(O428:P428)</f>
        <v>771.50930000000005</v>
      </c>
      <c r="R428" s="29"/>
      <c r="S428" s="29">
        <f>SUM(Q428:R428)</f>
        <v>771.50930000000005</v>
      </c>
      <c r="T428" s="29"/>
      <c r="U428" s="29">
        <f>SUM(S428:T428)</f>
        <v>771.50930000000005</v>
      </c>
      <c r="V428" s="29"/>
      <c r="W428" s="29"/>
      <c r="X428" s="29">
        <f>SUM(V428:W428)</f>
        <v>0</v>
      </c>
      <c r="Y428" s="29"/>
      <c r="Z428" s="29">
        <f>SUM(X428:Y428)</f>
        <v>0</v>
      </c>
      <c r="AA428" s="138"/>
      <c r="AB428" s="29">
        <f>SUM(Z428:AA428)</f>
        <v>0</v>
      </c>
      <c r="AC428" s="127"/>
    </row>
    <row r="429" spans="1:29" ht="24" hidden="1" customHeight="1" outlineLevel="7" x14ac:dyDescent="0.2">
      <c r="A429" s="30" t="s">
        <v>481</v>
      </c>
      <c r="B429" s="30" t="s">
        <v>519</v>
      </c>
      <c r="C429" s="30" t="s">
        <v>669</v>
      </c>
      <c r="D429" s="30"/>
      <c r="E429" s="31" t="s">
        <v>680</v>
      </c>
      <c r="F429" s="28"/>
      <c r="G429" s="28"/>
      <c r="H429" s="28"/>
      <c r="I429" s="28"/>
      <c r="J429" s="28"/>
      <c r="K429" s="28"/>
      <c r="L429" s="28"/>
      <c r="M429" s="28">
        <f>M430</f>
        <v>0</v>
      </c>
      <c r="N429" s="28">
        <f>N430</f>
        <v>0</v>
      </c>
      <c r="O429" s="28">
        <f t="shared" ref="O429:Z429" si="397">O430</f>
        <v>6943.5837000000001</v>
      </c>
      <c r="P429" s="28">
        <f t="shared" si="397"/>
        <v>0</v>
      </c>
      <c r="Q429" s="28">
        <f t="shared" si="397"/>
        <v>6943.5837000000001</v>
      </c>
      <c r="R429" s="28">
        <f t="shared" si="397"/>
        <v>0</v>
      </c>
      <c r="S429" s="28">
        <f t="shared" si="397"/>
        <v>6943.5837000000001</v>
      </c>
      <c r="T429" s="28">
        <f>T430</f>
        <v>0</v>
      </c>
      <c r="U429" s="28">
        <f>U430</f>
        <v>6943.5837000000001</v>
      </c>
      <c r="V429" s="28"/>
      <c r="W429" s="28">
        <f t="shared" si="397"/>
        <v>0</v>
      </c>
      <c r="X429" s="28">
        <f t="shared" si="397"/>
        <v>0</v>
      </c>
      <c r="Y429" s="28">
        <f t="shared" si="397"/>
        <v>0</v>
      </c>
      <c r="Z429" s="28">
        <f t="shared" si="397"/>
        <v>0</v>
      </c>
      <c r="AA429" s="137">
        <f>AA430</f>
        <v>0</v>
      </c>
      <c r="AB429" s="28">
        <f>AB430</f>
        <v>0</v>
      </c>
      <c r="AC429" s="127"/>
    </row>
    <row r="430" spans="1:29" ht="31.5" hidden="1" outlineLevel="7" x14ac:dyDescent="0.2">
      <c r="A430" s="32" t="s">
        <v>481</v>
      </c>
      <c r="B430" s="32" t="s">
        <v>519</v>
      </c>
      <c r="C430" s="32" t="s">
        <v>669</v>
      </c>
      <c r="D430" s="32" t="s">
        <v>65</v>
      </c>
      <c r="E430" s="33" t="s">
        <v>66</v>
      </c>
      <c r="F430" s="28"/>
      <c r="G430" s="28"/>
      <c r="H430" s="28"/>
      <c r="I430" s="28"/>
      <c r="J430" s="28"/>
      <c r="K430" s="28"/>
      <c r="L430" s="28"/>
      <c r="M430" s="28"/>
      <c r="N430" s="29">
        <f>SUM(L430:M430)</f>
        <v>0</v>
      </c>
      <c r="O430" s="29">
        <v>6943.5837000000001</v>
      </c>
      <c r="P430" s="29"/>
      <c r="Q430" s="29">
        <f>SUM(O430:P430)</f>
        <v>6943.5837000000001</v>
      </c>
      <c r="R430" s="28"/>
      <c r="S430" s="29">
        <f>SUM(Q430:R430)</f>
        <v>6943.5837000000001</v>
      </c>
      <c r="T430" s="28"/>
      <c r="U430" s="29">
        <f>SUM(S430:T430)</f>
        <v>6943.5837000000001</v>
      </c>
      <c r="V430" s="28"/>
      <c r="W430" s="29"/>
      <c r="X430" s="29">
        <f>SUM(V430:W430)</f>
        <v>0</v>
      </c>
      <c r="Y430" s="28"/>
      <c r="Z430" s="29">
        <f>SUM(X430:Y430)</f>
        <v>0</v>
      </c>
      <c r="AA430" s="137"/>
      <c r="AB430" s="29">
        <f>SUM(Z430:AA430)</f>
        <v>0</v>
      </c>
      <c r="AC430" s="127"/>
    </row>
    <row r="431" spans="1:29" ht="31.5" hidden="1" outlineLevel="7" x14ac:dyDescent="0.2">
      <c r="A431" s="30" t="s">
        <v>481</v>
      </c>
      <c r="B431" s="30" t="s">
        <v>519</v>
      </c>
      <c r="C431" s="30" t="s">
        <v>144</v>
      </c>
      <c r="D431" s="30"/>
      <c r="E431" s="31" t="s">
        <v>145</v>
      </c>
      <c r="F431" s="28">
        <f>F432</f>
        <v>27916.3</v>
      </c>
      <c r="G431" s="28">
        <f t="shared" ref="G431:V433" si="398">G432</f>
        <v>0</v>
      </c>
      <c r="H431" s="28">
        <f t="shared" si="398"/>
        <v>27916.3</v>
      </c>
      <c r="I431" s="28">
        <f t="shared" si="398"/>
        <v>0</v>
      </c>
      <c r="J431" s="28">
        <f t="shared" si="398"/>
        <v>0</v>
      </c>
      <c r="K431" s="28">
        <f t="shared" si="398"/>
        <v>0</v>
      </c>
      <c r="L431" s="28">
        <f t="shared" si="398"/>
        <v>27916.3</v>
      </c>
      <c r="M431" s="28">
        <f t="shared" si="398"/>
        <v>0</v>
      </c>
      <c r="N431" s="28">
        <f t="shared" si="398"/>
        <v>27916.3</v>
      </c>
      <c r="O431" s="28">
        <f t="shared" si="398"/>
        <v>27916.3</v>
      </c>
      <c r="P431" s="28">
        <f t="shared" si="398"/>
        <v>0</v>
      </c>
      <c r="Q431" s="28">
        <f t="shared" si="398"/>
        <v>27916.3</v>
      </c>
      <c r="R431" s="28">
        <f t="shared" si="398"/>
        <v>0</v>
      </c>
      <c r="S431" s="28">
        <f t="shared" si="398"/>
        <v>27916.3</v>
      </c>
      <c r="T431" s="28">
        <f t="shared" si="398"/>
        <v>0</v>
      </c>
      <c r="U431" s="28">
        <f t="shared" si="398"/>
        <v>27916.3</v>
      </c>
      <c r="V431" s="28">
        <f t="shared" si="398"/>
        <v>27916.3</v>
      </c>
      <c r="W431" s="28">
        <f t="shared" ref="W431:AB433" si="399">W432</f>
        <v>0</v>
      </c>
      <c r="X431" s="28">
        <f t="shared" si="399"/>
        <v>27916.3</v>
      </c>
      <c r="Y431" s="28">
        <f t="shared" si="399"/>
        <v>0</v>
      </c>
      <c r="Z431" s="28">
        <f t="shared" si="399"/>
        <v>27916.3</v>
      </c>
      <c r="AA431" s="137">
        <f t="shared" si="399"/>
        <v>0</v>
      </c>
      <c r="AB431" s="28">
        <f t="shared" si="399"/>
        <v>27916.3</v>
      </c>
      <c r="AC431" s="127"/>
    </row>
    <row r="432" spans="1:29" ht="31.5" hidden="1" outlineLevel="7" x14ac:dyDescent="0.2">
      <c r="A432" s="30" t="s">
        <v>481</v>
      </c>
      <c r="B432" s="30" t="s">
        <v>519</v>
      </c>
      <c r="C432" s="30" t="s">
        <v>212</v>
      </c>
      <c r="D432" s="30"/>
      <c r="E432" s="31" t="s">
        <v>35</v>
      </c>
      <c r="F432" s="28">
        <f>F433</f>
        <v>27916.3</v>
      </c>
      <c r="G432" s="28">
        <f t="shared" si="398"/>
        <v>0</v>
      </c>
      <c r="H432" s="28">
        <f t="shared" si="398"/>
        <v>27916.3</v>
      </c>
      <c r="I432" s="28">
        <f t="shared" si="398"/>
        <v>0</v>
      </c>
      <c r="J432" s="28">
        <f t="shared" si="398"/>
        <v>0</v>
      </c>
      <c r="K432" s="28">
        <f t="shared" si="398"/>
        <v>0</v>
      </c>
      <c r="L432" s="28">
        <f t="shared" si="398"/>
        <v>27916.3</v>
      </c>
      <c r="M432" s="28">
        <f t="shared" si="398"/>
        <v>0</v>
      </c>
      <c r="N432" s="28">
        <f t="shared" si="398"/>
        <v>27916.3</v>
      </c>
      <c r="O432" s="28">
        <f t="shared" si="398"/>
        <v>27916.3</v>
      </c>
      <c r="P432" s="28">
        <f t="shared" si="398"/>
        <v>0</v>
      </c>
      <c r="Q432" s="28">
        <f t="shared" si="398"/>
        <v>27916.3</v>
      </c>
      <c r="R432" s="28">
        <f t="shared" si="398"/>
        <v>0</v>
      </c>
      <c r="S432" s="28">
        <f t="shared" si="398"/>
        <v>27916.3</v>
      </c>
      <c r="T432" s="28">
        <f t="shared" si="398"/>
        <v>0</v>
      </c>
      <c r="U432" s="28">
        <f t="shared" si="398"/>
        <v>27916.3</v>
      </c>
      <c r="V432" s="28">
        <f t="shared" si="398"/>
        <v>27916.3</v>
      </c>
      <c r="W432" s="28">
        <f t="shared" si="399"/>
        <v>0</v>
      </c>
      <c r="X432" s="28">
        <f t="shared" si="399"/>
        <v>27916.3</v>
      </c>
      <c r="Y432" s="28">
        <f t="shared" si="399"/>
        <v>0</v>
      </c>
      <c r="Z432" s="28">
        <f t="shared" si="399"/>
        <v>27916.3</v>
      </c>
      <c r="AA432" s="137">
        <f t="shared" si="399"/>
        <v>0</v>
      </c>
      <c r="AB432" s="28">
        <f t="shared" si="399"/>
        <v>27916.3</v>
      </c>
      <c r="AC432" s="127"/>
    </row>
    <row r="433" spans="1:29" ht="31.5" hidden="1" outlineLevel="7" x14ac:dyDescent="0.2">
      <c r="A433" s="30" t="s">
        <v>481</v>
      </c>
      <c r="B433" s="30" t="s">
        <v>519</v>
      </c>
      <c r="C433" s="30" t="s">
        <v>213</v>
      </c>
      <c r="D433" s="30"/>
      <c r="E433" s="31" t="s">
        <v>214</v>
      </c>
      <c r="F433" s="28">
        <f>F434</f>
        <v>27916.3</v>
      </c>
      <c r="G433" s="28">
        <f t="shared" si="398"/>
        <v>0</v>
      </c>
      <c r="H433" s="28">
        <f t="shared" si="398"/>
        <v>27916.3</v>
      </c>
      <c r="I433" s="28">
        <f t="shared" si="398"/>
        <v>0</v>
      </c>
      <c r="J433" s="28">
        <f t="shared" si="398"/>
        <v>0</v>
      </c>
      <c r="K433" s="28">
        <f t="shared" si="398"/>
        <v>0</v>
      </c>
      <c r="L433" s="28">
        <f t="shared" si="398"/>
        <v>27916.3</v>
      </c>
      <c r="M433" s="28">
        <f t="shared" si="398"/>
        <v>0</v>
      </c>
      <c r="N433" s="28">
        <f t="shared" si="398"/>
        <v>27916.3</v>
      </c>
      <c r="O433" s="28">
        <f t="shared" si="398"/>
        <v>27916.3</v>
      </c>
      <c r="P433" s="28">
        <f t="shared" si="398"/>
        <v>0</v>
      </c>
      <c r="Q433" s="28">
        <f t="shared" si="398"/>
        <v>27916.3</v>
      </c>
      <c r="R433" s="28">
        <f t="shared" si="398"/>
        <v>0</v>
      </c>
      <c r="S433" s="28">
        <f t="shared" si="398"/>
        <v>27916.3</v>
      </c>
      <c r="T433" s="28">
        <f t="shared" si="398"/>
        <v>0</v>
      </c>
      <c r="U433" s="28">
        <f t="shared" si="398"/>
        <v>27916.3</v>
      </c>
      <c r="V433" s="28">
        <f t="shared" si="398"/>
        <v>27916.3</v>
      </c>
      <c r="W433" s="28">
        <f t="shared" si="399"/>
        <v>0</v>
      </c>
      <c r="X433" s="28">
        <f t="shared" si="399"/>
        <v>27916.3</v>
      </c>
      <c r="Y433" s="28">
        <f t="shared" si="399"/>
        <v>0</v>
      </c>
      <c r="Z433" s="28">
        <f t="shared" si="399"/>
        <v>27916.3</v>
      </c>
      <c r="AA433" s="137">
        <f t="shared" si="399"/>
        <v>0</v>
      </c>
      <c r="AB433" s="28">
        <f t="shared" si="399"/>
        <v>27916.3</v>
      </c>
      <c r="AC433" s="127"/>
    </row>
    <row r="434" spans="1:29" ht="31.5" hidden="1" outlineLevel="7" x14ac:dyDescent="0.2">
      <c r="A434" s="32" t="s">
        <v>481</v>
      </c>
      <c r="B434" s="32" t="s">
        <v>519</v>
      </c>
      <c r="C434" s="32" t="s">
        <v>213</v>
      </c>
      <c r="D434" s="32" t="s">
        <v>65</v>
      </c>
      <c r="E434" s="33" t="s">
        <v>66</v>
      </c>
      <c r="F434" s="29">
        <v>27916.3</v>
      </c>
      <c r="G434" s="29"/>
      <c r="H434" s="29">
        <f>SUM(F434:G434)</f>
        <v>27916.3</v>
      </c>
      <c r="I434" s="29"/>
      <c r="J434" s="29"/>
      <c r="K434" s="29"/>
      <c r="L434" s="29">
        <f>SUM(H434:K434)</f>
        <v>27916.3</v>
      </c>
      <c r="M434" s="29"/>
      <c r="N434" s="29">
        <f>SUM(L434:M434)</f>
        <v>27916.3</v>
      </c>
      <c r="O434" s="29">
        <v>27916.3</v>
      </c>
      <c r="P434" s="29"/>
      <c r="Q434" s="29">
        <f>SUM(O434:P434)</f>
        <v>27916.3</v>
      </c>
      <c r="R434" s="29"/>
      <c r="S434" s="29">
        <f>SUM(Q434:R434)</f>
        <v>27916.3</v>
      </c>
      <c r="T434" s="29"/>
      <c r="U434" s="29">
        <f>SUM(S434:T434)</f>
        <v>27916.3</v>
      </c>
      <c r="V434" s="29">
        <v>27916.3</v>
      </c>
      <c r="W434" s="29"/>
      <c r="X434" s="29">
        <f>SUM(V434:W434)</f>
        <v>27916.3</v>
      </c>
      <c r="Y434" s="29"/>
      <c r="Z434" s="29">
        <f>SUM(X434:Y434)</f>
        <v>27916.3</v>
      </c>
      <c r="AA434" s="138"/>
      <c r="AB434" s="29">
        <f>SUM(Z434:AA434)</f>
        <v>27916.3</v>
      </c>
      <c r="AC434" s="127"/>
    </row>
    <row r="435" spans="1:29" ht="31.5" hidden="1" outlineLevel="7" x14ac:dyDescent="0.2">
      <c r="A435" s="30" t="s">
        <v>481</v>
      </c>
      <c r="B435" s="30" t="s">
        <v>519</v>
      </c>
      <c r="C435" s="30" t="s">
        <v>57</v>
      </c>
      <c r="D435" s="30"/>
      <c r="E435" s="31" t="s">
        <v>58</v>
      </c>
      <c r="F435" s="29"/>
      <c r="G435" s="29"/>
      <c r="H435" s="29"/>
      <c r="I435" s="28">
        <f t="shared" ref="I435:N436" si="400">I436</f>
        <v>802.4</v>
      </c>
      <c r="J435" s="28">
        <f t="shared" si="400"/>
        <v>0</v>
      </c>
      <c r="K435" s="28">
        <f t="shared" si="400"/>
        <v>1188.7374199999999</v>
      </c>
      <c r="L435" s="28">
        <f t="shared" si="400"/>
        <v>1991.13742</v>
      </c>
      <c r="M435" s="28">
        <f t="shared" si="400"/>
        <v>0</v>
      </c>
      <c r="N435" s="28">
        <f t="shared" si="400"/>
        <v>1991.13742</v>
      </c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  <c r="AA435" s="138"/>
      <c r="AB435" s="29"/>
      <c r="AC435" s="127"/>
    </row>
    <row r="436" spans="1:29" ht="31.5" hidden="1" outlineLevel="7" x14ac:dyDescent="0.2">
      <c r="A436" s="30" t="s">
        <v>481</v>
      </c>
      <c r="B436" s="30" t="s">
        <v>519</v>
      </c>
      <c r="C436" s="30" t="s">
        <v>59</v>
      </c>
      <c r="D436" s="30"/>
      <c r="E436" s="31" t="s">
        <v>60</v>
      </c>
      <c r="F436" s="29"/>
      <c r="G436" s="29"/>
      <c r="H436" s="29"/>
      <c r="I436" s="28">
        <f t="shared" si="400"/>
        <v>802.4</v>
      </c>
      <c r="J436" s="28">
        <f t="shared" si="400"/>
        <v>0</v>
      </c>
      <c r="K436" s="28">
        <f t="shared" si="400"/>
        <v>1188.7374199999999</v>
      </c>
      <c r="L436" s="28">
        <f t="shared" si="400"/>
        <v>1991.13742</v>
      </c>
      <c r="M436" s="28">
        <f t="shared" si="400"/>
        <v>0</v>
      </c>
      <c r="N436" s="28">
        <f t="shared" si="400"/>
        <v>1991.13742</v>
      </c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  <c r="AA436" s="138"/>
      <c r="AB436" s="29"/>
      <c r="AC436" s="127"/>
    </row>
    <row r="437" spans="1:29" ht="31.5" hidden="1" outlineLevel="7" x14ac:dyDescent="0.2">
      <c r="A437" s="30" t="s">
        <v>481</v>
      </c>
      <c r="B437" s="30" t="s">
        <v>519</v>
      </c>
      <c r="C437" s="30" t="s">
        <v>61</v>
      </c>
      <c r="D437" s="30"/>
      <c r="E437" s="31" t="s">
        <v>62</v>
      </c>
      <c r="F437" s="29"/>
      <c r="G437" s="29"/>
      <c r="H437" s="29"/>
      <c r="I437" s="28">
        <f t="shared" ref="I437:N437" si="401">I442+I444+I446+I438+I440</f>
        <v>802.4</v>
      </c>
      <c r="J437" s="28">
        <f t="shared" si="401"/>
        <v>0</v>
      </c>
      <c r="K437" s="28">
        <f>K442+K444+K446+K438+K440</f>
        <v>1188.7374199999999</v>
      </c>
      <c r="L437" s="28">
        <f t="shared" si="401"/>
        <v>1991.13742</v>
      </c>
      <c r="M437" s="28">
        <f t="shared" si="401"/>
        <v>0</v>
      </c>
      <c r="N437" s="28">
        <f t="shared" si="401"/>
        <v>1991.13742</v>
      </c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  <c r="AA437" s="138"/>
      <c r="AB437" s="29"/>
      <c r="AC437" s="127"/>
    </row>
    <row r="438" spans="1:29" ht="31.5" hidden="1" outlineLevel="7" x14ac:dyDescent="0.2">
      <c r="A438" s="30" t="s">
        <v>481</v>
      </c>
      <c r="B438" s="30" t="s">
        <v>519</v>
      </c>
      <c r="C438" s="30" t="s">
        <v>459</v>
      </c>
      <c r="D438" s="30"/>
      <c r="E438" s="52" t="s">
        <v>723</v>
      </c>
      <c r="F438" s="29"/>
      <c r="G438" s="29"/>
      <c r="H438" s="29"/>
      <c r="I438" s="28">
        <f t="shared" ref="I438:N438" si="402">I439</f>
        <v>0</v>
      </c>
      <c r="J438" s="28">
        <f t="shared" si="402"/>
        <v>0</v>
      </c>
      <c r="K438" s="28">
        <f t="shared" si="402"/>
        <v>160.47999999999999</v>
      </c>
      <c r="L438" s="28">
        <f t="shared" si="402"/>
        <v>160.47999999999999</v>
      </c>
      <c r="M438" s="28">
        <f t="shared" si="402"/>
        <v>0</v>
      </c>
      <c r="N438" s="28">
        <f t="shared" si="402"/>
        <v>160.47999999999999</v>
      </c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  <c r="AA438" s="138"/>
      <c r="AB438" s="29"/>
      <c r="AC438" s="127"/>
    </row>
    <row r="439" spans="1:29" ht="31.5" hidden="1" outlineLevel="7" x14ac:dyDescent="0.2">
      <c r="A439" s="32" t="s">
        <v>481</v>
      </c>
      <c r="B439" s="32" t="s">
        <v>519</v>
      </c>
      <c r="C439" s="32" t="s">
        <v>459</v>
      </c>
      <c r="D439" s="32" t="s">
        <v>65</v>
      </c>
      <c r="E439" s="38" t="s">
        <v>421</v>
      </c>
      <c r="F439" s="29"/>
      <c r="G439" s="29"/>
      <c r="H439" s="29"/>
      <c r="I439" s="29"/>
      <c r="J439" s="29"/>
      <c r="K439" s="29">
        <v>160.47999999999999</v>
      </c>
      <c r="L439" s="29">
        <f>SUM(H439:K439)</f>
        <v>160.47999999999999</v>
      </c>
      <c r="M439" s="29"/>
      <c r="N439" s="29">
        <f>SUM(L439:M439)</f>
        <v>160.47999999999999</v>
      </c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  <c r="AA439" s="138"/>
      <c r="AB439" s="29"/>
      <c r="AC439" s="127"/>
    </row>
    <row r="440" spans="1:29" ht="31.5" hidden="1" outlineLevel="7" x14ac:dyDescent="0.2">
      <c r="A440" s="30" t="s">
        <v>481</v>
      </c>
      <c r="B440" s="30" t="s">
        <v>519</v>
      </c>
      <c r="C440" s="30" t="s">
        <v>459</v>
      </c>
      <c r="D440" s="30"/>
      <c r="E440" s="52" t="s">
        <v>751</v>
      </c>
      <c r="F440" s="29"/>
      <c r="G440" s="29"/>
      <c r="H440" s="29"/>
      <c r="I440" s="28">
        <f t="shared" ref="I440:N440" si="403">I441</f>
        <v>802.4</v>
      </c>
      <c r="J440" s="28">
        <f t="shared" si="403"/>
        <v>0</v>
      </c>
      <c r="K440" s="28">
        <f t="shared" si="403"/>
        <v>0</v>
      </c>
      <c r="L440" s="28">
        <f t="shared" si="403"/>
        <v>802.4</v>
      </c>
      <c r="M440" s="28">
        <f t="shared" si="403"/>
        <v>0</v>
      </c>
      <c r="N440" s="28">
        <f t="shared" si="403"/>
        <v>802.4</v>
      </c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  <c r="AA440" s="138"/>
      <c r="AB440" s="29"/>
      <c r="AC440" s="127"/>
    </row>
    <row r="441" spans="1:29" ht="31.5" hidden="1" outlineLevel="7" x14ac:dyDescent="0.2">
      <c r="A441" s="32" t="s">
        <v>481</v>
      </c>
      <c r="B441" s="32" t="s">
        <v>519</v>
      </c>
      <c r="C441" s="32" t="s">
        <v>459</v>
      </c>
      <c r="D441" s="32" t="s">
        <v>65</v>
      </c>
      <c r="E441" s="33" t="s">
        <v>66</v>
      </c>
      <c r="F441" s="29"/>
      <c r="G441" s="29"/>
      <c r="H441" s="29"/>
      <c r="I441" s="29">
        <v>802.4</v>
      </c>
      <c r="J441" s="29"/>
      <c r="K441" s="29"/>
      <c r="L441" s="29">
        <f>SUM(H441:K441)</f>
        <v>802.4</v>
      </c>
      <c r="M441" s="29"/>
      <c r="N441" s="29">
        <f>SUM(L441:M441)</f>
        <v>802.4</v>
      </c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  <c r="AA441" s="138"/>
      <c r="AB441" s="29"/>
      <c r="AC441" s="127"/>
    </row>
    <row r="442" spans="1:29" ht="31.5" hidden="1" outlineLevel="7" x14ac:dyDescent="0.2">
      <c r="A442" s="30" t="s">
        <v>481</v>
      </c>
      <c r="B442" s="30" t="s">
        <v>519</v>
      </c>
      <c r="C442" s="30" t="s">
        <v>442</v>
      </c>
      <c r="D442" s="30"/>
      <c r="E442" s="52" t="s">
        <v>492</v>
      </c>
      <c r="F442" s="29"/>
      <c r="G442" s="29"/>
      <c r="H442" s="29"/>
      <c r="I442" s="28">
        <f t="shared" ref="I442:N442" si="404">I443</f>
        <v>0</v>
      </c>
      <c r="J442" s="28">
        <f t="shared" si="404"/>
        <v>0</v>
      </c>
      <c r="K442" s="28">
        <f t="shared" si="404"/>
        <v>514.11675000000002</v>
      </c>
      <c r="L442" s="28">
        <f t="shared" si="404"/>
        <v>514.11675000000002</v>
      </c>
      <c r="M442" s="28">
        <f t="shared" si="404"/>
        <v>0</v>
      </c>
      <c r="N442" s="28">
        <f t="shared" si="404"/>
        <v>514.11675000000002</v>
      </c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  <c r="AA442" s="138"/>
      <c r="AB442" s="29"/>
      <c r="AC442" s="127"/>
    </row>
    <row r="443" spans="1:29" ht="31.5" hidden="1" outlineLevel="7" x14ac:dyDescent="0.2">
      <c r="A443" s="32" t="s">
        <v>481</v>
      </c>
      <c r="B443" s="32" t="s">
        <v>519</v>
      </c>
      <c r="C443" s="32" t="s">
        <v>442</v>
      </c>
      <c r="D443" s="32" t="s">
        <v>65</v>
      </c>
      <c r="E443" s="33" t="s">
        <v>66</v>
      </c>
      <c r="F443" s="29"/>
      <c r="G443" s="29"/>
      <c r="H443" s="29"/>
      <c r="I443" s="29"/>
      <c r="J443" s="29"/>
      <c r="K443" s="29">
        <v>514.11675000000002</v>
      </c>
      <c r="L443" s="29">
        <f>SUM(H443:K443)</f>
        <v>514.11675000000002</v>
      </c>
      <c r="M443" s="29"/>
      <c r="N443" s="29">
        <f>SUM(L443:M443)</f>
        <v>514.11675000000002</v>
      </c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  <c r="AA443" s="138"/>
      <c r="AB443" s="29"/>
      <c r="AC443" s="127"/>
    </row>
    <row r="444" spans="1:29" ht="31.5" hidden="1" outlineLevel="7" x14ac:dyDescent="0.2">
      <c r="A444" s="30" t="s">
        <v>481</v>
      </c>
      <c r="B444" s="30" t="s">
        <v>519</v>
      </c>
      <c r="C444" s="30" t="s">
        <v>442</v>
      </c>
      <c r="D444" s="30"/>
      <c r="E444" s="52" t="s">
        <v>448</v>
      </c>
      <c r="F444" s="29"/>
      <c r="G444" s="29"/>
      <c r="H444" s="29"/>
      <c r="I444" s="28">
        <f t="shared" ref="I444:N444" si="405">I445</f>
        <v>0</v>
      </c>
      <c r="J444" s="28">
        <f t="shared" si="405"/>
        <v>0</v>
      </c>
      <c r="K444" s="28">
        <f t="shared" si="405"/>
        <v>514.14067</v>
      </c>
      <c r="L444" s="28">
        <f t="shared" si="405"/>
        <v>514.14067</v>
      </c>
      <c r="M444" s="28">
        <f t="shared" si="405"/>
        <v>0</v>
      </c>
      <c r="N444" s="28">
        <f t="shared" si="405"/>
        <v>514.14067</v>
      </c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  <c r="AA444" s="138"/>
      <c r="AB444" s="29"/>
      <c r="AC444" s="127"/>
    </row>
    <row r="445" spans="1:29" ht="31.5" hidden="1" outlineLevel="7" x14ac:dyDescent="0.2">
      <c r="A445" s="32" t="s">
        <v>481</v>
      </c>
      <c r="B445" s="32" t="s">
        <v>519</v>
      </c>
      <c r="C445" s="32" t="s">
        <v>442</v>
      </c>
      <c r="D445" s="32" t="s">
        <v>65</v>
      </c>
      <c r="E445" s="33" t="s">
        <v>66</v>
      </c>
      <c r="F445" s="29"/>
      <c r="G445" s="29"/>
      <c r="H445" s="29"/>
      <c r="I445" s="29"/>
      <c r="J445" s="29"/>
      <c r="K445" s="29">
        <v>514.14067</v>
      </c>
      <c r="L445" s="29">
        <f>SUM(H445:K445)</f>
        <v>514.14067</v>
      </c>
      <c r="M445" s="29"/>
      <c r="N445" s="29">
        <f>SUM(L445:M445)</f>
        <v>514.14067</v>
      </c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  <c r="AA445" s="138"/>
      <c r="AB445" s="29"/>
      <c r="AC445" s="127"/>
    </row>
    <row r="446" spans="1:29" ht="31.5" hidden="1" outlineLevel="7" x14ac:dyDescent="0.2">
      <c r="A446" s="30" t="s">
        <v>481</v>
      </c>
      <c r="B446" s="30" t="s">
        <v>519</v>
      </c>
      <c r="C446" s="30" t="s">
        <v>442</v>
      </c>
      <c r="D446" s="30"/>
      <c r="E446" s="52" t="s">
        <v>799</v>
      </c>
      <c r="F446" s="29"/>
      <c r="G446" s="29"/>
      <c r="H446" s="29"/>
      <c r="I446" s="28">
        <f t="shared" ref="I446:N446" si="406">I447</f>
        <v>0</v>
      </c>
      <c r="J446" s="28">
        <f t="shared" si="406"/>
        <v>0</v>
      </c>
      <c r="K446" s="28">
        <f t="shared" si="406"/>
        <v>0</v>
      </c>
      <c r="L446" s="28">
        <f t="shared" si="406"/>
        <v>0</v>
      </c>
      <c r="M446" s="28">
        <f t="shared" si="406"/>
        <v>0</v>
      </c>
      <c r="N446" s="28">
        <f t="shared" si="406"/>
        <v>0</v>
      </c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  <c r="AA446" s="138"/>
      <c r="AB446" s="29"/>
      <c r="AC446" s="127"/>
    </row>
    <row r="447" spans="1:29" ht="31.5" hidden="1" outlineLevel="7" x14ac:dyDescent="0.2">
      <c r="A447" s="32" t="s">
        <v>481</v>
      </c>
      <c r="B447" s="32" t="s">
        <v>519</v>
      </c>
      <c r="C447" s="32" t="s">
        <v>442</v>
      </c>
      <c r="D447" s="32" t="s">
        <v>65</v>
      </c>
      <c r="E447" s="33" t="s">
        <v>66</v>
      </c>
      <c r="F447" s="29"/>
      <c r="G447" s="29"/>
      <c r="H447" s="29"/>
      <c r="I447" s="29"/>
      <c r="J447" s="29"/>
      <c r="K447" s="29"/>
      <c r="L447" s="29">
        <f>SUM(H447:K447)</f>
        <v>0</v>
      </c>
      <c r="M447" s="29"/>
      <c r="N447" s="29">
        <f>SUM(L447:M447)</f>
        <v>0</v>
      </c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138"/>
      <c r="AB447" s="29"/>
      <c r="AC447" s="127"/>
    </row>
    <row r="448" spans="1:29" ht="15.75" hidden="1" outlineLevel="7" x14ac:dyDescent="0.2">
      <c r="A448" s="30" t="s">
        <v>481</v>
      </c>
      <c r="B448" s="30" t="s">
        <v>522</v>
      </c>
      <c r="C448" s="30"/>
      <c r="D448" s="30"/>
      <c r="E448" s="31" t="s">
        <v>523</v>
      </c>
      <c r="F448" s="28">
        <f>F449+F458</f>
        <v>135319</v>
      </c>
      <c r="G448" s="28">
        <f t="shared" ref="G448:L448" si="407">G449+G458</f>
        <v>-3.8</v>
      </c>
      <c r="H448" s="28">
        <f t="shared" si="407"/>
        <v>135315.19999999998</v>
      </c>
      <c r="I448" s="28">
        <f t="shared" si="407"/>
        <v>0</v>
      </c>
      <c r="J448" s="28">
        <f t="shared" si="407"/>
        <v>0</v>
      </c>
      <c r="K448" s="28">
        <f t="shared" si="407"/>
        <v>-54.465000000000003</v>
      </c>
      <c r="L448" s="28">
        <f t="shared" si="407"/>
        <v>135260.73499999999</v>
      </c>
      <c r="M448" s="28">
        <f>M449+M458</f>
        <v>0</v>
      </c>
      <c r="N448" s="28">
        <f>N449+N458</f>
        <v>135260.73499999999</v>
      </c>
      <c r="O448" s="28">
        <f>O449+O458</f>
        <v>135382.39999999999</v>
      </c>
      <c r="P448" s="28">
        <f t="shared" ref="P448:S448" si="408">P449+P458</f>
        <v>-70.599999999999994</v>
      </c>
      <c r="Q448" s="28">
        <f t="shared" si="408"/>
        <v>135311.79999999999</v>
      </c>
      <c r="R448" s="28">
        <f t="shared" si="408"/>
        <v>0</v>
      </c>
      <c r="S448" s="28">
        <f t="shared" si="408"/>
        <v>135311.79999999999</v>
      </c>
      <c r="T448" s="28">
        <f>T449+T458</f>
        <v>0</v>
      </c>
      <c r="U448" s="28">
        <f>U449+U458</f>
        <v>135311.79999999999</v>
      </c>
      <c r="V448" s="28">
        <f>V449+V458</f>
        <v>135311.9</v>
      </c>
      <c r="W448" s="28">
        <f t="shared" ref="W448:Z448" si="409">W449+W458</f>
        <v>0</v>
      </c>
      <c r="X448" s="28">
        <f t="shared" si="409"/>
        <v>135311.9</v>
      </c>
      <c r="Y448" s="28">
        <f t="shared" si="409"/>
        <v>0</v>
      </c>
      <c r="Z448" s="28">
        <f t="shared" si="409"/>
        <v>135311.9</v>
      </c>
      <c r="AA448" s="137">
        <f>AA449+AA458</f>
        <v>0</v>
      </c>
      <c r="AB448" s="28">
        <f>AB449+AB458</f>
        <v>135311.9</v>
      </c>
      <c r="AC448" s="127"/>
    </row>
    <row r="449" spans="1:29" s="70" customFormat="1" ht="31.5" hidden="1" outlineLevel="2" x14ac:dyDescent="0.2">
      <c r="A449" s="30" t="s">
        <v>481</v>
      </c>
      <c r="B449" s="30" t="s">
        <v>522</v>
      </c>
      <c r="C449" s="30" t="s">
        <v>131</v>
      </c>
      <c r="D449" s="30"/>
      <c r="E449" s="31" t="s">
        <v>132</v>
      </c>
      <c r="F449" s="28">
        <f>F450+F454</f>
        <v>134798.9</v>
      </c>
      <c r="G449" s="28">
        <f t="shared" ref="G449:L449" si="410">G450+G454</f>
        <v>0</v>
      </c>
      <c r="H449" s="28">
        <f t="shared" si="410"/>
        <v>134798.9</v>
      </c>
      <c r="I449" s="28">
        <f t="shared" si="410"/>
        <v>0</v>
      </c>
      <c r="J449" s="28">
        <f t="shared" si="410"/>
        <v>0</v>
      </c>
      <c r="K449" s="28">
        <f t="shared" si="410"/>
        <v>-54.465000000000003</v>
      </c>
      <c r="L449" s="28">
        <f t="shared" si="410"/>
        <v>134744.435</v>
      </c>
      <c r="M449" s="28">
        <f>M450+M454</f>
        <v>0</v>
      </c>
      <c r="N449" s="28">
        <f>N450+N454</f>
        <v>134744.435</v>
      </c>
      <c r="O449" s="28">
        <f t="shared" ref="O449:Z449" si="411">O450+O454</f>
        <v>134798.9</v>
      </c>
      <c r="P449" s="28">
        <f t="shared" si="411"/>
        <v>0</v>
      </c>
      <c r="Q449" s="28">
        <f t="shared" si="411"/>
        <v>134798.9</v>
      </c>
      <c r="R449" s="28">
        <f t="shared" si="411"/>
        <v>0</v>
      </c>
      <c r="S449" s="28">
        <f t="shared" si="411"/>
        <v>134798.9</v>
      </c>
      <c r="T449" s="28">
        <f>T450+T454</f>
        <v>0</v>
      </c>
      <c r="U449" s="28">
        <f>U450+U454</f>
        <v>134798.9</v>
      </c>
      <c r="V449" s="28">
        <f t="shared" si="411"/>
        <v>134798.9</v>
      </c>
      <c r="W449" s="28">
        <f t="shared" si="411"/>
        <v>0</v>
      </c>
      <c r="X449" s="28">
        <f t="shared" si="411"/>
        <v>134798.9</v>
      </c>
      <c r="Y449" s="28">
        <f t="shared" si="411"/>
        <v>0</v>
      </c>
      <c r="Z449" s="28">
        <f t="shared" si="411"/>
        <v>134798.9</v>
      </c>
      <c r="AA449" s="137">
        <f>AA450+AA454</f>
        <v>0</v>
      </c>
      <c r="AB449" s="28">
        <f>AB450+AB454</f>
        <v>134798.9</v>
      </c>
      <c r="AC449" s="127"/>
    </row>
    <row r="450" spans="1:29" ht="31.5" hidden="1" outlineLevel="3" x14ac:dyDescent="0.2">
      <c r="A450" s="30" t="s">
        <v>481</v>
      </c>
      <c r="B450" s="30" t="s">
        <v>522</v>
      </c>
      <c r="C450" s="30" t="s">
        <v>169</v>
      </c>
      <c r="D450" s="30"/>
      <c r="E450" s="31" t="s">
        <v>170</v>
      </c>
      <c r="F450" s="28">
        <f>F451</f>
        <v>11244.1</v>
      </c>
      <c r="G450" s="28">
        <f t="shared" ref="G450:AB452" si="412">G451</f>
        <v>0</v>
      </c>
      <c r="H450" s="28">
        <f t="shared" si="412"/>
        <v>11244.1</v>
      </c>
      <c r="I450" s="28">
        <f t="shared" si="412"/>
        <v>0</v>
      </c>
      <c r="J450" s="28">
        <f t="shared" si="412"/>
        <v>0</v>
      </c>
      <c r="K450" s="28">
        <f t="shared" si="412"/>
        <v>0</v>
      </c>
      <c r="L450" s="28">
        <f t="shared" si="412"/>
        <v>11244.1</v>
      </c>
      <c r="M450" s="28">
        <f t="shared" si="412"/>
        <v>0</v>
      </c>
      <c r="N450" s="28">
        <f t="shared" si="412"/>
        <v>11244.1</v>
      </c>
      <c r="O450" s="28">
        <f t="shared" si="412"/>
        <v>11244.1</v>
      </c>
      <c r="P450" s="28">
        <f t="shared" si="412"/>
        <v>0</v>
      </c>
      <c r="Q450" s="28">
        <f t="shared" si="412"/>
        <v>11244.1</v>
      </c>
      <c r="R450" s="28">
        <f t="shared" si="412"/>
        <v>0</v>
      </c>
      <c r="S450" s="28">
        <f t="shared" si="412"/>
        <v>11244.1</v>
      </c>
      <c r="T450" s="28">
        <f t="shared" si="412"/>
        <v>0</v>
      </c>
      <c r="U450" s="28">
        <f t="shared" si="412"/>
        <v>11244.1</v>
      </c>
      <c r="V450" s="28">
        <f t="shared" si="412"/>
        <v>11244.1</v>
      </c>
      <c r="W450" s="28">
        <f t="shared" si="412"/>
        <v>0</v>
      </c>
      <c r="X450" s="28">
        <f t="shared" si="412"/>
        <v>11244.1</v>
      </c>
      <c r="Y450" s="28">
        <f t="shared" si="412"/>
        <v>0</v>
      </c>
      <c r="Z450" s="28">
        <f t="shared" si="412"/>
        <v>11244.1</v>
      </c>
      <c r="AA450" s="137">
        <f t="shared" si="412"/>
        <v>0</v>
      </c>
      <c r="AB450" s="28">
        <f t="shared" si="412"/>
        <v>11244.1</v>
      </c>
      <c r="AC450" s="127"/>
    </row>
    <row r="451" spans="1:29" ht="15.75" hidden="1" outlineLevel="4" x14ac:dyDescent="0.2">
      <c r="A451" s="30" t="s">
        <v>481</v>
      </c>
      <c r="B451" s="30" t="s">
        <v>522</v>
      </c>
      <c r="C451" s="30" t="s">
        <v>171</v>
      </c>
      <c r="D451" s="30"/>
      <c r="E451" s="31" t="s">
        <v>172</v>
      </c>
      <c r="F451" s="28">
        <f t="shared" ref="F451:Z452" si="413">F452</f>
        <v>11244.1</v>
      </c>
      <c r="G451" s="28">
        <f t="shared" si="413"/>
        <v>0</v>
      </c>
      <c r="H451" s="28">
        <f t="shared" si="413"/>
        <v>11244.1</v>
      </c>
      <c r="I451" s="28">
        <f t="shared" si="413"/>
        <v>0</v>
      </c>
      <c r="J451" s="28">
        <f t="shared" si="413"/>
        <v>0</v>
      </c>
      <c r="K451" s="28">
        <f t="shared" si="413"/>
        <v>0</v>
      </c>
      <c r="L451" s="28">
        <f t="shared" si="413"/>
        <v>11244.1</v>
      </c>
      <c r="M451" s="28">
        <f t="shared" si="412"/>
        <v>0</v>
      </c>
      <c r="N451" s="28">
        <f t="shared" si="412"/>
        <v>11244.1</v>
      </c>
      <c r="O451" s="28">
        <f t="shared" si="412"/>
        <v>11244.1</v>
      </c>
      <c r="P451" s="28">
        <f t="shared" si="413"/>
        <v>0</v>
      </c>
      <c r="Q451" s="28">
        <f t="shared" si="413"/>
        <v>11244.1</v>
      </c>
      <c r="R451" s="28">
        <f t="shared" si="413"/>
        <v>0</v>
      </c>
      <c r="S451" s="28">
        <f t="shared" si="413"/>
        <v>11244.1</v>
      </c>
      <c r="T451" s="28">
        <f t="shared" si="412"/>
        <v>0</v>
      </c>
      <c r="U451" s="28">
        <f t="shared" si="412"/>
        <v>11244.1</v>
      </c>
      <c r="V451" s="28">
        <f t="shared" si="412"/>
        <v>11244.1</v>
      </c>
      <c r="W451" s="28">
        <f t="shared" si="413"/>
        <v>0</v>
      </c>
      <c r="X451" s="28">
        <f t="shared" si="413"/>
        <v>11244.1</v>
      </c>
      <c r="Y451" s="28">
        <f t="shared" si="413"/>
        <v>0</v>
      </c>
      <c r="Z451" s="28">
        <f t="shared" si="413"/>
        <v>11244.1</v>
      </c>
      <c r="AA451" s="137">
        <f t="shared" si="412"/>
        <v>0</v>
      </c>
      <c r="AB451" s="28">
        <f t="shared" si="412"/>
        <v>11244.1</v>
      </c>
      <c r="AC451" s="127"/>
    </row>
    <row r="452" spans="1:29" ht="15.75" hidden="1" outlineLevel="5" x14ac:dyDescent="0.2">
      <c r="A452" s="30" t="s">
        <v>481</v>
      </c>
      <c r="B452" s="30" t="s">
        <v>522</v>
      </c>
      <c r="C452" s="30" t="s">
        <v>175</v>
      </c>
      <c r="D452" s="30"/>
      <c r="E452" s="31" t="s">
        <v>436</v>
      </c>
      <c r="F452" s="28">
        <f t="shared" si="413"/>
        <v>11244.1</v>
      </c>
      <c r="G452" s="28">
        <f t="shared" si="413"/>
        <v>0</v>
      </c>
      <c r="H452" s="28">
        <f t="shared" si="413"/>
        <v>11244.1</v>
      </c>
      <c r="I452" s="28">
        <f t="shared" si="413"/>
        <v>0</v>
      </c>
      <c r="J452" s="28">
        <f t="shared" si="413"/>
        <v>0</v>
      </c>
      <c r="K452" s="28">
        <f t="shared" si="413"/>
        <v>0</v>
      </c>
      <c r="L452" s="28">
        <f t="shared" si="413"/>
        <v>11244.1</v>
      </c>
      <c r="M452" s="28">
        <f t="shared" si="412"/>
        <v>0</v>
      </c>
      <c r="N452" s="28">
        <f t="shared" si="412"/>
        <v>11244.1</v>
      </c>
      <c r="O452" s="28">
        <f t="shared" si="412"/>
        <v>11244.1</v>
      </c>
      <c r="P452" s="28">
        <f t="shared" si="413"/>
        <v>0</v>
      </c>
      <c r="Q452" s="28">
        <f t="shared" si="413"/>
        <v>11244.1</v>
      </c>
      <c r="R452" s="28">
        <f t="shared" si="413"/>
        <v>0</v>
      </c>
      <c r="S452" s="28">
        <f t="shared" si="413"/>
        <v>11244.1</v>
      </c>
      <c r="T452" s="28">
        <f t="shared" si="412"/>
        <v>0</v>
      </c>
      <c r="U452" s="28">
        <f t="shared" si="412"/>
        <v>11244.1</v>
      </c>
      <c r="V452" s="28">
        <f t="shared" si="412"/>
        <v>11244.1</v>
      </c>
      <c r="W452" s="28">
        <f t="shared" si="413"/>
        <v>0</v>
      </c>
      <c r="X452" s="28">
        <f t="shared" si="413"/>
        <v>11244.1</v>
      </c>
      <c r="Y452" s="28">
        <f t="shared" si="413"/>
        <v>0</v>
      </c>
      <c r="Z452" s="28">
        <f t="shared" si="413"/>
        <v>11244.1</v>
      </c>
      <c r="AA452" s="137">
        <f t="shared" si="412"/>
        <v>0</v>
      </c>
      <c r="AB452" s="28">
        <f t="shared" si="412"/>
        <v>11244.1</v>
      </c>
      <c r="AC452" s="127"/>
    </row>
    <row r="453" spans="1:29" ht="15.75" hidden="1" outlineLevel="7" x14ac:dyDescent="0.2">
      <c r="A453" s="32" t="s">
        <v>481</v>
      </c>
      <c r="B453" s="32" t="s">
        <v>522</v>
      </c>
      <c r="C453" s="32" t="s">
        <v>175</v>
      </c>
      <c r="D453" s="32" t="s">
        <v>7</v>
      </c>
      <c r="E453" s="33" t="s">
        <v>8</v>
      </c>
      <c r="F453" s="29">
        <v>11244.1</v>
      </c>
      <c r="G453" s="29"/>
      <c r="H453" s="29">
        <f>SUM(F453:G453)</f>
        <v>11244.1</v>
      </c>
      <c r="I453" s="29"/>
      <c r="J453" s="29"/>
      <c r="K453" s="29"/>
      <c r="L453" s="29">
        <f>SUM(H453:K453)</f>
        <v>11244.1</v>
      </c>
      <c r="M453" s="29"/>
      <c r="N453" s="29">
        <f>SUM(L453:M453)</f>
        <v>11244.1</v>
      </c>
      <c r="O453" s="29">
        <v>11244.1</v>
      </c>
      <c r="P453" s="29"/>
      <c r="Q453" s="29">
        <f>SUM(O453:P453)</f>
        <v>11244.1</v>
      </c>
      <c r="R453" s="29"/>
      <c r="S453" s="29">
        <f>SUM(Q453:R453)</f>
        <v>11244.1</v>
      </c>
      <c r="T453" s="29"/>
      <c r="U453" s="29">
        <f>SUM(S453:T453)</f>
        <v>11244.1</v>
      </c>
      <c r="V453" s="29">
        <v>11244.1</v>
      </c>
      <c r="W453" s="29"/>
      <c r="X453" s="29">
        <f>SUM(V453:W453)</f>
        <v>11244.1</v>
      </c>
      <c r="Y453" s="29"/>
      <c r="Z453" s="29">
        <f>SUM(X453:Y453)</f>
        <v>11244.1</v>
      </c>
      <c r="AA453" s="138"/>
      <c r="AB453" s="29">
        <f>SUM(Z453:AA453)</f>
        <v>11244.1</v>
      </c>
      <c r="AC453" s="127"/>
    </row>
    <row r="454" spans="1:29" ht="31.5" hidden="1" outlineLevel="3" x14ac:dyDescent="0.2">
      <c r="A454" s="30" t="s">
        <v>481</v>
      </c>
      <c r="B454" s="30" t="s">
        <v>522</v>
      </c>
      <c r="C454" s="30" t="s">
        <v>144</v>
      </c>
      <c r="D454" s="30"/>
      <c r="E454" s="31" t="s">
        <v>145</v>
      </c>
      <c r="F454" s="28">
        <f t="shared" ref="F454:Z456" si="414">F455</f>
        <v>123554.8</v>
      </c>
      <c r="G454" s="28">
        <f t="shared" si="414"/>
        <v>0</v>
      </c>
      <c r="H454" s="28">
        <f t="shared" si="414"/>
        <v>123554.8</v>
      </c>
      <c r="I454" s="28">
        <f t="shared" si="414"/>
        <v>0</v>
      </c>
      <c r="J454" s="28">
        <f t="shared" si="414"/>
        <v>0</v>
      </c>
      <c r="K454" s="28">
        <f t="shared" si="414"/>
        <v>-54.465000000000003</v>
      </c>
      <c r="L454" s="28">
        <f t="shared" si="414"/>
        <v>123500.33500000001</v>
      </c>
      <c r="M454" s="28">
        <f t="shared" si="414"/>
        <v>0</v>
      </c>
      <c r="N454" s="28">
        <f t="shared" si="414"/>
        <v>123500.33500000001</v>
      </c>
      <c r="O454" s="28">
        <f t="shared" si="414"/>
        <v>123554.8</v>
      </c>
      <c r="P454" s="28">
        <f t="shared" si="414"/>
        <v>0</v>
      </c>
      <c r="Q454" s="28">
        <f t="shared" si="414"/>
        <v>123554.8</v>
      </c>
      <c r="R454" s="28">
        <f t="shared" si="414"/>
        <v>0</v>
      </c>
      <c r="S454" s="28">
        <f t="shared" si="414"/>
        <v>123554.8</v>
      </c>
      <c r="T454" s="28">
        <f t="shared" si="414"/>
        <v>0</v>
      </c>
      <c r="U454" s="28">
        <f t="shared" si="414"/>
        <v>123554.8</v>
      </c>
      <c r="V454" s="28">
        <f t="shared" si="414"/>
        <v>123554.8</v>
      </c>
      <c r="W454" s="28">
        <f t="shared" si="414"/>
        <v>0</v>
      </c>
      <c r="X454" s="28">
        <f t="shared" si="414"/>
        <v>123554.8</v>
      </c>
      <c r="Y454" s="28">
        <f t="shared" si="414"/>
        <v>0</v>
      </c>
      <c r="Z454" s="28">
        <f t="shared" si="414"/>
        <v>123554.8</v>
      </c>
      <c r="AA454" s="137">
        <f t="shared" ref="AA454:AB456" si="415">AA455</f>
        <v>0</v>
      </c>
      <c r="AB454" s="28">
        <f t="shared" si="415"/>
        <v>123554.8</v>
      </c>
      <c r="AC454" s="127"/>
    </row>
    <row r="455" spans="1:29" ht="31.5" hidden="1" outlineLevel="4" x14ac:dyDescent="0.2">
      <c r="A455" s="30" t="s">
        <v>481</v>
      </c>
      <c r="B455" s="30" t="s">
        <v>522</v>
      </c>
      <c r="C455" s="30" t="s">
        <v>212</v>
      </c>
      <c r="D455" s="30"/>
      <c r="E455" s="31" t="s">
        <v>35</v>
      </c>
      <c r="F455" s="28">
        <f t="shared" si="414"/>
        <v>123554.8</v>
      </c>
      <c r="G455" s="28">
        <f t="shared" si="414"/>
        <v>0</v>
      </c>
      <c r="H455" s="28">
        <f t="shared" si="414"/>
        <v>123554.8</v>
      </c>
      <c r="I455" s="28">
        <f t="shared" si="414"/>
        <v>0</v>
      </c>
      <c r="J455" s="28">
        <f t="shared" si="414"/>
        <v>0</v>
      </c>
      <c r="K455" s="28">
        <f t="shared" si="414"/>
        <v>-54.465000000000003</v>
      </c>
      <c r="L455" s="28">
        <f t="shared" si="414"/>
        <v>123500.33500000001</v>
      </c>
      <c r="M455" s="28">
        <f t="shared" si="414"/>
        <v>0</v>
      </c>
      <c r="N455" s="28">
        <f t="shared" si="414"/>
        <v>123500.33500000001</v>
      </c>
      <c r="O455" s="28">
        <f t="shared" si="414"/>
        <v>123554.8</v>
      </c>
      <c r="P455" s="28">
        <f t="shared" si="414"/>
        <v>0</v>
      </c>
      <c r="Q455" s="28">
        <f t="shared" si="414"/>
        <v>123554.8</v>
      </c>
      <c r="R455" s="28">
        <f t="shared" si="414"/>
        <v>0</v>
      </c>
      <c r="S455" s="28">
        <f t="shared" si="414"/>
        <v>123554.8</v>
      </c>
      <c r="T455" s="28">
        <f t="shared" si="414"/>
        <v>0</v>
      </c>
      <c r="U455" s="28">
        <f t="shared" si="414"/>
        <v>123554.8</v>
      </c>
      <c r="V455" s="28">
        <f t="shared" si="414"/>
        <v>123554.8</v>
      </c>
      <c r="W455" s="28">
        <f t="shared" si="414"/>
        <v>0</v>
      </c>
      <c r="X455" s="28">
        <f t="shared" si="414"/>
        <v>123554.8</v>
      </c>
      <c r="Y455" s="28">
        <f t="shared" si="414"/>
        <v>0</v>
      </c>
      <c r="Z455" s="28">
        <f t="shared" si="414"/>
        <v>123554.8</v>
      </c>
      <c r="AA455" s="137">
        <f t="shared" si="415"/>
        <v>0</v>
      </c>
      <c r="AB455" s="28">
        <f t="shared" si="415"/>
        <v>123554.8</v>
      </c>
      <c r="AC455" s="127"/>
    </row>
    <row r="456" spans="1:29" ht="31.5" hidden="1" outlineLevel="5" x14ac:dyDescent="0.2">
      <c r="A456" s="30" t="s">
        <v>481</v>
      </c>
      <c r="B456" s="30" t="s">
        <v>522</v>
      </c>
      <c r="C456" s="30" t="s">
        <v>213</v>
      </c>
      <c r="D456" s="30"/>
      <c r="E456" s="31" t="s">
        <v>214</v>
      </c>
      <c r="F456" s="28">
        <f t="shared" si="414"/>
        <v>123554.8</v>
      </c>
      <c r="G456" s="28">
        <f t="shared" si="414"/>
        <v>0</v>
      </c>
      <c r="H456" s="28">
        <f t="shared" si="414"/>
        <v>123554.8</v>
      </c>
      <c r="I456" s="28">
        <f t="shared" si="414"/>
        <v>0</v>
      </c>
      <c r="J456" s="28">
        <f t="shared" si="414"/>
        <v>0</v>
      </c>
      <c r="K456" s="28">
        <f t="shared" si="414"/>
        <v>-54.465000000000003</v>
      </c>
      <c r="L456" s="28">
        <f t="shared" si="414"/>
        <v>123500.33500000001</v>
      </c>
      <c r="M456" s="28">
        <f t="shared" si="414"/>
        <v>0</v>
      </c>
      <c r="N456" s="28">
        <f t="shared" si="414"/>
        <v>123500.33500000001</v>
      </c>
      <c r="O456" s="28">
        <f t="shared" si="414"/>
        <v>123554.8</v>
      </c>
      <c r="P456" s="28">
        <f t="shared" si="414"/>
        <v>0</v>
      </c>
      <c r="Q456" s="28">
        <f t="shared" si="414"/>
        <v>123554.8</v>
      </c>
      <c r="R456" s="28">
        <f t="shared" si="414"/>
        <v>0</v>
      </c>
      <c r="S456" s="28">
        <f t="shared" si="414"/>
        <v>123554.8</v>
      </c>
      <c r="T456" s="28">
        <f t="shared" si="414"/>
        <v>0</v>
      </c>
      <c r="U456" s="28">
        <f t="shared" si="414"/>
        <v>123554.8</v>
      </c>
      <c r="V456" s="28">
        <f t="shared" si="414"/>
        <v>123554.8</v>
      </c>
      <c r="W456" s="28">
        <f t="shared" si="414"/>
        <v>0</v>
      </c>
      <c r="X456" s="28">
        <f t="shared" si="414"/>
        <v>123554.8</v>
      </c>
      <c r="Y456" s="28">
        <f t="shared" si="414"/>
        <v>0</v>
      </c>
      <c r="Z456" s="28">
        <f t="shared" si="414"/>
        <v>123554.8</v>
      </c>
      <c r="AA456" s="137">
        <f t="shared" si="415"/>
        <v>0</v>
      </c>
      <c r="AB456" s="28">
        <f t="shared" si="415"/>
        <v>123554.8</v>
      </c>
      <c r="AC456" s="127"/>
    </row>
    <row r="457" spans="1:29" ht="31.5" hidden="1" outlineLevel="7" x14ac:dyDescent="0.2">
      <c r="A457" s="32" t="s">
        <v>481</v>
      </c>
      <c r="B457" s="32" t="s">
        <v>522</v>
      </c>
      <c r="C457" s="32" t="s">
        <v>213</v>
      </c>
      <c r="D457" s="32" t="s">
        <v>65</v>
      </c>
      <c r="E457" s="33" t="s">
        <v>66</v>
      </c>
      <c r="F457" s="29">
        <v>123554.8</v>
      </c>
      <c r="G457" s="29"/>
      <c r="H457" s="29">
        <f>SUM(F457:G457)</f>
        <v>123554.8</v>
      </c>
      <c r="I457" s="29"/>
      <c r="J457" s="29"/>
      <c r="K457" s="29">
        <v>-54.465000000000003</v>
      </c>
      <c r="L457" s="29">
        <f>SUM(H457:K457)</f>
        <v>123500.33500000001</v>
      </c>
      <c r="M457" s="29"/>
      <c r="N457" s="29">
        <f>SUM(L457:M457)</f>
        <v>123500.33500000001</v>
      </c>
      <c r="O457" s="29">
        <v>123554.8</v>
      </c>
      <c r="P457" s="29"/>
      <c r="Q457" s="29">
        <f>SUM(O457:P457)</f>
        <v>123554.8</v>
      </c>
      <c r="R457" s="29"/>
      <c r="S457" s="29">
        <f>SUM(Q457:R457)</f>
        <v>123554.8</v>
      </c>
      <c r="T457" s="29"/>
      <c r="U457" s="29">
        <f>SUM(S457:T457)</f>
        <v>123554.8</v>
      </c>
      <c r="V457" s="29">
        <v>123554.8</v>
      </c>
      <c r="W457" s="29"/>
      <c r="X457" s="29">
        <f>SUM(V457:W457)</f>
        <v>123554.8</v>
      </c>
      <c r="Y457" s="29"/>
      <c r="Z457" s="29">
        <f>SUM(X457:Y457)</f>
        <v>123554.8</v>
      </c>
      <c r="AA457" s="138"/>
      <c r="AB457" s="29">
        <f>SUM(Z457:AA457)</f>
        <v>123554.8</v>
      </c>
      <c r="AC457" s="127"/>
    </row>
    <row r="458" spans="1:29" ht="31.5" hidden="1" outlineLevel="2" x14ac:dyDescent="0.2">
      <c r="A458" s="30" t="s">
        <v>481</v>
      </c>
      <c r="B458" s="30" t="s">
        <v>522</v>
      </c>
      <c r="C458" s="30" t="s">
        <v>22</v>
      </c>
      <c r="D458" s="30"/>
      <c r="E458" s="31" t="s">
        <v>23</v>
      </c>
      <c r="F458" s="28">
        <f t="shared" ref="F458:Z461" si="416">F459</f>
        <v>520.1</v>
      </c>
      <c r="G458" s="28">
        <f t="shared" si="416"/>
        <v>-3.8</v>
      </c>
      <c r="H458" s="28">
        <f t="shared" si="416"/>
        <v>516.30000000000007</v>
      </c>
      <c r="I458" s="28">
        <f t="shared" si="416"/>
        <v>0</v>
      </c>
      <c r="J458" s="28">
        <f t="shared" si="416"/>
        <v>0</v>
      </c>
      <c r="K458" s="28">
        <f t="shared" si="416"/>
        <v>0</v>
      </c>
      <c r="L458" s="28">
        <f t="shared" si="416"/>
        <v>516.30000000000007</v>
      </c>
      <c r="M458" s="28">
        <f t="shared" si="416"/>
        <v>0</v>
      </c>
      <c r="N458" s="28">
        <f t="shared" si="416"/>
        <v>516.30000000000007</v>
      </c>
      <c r="O458" s="28">
        <f t="shared" si="416"/>
        <v>583.5</v>
      </c>
      <c r="P458" s="28">
        <f t="shared" si="416"/>
        <v>-70.599999999999994</v>
      </c>
      <c r="Q458" s="28">
        <f t="shared" si="416"/>
        <v>512.9</v>
      </c>
      <c r="R458" s="28">
        <f t="shared" si="416"/>
        <v>0</v>
      </c>
      <c r="S458" s="28">
        <f t="shared" si="416"/>
        <v>512.9</v>
      </c>
      <c r="T458" s="28">
        <f t="shared" si="416"/>
        <v>0</v>
      </c>
      <c r="U458" s="28">
        <f t="shared" si="416"/>
        <v>512.9</v>
      </c>
      <c r="V458" s="28">
        <f t="shared" si="416"/>
        <v>513</v>
      </c>
      <c r="W458" s="28">
        <f t="shared" si="416"/>
        <v>0</v>
      </c>
      <c r="X458" s="28">
        <f t="shared" si="416"/>
        <v>513</v>
      </c>
      <c r="Y458" s="28">
        <f t="shared" si="416"/>
        <v>0</v>
      </c>
      <c r="Z458" s="28">
        <f t="shared" si="416"/>
        <v>513</v>
      </c>
      <c r="AA458" s="137">
        <f t="shared" ref="AA458:AB461" si="417">AA459</f>
        <v>0</v>
      </c>
      <c r="AB458" s="28">
        <f t="shared" si="417"/>
        <v>513</v>
      </c>
      <c r="AC458" s="127"/>
    </row>
    <row r="459" spans="1:29" ht="31.5" hidden="1" outlineLevel="3" x14ac:dyDescent="0.2">
      <c r="A459" s="30" t="s">
        <v>481</v>
      </c>
      <c r="B459" s="30" t="s">
        <v>522</v>
      </c>
      <c r="C459" s="30" t="s">
        <v>24</v>
      </c>
      <c r="D459" s="30"/>
      <c r="E459" s="31" t="s">
        <v>25</v>
      </c>
      <c r="F459" s="28">
        <f t="shared" si="416"/>
        <v>520.1</v>
      </c>
      <c r="G459" s="28">
        <f t="shared" si="416"/>
        <v>-3.8</v>
      </c>
      <c r="H459" s="28">
        <f t="shared" si="416"/>
        <v>516.30000000000007</v>
      </c>
      <c r="I459" s="28">
        <f t="shared" si="416"/>
        <v>0</v>
      </c>
      <c r="J459" s="28">
        <f t="shared" si="416"/>
        <v>0</v>
      </c>
      <c r="K459" s="28">
        <f t="shared" si="416"/>
        <v>0</v>
      </c>
      <c r="L459" s="28">
        <f t="shared" si="416"/>
        <v>516.30000000000007</v>
      </c>
      <c r="M459" s="28">
        <f t="shared" si="416"/>
        <v>0</v>
      </c>
      <c r="N459" s="28">
        <f t="shared" si="416"/>
        <v>516.30000000000007</v>
      </c>
      <c r="O459" s="28">
        <f t="shared" si="416"/>
        <v>583.5</v>
      </c>
      <c r="P459" s="28">
        <f t="shared" si="416"/>
        <v>-70.599999999999994</v>
      </c>
      <c r="Q459" s="28">
        <f t="shared" si="416"/>
        <v>512.9</v>
      </c>
      <c r="R459" s="28">
        <f t="shared" si="416"/>
        <v>0</v>
      </c>
      <c r="S459" s="28">
        <f t="shared" si="416"/>
        <v>512.9</v>
      </c>
      <c r="T459" s="28">
        <f t="shared" si="416"/>
        <v>0</v>
      </c>
      <c r="U459" s="28">
        <f t="shared" si="416"/>
        <v>512.9</v>
      </c>
      <c r="V459" s="28">
        <f t="shared" si="416"/>
        <v>513</v>
      </c>
      <c r="W459" s="28">
        <f t="shared" si="416"/>
        <v>0</v>
      </c>
      <c r="X459" s="28">
        <f t="shared" si="416"/>
        <v>513</v>
      </c>
      <c r="Y459" s="28">
        <f t="shared" si="416"/>
        <v>0</v>
      </c>
      <c r="Z459" s="28">
        <f t="shared" si="416"/>
        <v>513</v>
      </c>
      <c r="AA459" s="137">
        <f t="shared" si="417"/>
        <v>0</v>
      </c>
      <c r="AB459" s="28">
        <f t="shared" si="417"/>
        <v>513</v>
      </c>
      <c r="AC459" s="127"/>
    </row>
    <row r="460" spans="1:29" ht="15.75" hidden="1" outlineLevel="4" x14ac:dyDescent="0.2">
      <c r="A460" s="30" t="s">
        <v>481</v>
      </c>
      <c r="B460" s="30" t="s">
        <v>522</v>
      </c>
      <c r="C460" s="30" t="s">
        <v>26</v>
      </c>
      <c r="D460" s="30"/>
      <c r="E460" s="31" t="s">
        <v>27</v>
      </c>
      <c r="F460" s="28">
        <f t="shared" si="416"/>
        <v>520.1</v>
      </c>
      <c r="G460" s="28">
        <f t="shared" si="416"/>
        <v>-3.8</v>
      </c>
      <c r="H460" s="28">
        <f t="shared" si="416"/>
        <v>516.30000000000007</v>
      </c>
      <c r="I460" s="28">
        <f t="shared" si="416"/>
        <v>0</v>
      </c>
      <c r="J460" s="28">
        <f t="shared" si="416"/>
        <v>0</v>
      </c>
      <c r="K460" s="28">
        <f t="shared" si="416"/>
        <v>0</v>
      </c>
      <c r="L460" s="28">
        <f t="shared" si="416"/>
        <v>516.30000000000007</v>
      </c>
      <c r="M460" s="28">
        <f t="shared" si="416"/>
        <v>0</v>
      </c>
      <c r="N460" s="28">
        <f t="shared" si="416"/>
        <v>516.30000000000007</v>
      </c>
      <c r="O460" s="28">
        <f t="shared" si="416"/>
        <v>583.5</v>
      </c>
      <c r="P460" s="28">
        <f t="shared" si="416"/>
        <v>-70.599999999999994</v>
      </c>
      <c r="Q460" s="28">
        <f t="shared" si="416"/>
        <v>512.9</v>
      </c>
      <c r="R460" s="28">
        <f t="shared" si="416"/>
        <v>0</v>
      </c>
      <c r="S460" s="28">
        <f t="shared" si="416"/>
        <v>512.9</v>
      </c>
      <c r="T460" s="28">
        <f t="shared" si="416"/>
        <v>0</v>
      </c>
      <c r="U460" s="28">
        <f t="shared" si="416"/>
        <v>512.9</v>
      </c>
      <c r="V460" s="28">
        <f t="shared" si="416"/>
        <v>513</v>
      </c>
      <c r="W460" s="28">
        <f t="shared" si="416"/>
        <v>0</v>
      </c>
      <c r="X460" s="28">
        <f t="shared" si="416"/>
        <v>513</v>
      </c>
      <c r="Y460" s="28">
        <f t="shared" si="416"/>
        <v>0</v>
      </c>
      <c r="Z460" s="28">
        <f t="shared" si="416"/>
        <v>513</v>
      </c>
      <c r="AA460" s="137">
        <f t="shared" si="417"/>
        <v>0</v>
      </c>
      <c r="AB460" s="28">
        <f t="shared" si="417"/>
        <v>513</v>
      </c>
      <c r="AC460" s="127"/>
    </row>
    <row r="461" spans="1:29" ht="31.5" hidden="1" customHeight="1" outlineLevel="5" x14ac:dyDescent="0.2">
      <c r="A461" s="30" t="s">
        <v>481</v>
      </c>
      <c r="B461" s="30" t="s">
        <v>522</v>
      </c>
      <c r="C461" s="30" t="s">
        <v>183</v>
      </c>
      <c r="D461" s="30"/>
      <c r="E461" s="31" t="s">
        <v>651</v>
      </c>
      <c r="F461" s="28">
        <f t="shared" si="416"/>
        <v>520.1</v>
      </c>
      <c r="G461" s="28">
        <f t="shared" si="416"/>
        <v>-3.8</v>
      </c>
      <c r="H461" s="28">
        <f t="shared" si="416"/>
        <v>516.30000000000007</v>
      </c>
      <c r="I461" s="28">
        <f t="shared" si="416"/>
        <v>0</v>
      </c>
      <c r="J461" s="28">
        <f t="shared" si="416"/>
        <v>0</v>
      </c>
      <c r="K461" s="28">
        <f t="shared" si="416"/>
        <v>0</v>
      </c>
      <c r="L461" s="28">
        <f t="shared" si="416"/>
        <v>516.30000000000007</v>
      </c>
      <c r="M461" s="28">
        <f t="shared" si="416"/>
        <v>0</v>
      </c>
      <c r="N461" s="28">
        <f t="shared" si="416"/>
        <v>516.30000000000007</v>
      </c>
      <c r="O461" s="28">
        <f t="shared" si="416"/>
        <v>583.5</v>
      </c>
      <c r="P461" s="28">
        <f t="shared" si="416"/>
        <v>-70.599999999999994</v>
      </c>
      <c r="Q461" s="28">
        <f t="shared" si="416"/>
        <v>512.9</v>
      </c>
      <c r="R461" s="28">
        <f t="shared" si="416"/>
        <v>0</v>
      </c>
      <c r="S461" s="28">
        <f t="shared" si="416"/>
        <v>512.9</v>
      </c>
      <c r="T461" s="28">
        <f t="shared" si="416"/>
        <v>0</v>
      </c>
      <c r="U461" s="28">
        <f t="shared" si="416"/>
        <v>512.9</v>
      </c>
      <c r="V461" s="28">
        <f t="shared" si="416"/>
        <v>513</v>
      </c>
      <c r="W461" s="28">
        <f t="shared" si="416"/>
        <v>0</v>
      </c>
      <c r="X461" s="28">
        <f t="shared" si="416"/>
        <v>513</v>
      </c>
      <c r="Y461" s="28">
        <f t="shared" si="416"/>
        <v>0</v>
      </c>
      <c r="Z461" s="28">
        <f t="shared" si="416"/>
        <v>513</v>
      </c>
      <c r="AA461" s="137">
        <f t="shared" si="417"/>
        <v>0</v>
      </c>
      <c r="AB461" s="28">
        <f t="shared" si="417"/>
        <v>513</v>
      </c>
      <c r="AC461" s="127"/>
    </row>
    <row r="462" spans="1:29" ht="15.75" hidden="1" outlineLevel="7" x14ac:dyDescent="0.2">
      <c r="A462" s="32" t="s">
        <v>481</v>
      </c>
      <c r="B462" s="32" t="s">
        <v>522</v>
      </c>
      <c r="C462" s="32" t="s">
        <v>183</v>
      </c>
      <c r="D462" s="32" t="s">
        <v>7</v>
      </c>
      <c r="E462" s="33" t="s">
        <v>8</v>
      </c>
      <c r="F462" s="29">
        <v>520.1</v>
      </c>
      <c r="G462" s="29">
        <v>-3.8</v>
      </c>
      <c r="H462" s="29">
        <f>SUM(F462:G462)</f>
        <v>516.30000000000007</v>
      </c>
      <c r="I462" s="29"/>
      <c r="J462" s="29"/>
      <c r="K462" s="29"/>
      <c r="L462" s="29">
        <f>SUM(H462:K462)</f>
        <v>516.30000000000007</v>
      </c>
      <c r="M462" s="29"/>
      <c r="N462" s="29">
        <f>SUM(L462:M462)</f>
        <v>516.30000000000007</v>
      </c>
      <c r="O462" s="29">
        <v>583.5</v>
      </c>
      <c r="P462" s="29">
        <v>-70.599999999999994</v>
      </c>
      <c r="Q462" s="29">
        <f>SUM(O462:P462)</f>
        <v>512.9</v>
      </c>
      <c r="R462" s="29"/>
      <c r="S462" s="29">
        <f>SUM(Q462:R462)</f>
        <v>512.9</v>
      </c>
      <c r="T462" s="29"/>
      <c r="U462" s="29">
        <f>SUM(S462:T462)</f>
        <v>512.9</v>
      </c>
      <c r="V462" s="29">
        <v>513</v>
      </c>
      <c r="W462" s="29"/>
      <c r="X462" s="29">
        <f>SUM(V462:W462)</f>
        <v>513</v>
      </c>
      <c r="Y462" s="29"/>
      <c r="Z462" s="29">
        <f>SUM(X462:Y462)</f>
        <v>513</v>
      </c>
      <c r="AA462" s="138"/>
      <c r="AB462" s="29">
        <f>SUM(Z462:AA462)</f>
        <v>513</v>
      </c>
      <c r="AC462" s="127"/>
    </row>
    <row r="463" spans="1:29" ht="15.75" hidden="1" outlineLevel="7" x14ac:dyDescent="0.2">
      <c r="A463" s="30" t="s">
        <v>481</v>
      </c>
      <c r="B463" s="30" t="s">
        <v>524</v>
      </c>
      <c r="C463" s="32"/>
      <c r="D463" s="32"/>
      <c r="E463" s="67" t="s">
        <v>525</v>
      </c>
      <c r="F463" s="28">
        <f>F475+F464</f>
        <v>773665.81</v>
      </c>
      <c r="G463" s="28">
        <f t="shared" ref="G463:L463" si="418">G475+G464</f>
        <v>0</v>
      </c>
      <c r="H463" s="28">
        <f t="shared" si="418"/>
        <v>773665.81</v>
      </c>
      <c r="I463" s="28">
        <f t="shared" si="418"/>
        <v>0</v>
      </c>
      <c r="J463" s="28">
        <f t="shared" si="418"/>
        <v>510009.03388</v>
      </c>
      <c r="K463" s="28">
        <f t="shared" si="418"/>
        <v>-4716.1116099999999</v>
      </c>
      <c r="L463" s="28">
        <f t="shared" si="418"/>
        <v>1278958.73227</v>
      </c>
      <c r="M463" s="28">
        <f>M475+M464</f>
        <v>0</v>
      </c>
      <c r="N463" s="28">
        <f>N475+N464</f>
        <v>1278958.73227</v>
      </c>
      <c r="O463" s="28">
        <f t="shared" ref="O463:Z463" si="419">O475+O464</f>
        <v>340</v>
      </c>
      <c r="P463" s="28">
        <f t="shared" si="419"/>
        <v>0</v>
      </c>
      <c r="Q463" s="28">
        <f t="shared" si="419"/>
        <v>340</v>
      </c>
      <c r="R463" s="28">
        <f t="shared" si="419"/>
        <v>0</v>
      </c>
      <c r="S463" s="28">
        <f t="shared" si="419"/>
        <v>340</v>
      </c>
      <c r="T463" s="28">
        <f>T475+T464</f>
        <v>0</v>
      </c>
      <c r="U463" s="28">
        <f>U475+U464</f>
        <v>340</v>
      </c>
      <c r="V463" s="28">
        <f t="shared" si="419"/>
        <v>340</v>
      </c>
      <c r="W463" s="28">
        <f t="shared" si="419"/>
        <v>0</v>
      </c>
      <c r="X463" s="28">
        <f t="shared" si="419"/>
        <v>340</v>
      </c>
      <c r="Y463" s="28">
        <f t="shared" si="419"/>
        <v>0</v>
      </c>
      <c r="Z463" s="28">
        <f t="shared" si="419"/>
        <v>340</v>
      </c>
      <c r="AA463" s="137">
        <f>AA475+AA464</f>
        <v>0</v>
      </c>
      <c r="AB463" s="28">
        <f>AB475+AB464</f>
        <v>340</v>
      </c>
      <c r="AC463" s="127"/>
    </row>
    <row r="464" spans="1:29" ht="15.75" hidden="1" outlineLevel="7" x14ac:dyDescent="0.2">
      <c r="A464" s="30" t="s">
        <v>481</v>
      </c>
      <c r="B464" s="30" t="s">
        <v>710</v>
      </c>
      <c r="C464" s="30"/>
      <c r="D464" s="30"/>
      <c r="E464" s="31" t="s">
        <v>711</v>
      </c>
      <c r="F464" s="28">
        <f>F465</f>
        <v>340</v>
      </c>
      <c r="G464" s="28">
        <f t="shared" ref="G464:L464" si="420">G465</f>
        <v>0</v>
      </c>
      <c r="H464" s="28">
        <f t="shared" si="420"/>
        <v>340</v>
      </c>
      <c r="I464" s="28">
        <f t="shared" si="420"/>
        <v>0</v>
      </c>
      <c r="J464" s="28">
        <f t="shared" si="420"/>
        <v>0</v>
      </c>
      <c r="K464" s="28">
        <f t="shared" si="420"/>
        <v>0</v>
      </c>
      <c r="L464" s="28">
        <f t="shared" si="420"/>
        <v>340</v>
      </c>
      <c r="M464" s="28">
        <f>M465</f>
        <v>0</v>
      </c>
      <c r="N464" s="28">
        <f>N465</f>
        <v>340</v>
      </c>
      <c r="O464" s="28">
        <f t="shared" ref="O464:Z464" si="421">O465</f>
        <v>340</v>
      </c>
      <c r="P464" s="28">
        <f t="shared" si="421"/>
        <v>0</v>
      </c>
      <c r="Q464" s="28">
        <f t="shared" si="421"/>
        <v>340</v>
      </c>
      <c r="R464" s="28">
        <f t="shared" si="421"/>
        <v>0</v>
      </c>
      <c r="S464" s="28">
        <f t="shared" si="421"/>
        <v>340</v>
      </c>
      <c r="T464" s="28">
        <f>T465</f>
        <v>0</v>
      </c>
      <c r="U464" s="28">
        <f>U465</f>
        <v>340</v>
      </c>
      <c r="V464" s="28">
        <f t="shared" si="421"/>
        <v>340</v>
      </c>
      <c r="W464" s="28">
        <f t="shared" si="421"/>
        <v>0</v>
      </c>
      <c r="X464" s="28">
        <f t="shared" si="421"/>
        <v>340</v>
      </c>
      <c r="Y464" s="28">
        <f t="shared" si="421"/>
        <v>0</v>
      </c>
      <c r="Z464" s="28">
        <f t="shared" si="421"/>
        <v>340</v>
      </c>
      <c r="AA464" s="137">
        <f>AA465</f>
        <v>0</v>
      </c>
      <c r="AB464" s="28">
        <f>AB465</f>
        <v>340</v>
      </c>
      <c r="AC464" s="127"/>
    </row>
    <row r="465" spans="1:29" ht="31.5" hidden="1" outlineLevel="7" x14ac:dyDescent="0.2">
      <c r="A465" s="30" t="s">
        <v>481</v>
      </c>
      <c r="B465" s="30" t="s">
        <v>710</v>
      </c>
      <c r="C465" s="30" t="s">
        <v>49</v>
      </c>
      <c r="D465" s="30"/>
      <c r="E465" s="31" t="s">
        <v>50</v>
      </c>
      <c r="F465" s="28">
        <f t="shared" ref="F465:Z465" si="422">F466</f>
        <v>340</v>
      </c>
      <c r="G465" s="28">
        <f t="shared" si="422"/>
        <v>0</v>
      </c>
      <c r="H465" s="28">
        <f t="shared" si="422"/>
        <v>340</v>
      </c>
      <c r="I465" s="28">
        <f t="shared" si="422"/>
        <v>0</v>
      </c>
      <c r="J465" s="28">
        <f t="shared" si="422"/>
        <v>0</v>
      </c>
      <c r="K465" s="28">
        <f t="shared" si="422"/>
        <v>0</v>
      </c>
      <c r="L465" s="28">
        <f t="shared" si="422"/>
        <v>340</v>
      </c>
      <c r="M465" s="28">
        <f>M466</f>
        <v>0</v>
      </c>
      <c r="N465" s="28">
        <f>N466</f>
        <v>340</v>
      </c>
      <c r="O465" s="28">
        <f t="shared" si="422"/>
        <v>340</v>
      </c>
      <c r="P465" s="28">
        <f t="shared" si="422"/>
        <v>0</v>
      </c>
      <c r="Q465" s="28">
        <f t="shared" si="422"/>
        <v>340</v>
      </c>
      <c r="R465" s="28">
        <f t="shared" si="422"/>
        <v>0</v>
      </c>
      <c r="S465" s="28">
        <f t="shared" si="422"/>
        <v>340</v>
      </c>
      <c r="T465" s="28">
        <f>T466</f>
        <v>0</v>
      </c>
      <c r="U465" s="28">
        <f>U466</f>
        <v>340</v>
      </c>
      <c r="V465" s="28">
        <f t="shared" si="422"/>
        <v>340</v>
      </c>
      <c r="W465" s="28">
        <f t="shared" si="422"/>
        <v>0</v>
      </c>
      <c r="X465" s="28">
        <f t="shared" si="422"/>
        <v>340</v>
      </c>
      <c r="Y465" s="28">
        <f t="shared" si="422"/>
        <v>0</v>
      </c>
      <c r="Z465" s="28">
        <f t="shared" si="422"/>
        <v>340</v>
      </c>
      <c r="AA465" s="137">
        <f>AA466</f>
        <v>0</v>
      </c>
      <c r="AB465" s="28">
        <f>AB466</f>
        <v>340</v>
      </c>
      <c r="AC465" s="127"/>
    </row>
    <row r="466" spans="1:29" ht="15.75" hidden="1" outlineLevel="7" x14ac:dyDescent="0.2">
      <c r="A466" s="30" t="s">
        <v>481</v>
      </c>
      <c r="B466" s="30" t="s">
        <v>710</v>
      </c>
      <c r="C466" s="30" t="s">
        <v>138</v>
      </c>
      <c r="D466" s="30"/>
      <c r="E466" s="31" t="s">
        <v>139</v>
      </c>
      <c r="F466" s="28">
        <f t="shared" ref="F466:Z466" si="423">F467+F472</f>
        <v>340</v>
      </c>
      <c r="G466" s="28">
        <f t="shared" si="423"/>
        <v>0</v>
      </c>
      <c r="H466" s="28">
        <f t="shared" si="423"/>
        <v>340</v>
      </c>
      <c r="I466" s="28">
        <f t="shared" si="423"/>
        <v>0</v>
      </c>
      <c r="J466" s="28">
        <f t="shared" si="423"/>
        <v>0</v>
      </c>
      <c r="K466" s="28">
        <f t="shared" si="423"/>
        <v>0</v>
      </c>
      <c r="L466" s="28">
        <f t="shared" si="423"/>
        <v>340</v>
      </c>
      <c r="M466" s="28">
        <f>M467+M472</f>
        <v>0</v>
      </c>
      <c r="N466" s="28">
        <f>N467+N472</f>
        <v>340</v>
      </c>
      <c r="O466" s="28">
        <f t="shared" si="423"/>
        <v>340</v>
      </c>
      <c r="P466" s="28">
        <f t="shared" si="423"/>
        <v>0</v>
      </c>
      <c r="Q466" s="28">
        <f t="shared" si="423"/>
        <v>340</v>
      </c>
      <c r="R466" s="28">
        <f t="shared" si="423"/>
        <v>0</v>
      </c>
      <c r="S466" s="28">
        <f t="shared" si="423"/>
        <v>340</v>
      </c>
      <c r="T466" s="28">
        <f>T467+T472</f>
        <v>0</v>
      </c>
      <c r="U466" s="28">
        <f>U467+U472</f>
        <v>340</v>
      </c>
      <c r="V466" s="28">
        <f t="shared" si="423"/>
        <v>340</v>
      </c>
      <c r="W466" s="28">
        <f t="shared" si="423"/>
        <v>0</v>
      </c>
      <c r="X466" s="28">
        <f t="shared" si="423"/>
        <v>340</v>
      </c>
      <c r="Y466" s="28">
        <f t="shared" si="423"/>
        <v>0</v>
      </c>
      <c r="Z466" s="28">
        <f t="shared" si="423"/>
        <v>340</v>
      </c>
      <c r="AA466" s="137">
        <f>AA467+AA472</f>
        <v>0</v>
      </c>
      <c r="AB466" s="28">
        <f>AB467+AB472</f>
        <v>340</v>
      </c>
      <c r="AC466" s="127"/>
    </row>
    <row r="467" spans="1:29" ht="15.75" hidden="1" outlineLevel="7" x14ac:dyDescent="0.2">
      <c r="A467" s="30" t="s">
        <v>481</v>
      </c>
      <c r="B467" s="30" t="s">
        <v>710</v>
      </c>
      <c r="C467" s="30" t="s">
        <v>140</v>
      </c>
      <c r="D467" s="30"/>
      <c r="E467" s="31" t="s">
        <v>141</v>
      </c>
      <c r="F467" s="28">
        <f>F468+F470</f>
        <v>320</v>
      </c>
      <c r="G467" s="28">
        <f t="shared" ref="G467:L467" si="424">G468+G470</f>
        <v>0</v>
      </c>
      <c r="H467" s="28">
        <f t="shared" si="424"/>
        <v>320</v>
      </c>
      <c r="I467" s="28">
        <f t="shared" si="424"/>
        <v>0</v>
      </c>
      <c r="J467" s="28">
        <f t="shared" si="424"/>
        <v>0</v>
      </c>
      <c r="K467" s="28">
        <f t="shared" si="424"/>
        <v>0</v>
      </c>
      <c r="L467" s="28">
        <f t="shared" si="424"/>
        <v>320</v>
      </c>
      <c r="M467" s="28">
        <f>M468+M470</f>
        <v>0</v>
      </c>
      <c r="N467" s="28">
        <f>N468+N470</f>
        <v>320</v>
      </c>
      <c r="O467" s="28">
        <f t="shared" ref="O467:Z467" si="425">O468+O470</f>
        <v>320</v>
      </c>
      <c r="P467" s="28">
        <f t="shared" si="425"/>
        <v>0</v>
      </c>
      <c r="Q467" s="28">
        <f t="shared" si="425"/>
        <v>320</v>
      </c>
      <c r="R467" s="28">
        <f t="shared" si="425"/>
        <v>0</v>
      </c>
      <c r="S467" s="28">
        <f t="shared" si="425"/>
        <v>320</v>
      </c>
      <c r="T467" s="28">
        <f>T468+T470</f>
        <v>0</v>
      </c>
      <c r="U467" s="28">
        <f>U468+U470</f>
        <v>320</v>
      </c>
      <c r="V467" s="28">
        <f t="shared" si="425"/>
        <v>320</v>
      </c>
      <c r="W467" s="28">
        <f t="shared" si="425"/>
        <v>0</v>
      </c>
      <c r="X467" s="28">
        <f t="shared" si="425"/>
        <v>320</v>
      </c>
      <c r="Y467" s="28">
        <f t="shared" si="425"/>
        <v>0</v>
      </c>
      <c r="Z467" s="28">
        <f t="shared" si="425"/>
        <v>320</v>
      </c>
      <c r="AA467" s="137">
        <f>AA468+AA470</f>
        <v>0</v>
      </c>
      <c r="AB467" s="28">
        <f>AB468+AB470</f>
        <v>320</v>
      </c>
      <c r="AC467" s="127"/>
    </row>
    <row r="468" spans="1:29" ht="15.75" hidden="1" outlineLevel="7" x14ac:dyDescent="0.2">
      <c r="A468" s="30" t="s">
        <v>481</v>
      </c>
      <c r="B468" s="30" t="s">
        <v>710</v>
      </c>
      <c r="C468" s="30" t="s">
        <v>215</v>
      </c>
      <c r="D468" s="30"/>
      <c r="E468" s="31" t="s">
        <v>216</v>
      </c>
      <c r="F468" s="28">
        <f t="shared" ref="F468:Z468" si="426">F469</f>
        <v>150</v>
      </c>
      <c r="G468" s="28">
        <f t="shared" si="426"/>
        <v>0</v>
      </c>
      <c r="H468" s="28">
        <f t="shared" si="426"/>
        <v>150</v>
      </c>
      <c r="I468" s="28">
        <f t="shared" si="426"/>
        <v>0</v>
      </c>
      <c r="J468" s="28">
        <f t="shared" si="426"/>
        <v>0</v>
      </c>
      <c r="K468" s="28">
        <f t="shared" si="426"/>
        <v>0</v>
      </c>
      <c r="L468" s="28">
        <f t="shared" si="426"/>
        <v>150</v>
      </c>
      <c r="M468" s="28">
        <f>M469</f>
        <v>0</v>
      </c>
      <c r="N468" s="28">
        <f>N469</f>
        <v>150</v>
      </c>
      <c r="O468" s="28">
        <f t="shared" si="426"/>
        <v>150</v>
      </c>
      <c r="P468" s="28">
        <f t="shared" si="426"/>
        <v>0</v>
      </c>
      <c r="Q468" s="28">
        <f t="shared" si="426"/>
        <v>150</v>
      </c>
      <c r="R468" s="28">
        <f t="shared" si="426"/>
        <v>0</v>
      </c>
      <c r="S468" s="28">
        <f t="shared" si="426"/>
        <v>150</v>
      </c>
      <c r="T468" s="28">
        <f>T469</f>
        <v>0</v>
      </c>
      <c r="U468" s="28">
        <f>U469</f>
        <v>150</v>
      </c>
      <c r="V468" s="28">
        <f t="shared" si="426"/>
        <v>150</v>
      </c>
      <c r="W468" s="28">
        <f t="shared" si="426"/>
        <v>0</v>
      </c>
      <c r="X468" s="28">
        <f t="shared" si="426"/>
        <v>150</v>
      </c>
      <c r="Y468" s="28">
        <f t="shared" si="426"/>
        <v>0</v>
      </c>
      <c r="Z468" s="28">
        <f t="shared" si="426"/>
        <v>150</v>
      </c>
      <c r="AA468" s="137">
        <f>AA469</f>
        <v>0</v>
      </c>
      <c r="AB468" s="28">
        <f>AB469</f>
        <v>150</v>
      </c>
      <c r="AC468" s="127"/>
    </row>
    <row r="469" spans="1:29" ht="15.75" hidden="1" outlineLevel="7" x14ac:dyDescent="0.2">
      <c r="A469" s="32" t="s">
        <v>481</v>
      </c>
      <c r="B469" s="32" t="s">
        <v>710</v>
      </c>
      <c r="C469" s="32" t="s">
        <v>215</v>
      </c>
      <c r="D469" s="32" t="s">
        <v>7</v>
      </c>
      <c r="E469" s="33" t="s">
        <v>8</v>
      </c>
      <c r="F469" s="29">
        <v>150</v>
      </c>
      <c r="G469" s="29"/>
      <c r="H469" s="29">
        <f>SUM(F469:G469)</f>
        <v>150</v>
      </c>
      <c r="I469" s="29"/>
      <c r="J469" s="29"/>
      <c r="K469" s="29"/>
      <c r="L469" s="29">
        <f>SUM(H469:K469)</f>
        <v>150</v>
      </c>
      <c r="M469" s="29"/>
      <c r="N469" s="29">
        <f>SUM(L469:M469)</f>
        <v>150</v>
      </c>
      <c r="O469" s="29">
        <v>150</v>
      </c>
      <c r="P469" s="29"/>
      <c r="Q469" s="29">
        <f>SUM(O469:P469)</f>
        <v>150</v>
      </c>
      <c r="R469" s="29"/>
      <c r="S469" s="29">
        <f>SUM(Q469:R469)</f>
        <v>150</v>
      </c>
      <c r="T469" s="29"/>
      <c r="U469" s="29">
        <f>SUM(S469:T469)</f>
        <v>150</v>
      </c>
      <c r="V469" s="29">
        <v>150</v>
      </c>
      <c r="W469" s="29"/>
      <c r="X469" s="29">
        <f>SUM(V469:W469)</f>
        <v>150</v>
      </c>
      <c r="Y469" s="29"/>
      <c r="Z469" s="29">
        <f>SUM(X469:Y469)</f>
        <v>150</v>
      </c>
      <c r="AA469" s="138"/>
      <c r="AB469" s="29">
        <f>SUM(Z469:AA469)</f>
        <v>150</v>
      </c>
      <c r="AC469" s="127"/>
    </row>
    <row r="470" spans="1:29" ht="15.75" hidden="1" outlineLevel="7" x14ac:dyDescent="0.2">
      <c r="A470" s="30" t="s">
        <v>481</v>
      </c>
      <c r="B470" s="30" t="s">
        <v>710</v>
      </c>
      <c r="C470" s="30" t="s">
        <v>217</v>
      </c>
      <c r="D470" s="30"/>
      <c r="E470" s="31" t="s">
        <v>218</v>
      </c>
      <c r="F470" s="28">
        <f t="shared" ref="F470:Z470" si="427">F471</f>
        <v>170</v>
      </c>
      <c r="G470" s="28">
        <f t="shared" si="427"/>
        <v>0</v>
      </c>
      <c r="H470" s="28">
        <f t="shared" si="427"/>
        <v>170</v>
      </c>
      <c r="I470" s="28">
        <f t="shared" si="427"/>
        <v>0</v>
      </c>
      <c r="J470" s="28">
        <f t="shared" si="427"/>
        <v>0</v>
      </c>
      <c r="K470" s="28">
        <f t="shared" si="427"/>
        <v>0</v>
      </c>
      <c r="L470" s="28">
        <f t="shared" si="427"/>
        <v>170</v>
      </c>
      <c r="M470" s="28">
        <f>M471</f>
        <v>0</v>
      </c>
      <c r="N470" s="28">
        <f>N471</f>
        <v>170</v>
      </c>
      <c r="O470" s="28">
        <f t="shared" si="427"/>
        <v>170</v>
      </c>
      <c r="P470" s="28">
        <f t="shared" si="427"/>
        <v>0</v>
      </c>
      <c r="Q470" s="28">
        <f t="shared" si="427"/>
        <v>170</v>
      </c>
      <c r="R470" s="28">
        <f t="shared" si="427"/>
        <v>0</v>
      </c>
      <c r="S470" s="28">
        <f t="shared" si="427"/>
        <v>170</v>
      </c>
      <c r="T470" s="28">
        <f>T471</f>
        <v>0</v>
      </c>
      <c r="U470" s="28">
        <f>U471</f>
        <v>170</v>
      </c>
      <c r="V470" s="28">
        <f t="shared" si="427"/>
        <v>170</v>
      </c>
      <c r="W470" s="28">
        <f t="shared" si="427"/>
        <v>0</v>
      </c>
      <c r="X470" s="28">
        <f t="shared" si="427"/>
        <v>170</v>
      </c>
      <c r="Y470" s="28">
        <f t="shared" si="427"/>
        <v>0</v>
      </c>
      <c r="Z470" s="28">
        <f t="shared" si="427"/>
        <v>170</v>
      </c>
      <c r="AA470" s="137">
        <f>AA471</f>
        <v>0</v>
      </c>
      <c r="AB470" s="28">
        <f>AB471</f>
        <v>170</v>
      </c>
      <c r="AC470" s="127"/>
    </row>
    <row r="471" spans="1:29" ht="15.75" hidden="1" outlineLevel="7" x14ac:dyDescent="0.2">
      <c r="A471" s="32" t="s">
        <v>481</v>
      </c>
      <c r="B471" s="32" t="s">
        <v>710</v>
      </c>
      <c r="C471" s="32" t="s">
        <v>217</v>
      </c>
      <c r="D471" s="32" t="s">
        <v>7</v>
      </c>
      <c r="E471" s="33" t="s">
        <v>8</v>
      </c>
      <c r="F471" s="29">
        <v>170</v>
      </c>
      <c r="G471" s="29"/>
      <c r="H471" s="29">
        <f>SUM(F471:G471)</f>
        <v>170</v>
      </c>
      <c r="I471" s="29"/>
      <c r="J471" s="29"/>
      <c r="K471" s="29"/>
      <c r="L471" s="29">
        <f>SUM(H471:K471)</f>
        <v>170</v>
      </c>
      <c r="M471" s="29"/>
      <c r="N471" s="29">
        <f>SUM(L471:M471)</f>
        <v>170</v>
      </c>
      <c r="O471" s="29">
        <v>170</v>
      </c>
      <c r="P471" s="29"/>
      <c r="Q471" s="29">
        <f>SUM(O471:P471)</f>
        <v>170</v>
      </c>
      <c r="R471" s="29"/>
      <c r="S471" s="29">
        <f>SUM(Q471:R471)</f>
        <v>170</v>
      </c>
      <c r="T471" s="29"/>
      <c r="U471" s="29">
        <f>SUM(S471:T471)</f>
        <v>170</v>
      </c>
      <c r="V471" s="29">
        <v>170</v>
      </c>
      <c r="W471" s="29"/>
      <c r="X471" s="29">
        <f>SUM(V471:W471)</f>
        <v>170</v>
      </c>
      <c r="Y471" s="29"/>
      <c r="Z471" s="29">
        <f>SUM(X471:Y471)</f>
        <v>170</v>
      </c>
      <c r="AA471" s="138"/>
      <c r="AB471" s="29">
        <f>SUM(Z471:AA471)</f>
        <v>170</v>
      </c>
      <c r="AC471" s="127"/>
    </row>
    <row r="472" spans="1:29" ht="31.5" hidden="1" outlineLevel="7" x14ac:dyDescent="0.2">
      <c r="A472" s="30" t="s">
        <v>481</v>
      </c>
      <c r="B472" s="30" t="s">
        <v>710</v>
      </c>
      <c r="C472" s="30" t="s">
        <v>219</v>
      </c>
      <c r="D472" s="30"/>
      <c r="E472" s="31" t="s">
        <v>220</v>
      </c>
      <c r="F472" s="28">
        <f t="shared" ref="F472:Z473" si="428">F473</f>
        <v>20</v>
      </c>
      <c r="G472" s="28">
        <f t="shared" si="428"/>
        <v>0</v>
      </c>
      <c r="H472" s="28">
        <f t="shared" si="428"/>
        <v>20</v>
      </c>
      <c r="I472" s="28">
        <f t="shared" si="428"/>
        <v>0</v>
      </c>
      <c r="J472" s="28">
        <f t="shared" si="428"/>
        <v>0</v>
      </c>
      <c r="K472" s="28">
        <f t="shared" si="428"/>
        <v>0</v>
      </c>
      <c r="L472" s="28">
        <f t="shared" si="428"/>
        <v>20</v>
      </c>
      <c r="M472" s="28">
        <f>M473</f>
        <v>0</v>
      </c>
      <c r="N472" s="28">
        <f>N473</f>
        <v>20</v>
      </c>
      <c r="O472" s="28">
        <f t="shared" si="428"/>
        <v>20</v>
      </c>
      <c r="P472" s="28">
        <f t="shared" si="428"/>
        <v>0</v>
      </c>
      <c r="Q472" s="28">
        <f t="shared" si="428"/>
        <v>20</v>
      </c>
      <c r="R472" s="28">
        <f t="shared" si="428"/>
        <v>0</v>
      </c>
      <c r="S472" s="28">
        <f t="shared" si="428"/>
        <v>20</v>
      </c>
      <c r="T472" s="28">
        <f>T473</f>
        <v>0</v>
      </c>
      <c r="U472" s="28">
        <f>U473</f>
        <v>20</v>
      </c>
      <c r="V472" s="28">
        <f t="shared" si="428"/>
        <v>20</v>
      </c>
      <c r="W472" s="28">
        <f t="shared" si="428"/>
        <v>0</v>
      </c>
      <c r="X472" s="28">
        <f t="shared" si="428"/>
        <v>20</v>
      </c>
      <c r="Y472" s="28">
        <f t="shared" si="428"/>
        <v>0</v>
      </c>
      <c r="Z472" s="28">
        <f t="shared" si="428"/>
        <v>20</v>
      </c>
      <c r="AA472" s="137">
        <f>AA473</f>
        <v>0</v>
      </c>
      <c r="AB472" s="28">
        <f>AB473</f>
        <v>20</v>
      </c>
      <c r="AC472" s="127"/>
    </row>
    <row r="473" spans="1:29" ht="15.75" hidden="1" outlineLevel="7" x14ac:dyDescent="0.2">
      <c r="A473" s="30" t="s">
        <v>481</v>
      </c>
      <c r="B473" s="30" t="s">
        <v>710</v>
      </c>
      <c r="C473" s="30" t="s">
        <v>221</v>
      </c>
      <c r="D473" s="30"/>
      <c r="E473" s="31" t="s">
        <v>222</v>
      </c>
      <c r="F473" s="28">
        <f t="shared" si="428"/>
        <v>20</v>
      </c>
      <c r="G473" s="28">
        <f t="shared" si="428"/>
        <v>0</v>
      </c>
      <c r="H473" s="28">
        <f t="shared" si="428"/>
        <v>20</v>
      </c>
      <c r="I473" s="28">
        <f t="shared" si="428"/>
        <v>0</v>
      </c>
      <c r="J473" s="28">
        <f t="shared" si="428"/>
        <v>0</v>
      </c>
      <c r="K473" s="28">
        <f t="shared" si="428"/>
        <v>0</v>
      </c>
      <c r="L473" s="28">
        <f t="shared" si="428"/>
        <v>20</v>
      </c>
      <c r="M473" s="28">
        <f>M474</f>
        <v>0</v>
      </c>
      <c r="N473" s="28">
        <f>N474</f>
        <v>20</v>
      </c>
      <c r="O473" s="28">
        <f t="shared" si="428"/>
        <v>20</v>
      </c>
      <c r="P473" s="28">
        <f t="shared" si="428"/>
        <v>0</v>
      </c>
      <c r="Q473" s="28">
        <f t="shared" si="428"/>
        <v>20</v>
      </c>
      <c r="R473" s="28">
        <f t="shared" si="428"/>
        <v>0</v>
      </c>
      <c r="S473" s="28">
        <f t="shared" si="428"/>
        <v>20</v>
      </c>
      <c r="T473" s="28">
        <f>T474</f>
        <v>0</v>
      </c>
      <c r="U473" s="28">
        <f>U474</f>
        <v>20</v>
      </c>
      <c r="V473" s="28">
        <f t="shared" si="428"/>
        <v>20</v>
      </c>
      <c r="W473" s="28">
        <f t="shared" si="428"/>
        <v>0</v>
      </c>
      <c r="X473" s="28">
        <f t="shared" si="428"/>
        <v>20</v>
      </c>
      <c r="Y473" s="28">
        <f t="shared" si="428"/>
        <v>0</v>
      </c>
      <c r="Z473" s="28">
        <f t="shared" si="428"/>
        <v>20</v>
      </c>
      <c r="AA473" s="137">
        <f>AA474</f>
        <v>0</v>
      </c>
      <c r="AB473" s="28">
        <f>AB474</f>
        <v>20</v>
      </c>
      <c r="AC473" s="127"/>
    </row>
    <row r="474" spans="1:29" ht="15.75" hidden="1" outlineLevel="7" x14ac:dyDescent="0.2">
      <c r="A474" s="32" t="s">
        <v>481</v>
      </c>
      <c r="B474" s="32" t="s">
        <v>710</v>
      </c>
      <c r="C474" s="32" t="s">
        <v>221</v>
      </c>
      <c r="D474" s="32" t="s">
        <v>7</v>
      </c>
      <c r="E474" s="33" t="s">
        <v>8</v>
      </c>
      <c r="F474" s="29">
        <v>20</v>
      </c>
      <c r="G474" s="29"/>
      <c r="H474" s="29">
        <f>SUM(F474:G474)</f>
        <v>20</v>
      </c>
      <c r="I474" s="29"/>
      <c r="J474" s="29"/>
      <c r="K474" s="29"/>
      <c r="L474" s="29">
        <f>SUM(H474:K474)</f>
        <v>20</v>
      </c>
      <c r="M474" s="29"/>
      <c r="N474" s="29">
        <f>SUM(L474:M474)</f>
        <v>20</v>
      </c>
      <c r="O474" s="29">
        <v>20</v>
      </c>
      <c r="P474" s="29"/>
      <c r="Q474" s="29">
        <f>SUM(O474:P474)</f>
        <v>20</v>
      </c>
      <c r="R474" s="29"/>
      <c r="S474" s="29">
        <f>SUM(Q474:R474)</f>
        <v>20</v>
      </c>
      <c r="T474" s="29"/>
      <c r="U474" s="29">
        <f>SUM(S474:T474)</f>
        <v>20</v>
      </c>
      <c r="V474" s="29">
        <v>20</v>
      </c>
      <c r="W474" s="29"/>
      <c r="X474" s="29">
        <f>SUM(V474:W474)</f>
        <v>20</v>
      </c>
      <c r="Y474" s="29"/>
      <c r="Z474" s="29">
        <f>SUM(X474:Y474)</f>
        <v>20</v>
      </c>
      <c r="AA474" s="138"/>
      <c r="AB474" s="29">
        <f>SUM(Z474:AA474)</f>
        <v>20</v>
      </c>
      <c r="AC474" s="127"/>
    </row>
    <row r="475" spans="1:29" ht="15.75" hidden="1" outlineLevel="7" x14ac:dyDescent="0.2">
      <c r="A475" s="30" t="s">
        <v>481</v>
      </c>
      <c r="B475" s="30" t="s">
        <v>622</v>
      </c>
      <c r="C475" s="30"/>
      <c r="D475" s="30"/>
      <c r="E475" s="31" t="s">
        <v>623</v>
      </c>
      <c r="F475" s="28">
        <f>F476</f>
        <v>773325.81</v>
      </c>
      <c r="G475" s="28">
        <f t="shared" ref="G475:L476" si="429">G476</f>
        <v>0</v>
      </c>
      <c r="H475" s="28">
        <f t="shared" si="429"/>
        <v>773325.81</v>
      </c>
      <c r="I475" s="28">
        <f t="shared" si="429"/>
        <v>0</v>
      </c>
      <c r="J475" s="28">
        <f t="shared" si="429"/>
        <v>510009.03388</v>
      </c>
      <c r="K475" s="28">
        <f t="shared" si="429"/>
        <v>-4716.1116099999999</v>
      </c>
      <c r="L475" s="28">
        <f t="shared" si="429"/>
        <v>1278618.73227</v>
      </c>
      <c r="M475" s="28">
        <f>M476</f>
        <v>0</v>
      </c>
      <c r="N475" s="28">
        <f>N476</f>
        <v>1278618.73227</v>
      </c>
      <c r="O475" s="28"/>
      <c r="P475" s="28">
        <f t="shared" ref="P475:S476" si="430">P476</f>
        <v>0</v>
      </c>
      <c r="Q475" s="28">
        <f t="shared" si="430"/>
        <v>0</v>
      </c>
      <c r="R475" s="28">
        <f t="shared" si="430"/>
        <v>0</v>
      </c>
      <c r="S475" s="28">
        <f t="shared" si="430"/>
        <v>0</v>
      </c>
      <c r="T475" s="28">
        <f>T476</f>
        <v>0</v>
      </c>
      <c r="U475" s="28">
        <f>U476</f>
        <v>0</v>
      </c>
      <c r="V475" s="28"/>
      <c r="W475" s="28">
        <f t="shared" ref="W475:Z476" si="431">W476</f>
        <v>0</v>
      </c>
      <c r="X475" s="28">
        <f t="shared" si="431"/>
        <v>0</v>
      </c>
      <c r="Y475" s="28">
        <f t="shared" si="431"/>
        <v>0</v>
      </c>
      <c r="Z475" s="28">
        <f t="shared" si="431"/>
        <v>0</v>
      </c>
      <c r="AA475" s="137">
        <f>AA476</f>
        <v>0</v>
      </c>
      <c r="AB475" s="28">
        <f>AB476</f>
        <v>0</v>
      </c>
      <c r="AC475" s="127"/>
    </row>
    <row r="476" spans="1:29" ht="31.5" hidden="1" outlineLevel="7" x14ac:dyDescent="0.2">
      <c r="A476" s="30" t="s">
        <v>481</v>
      </c>
      <c r="B476" s="30" t="s">
        <v>622</v>
      </c>
      <c r="C476" s="30" t="s">
        <v>131</v>
      </c>
      <c r="D476" s="30"/>
      <c r="E476" s="31" t="s">
        <v>132</v>
      </c>
      <c r="F476" s="28">
        <f>F477</f>
        <v>773325.81</v>
      </c>
      <c r="G476" s="28">
        <f t="shared" si="429"/>
        <v>0</v>
      </c>
      <c r="H476" s="28">
        <f t="shared" si="429"/>
        <v>773325.81</v>
      </c>
      <c r="I476" s="28">
        <f t="shared" si="429"/>
        <v>0</v>
      </c>
      <c r="J476" s="28">
        <f t="shared" si="429"/>
        <v>510009.03388</v>
      </c>
      <c r="K476" s="28">
        <f t="shared" si="429"/>
        <v>-4716.1116099999999</v>
      </c>
      <c r="L476" s="28">
        <f t="shared" si="429"/>
        <v>1278618.73227</v>
      </c>
      <c r="M476" s="28">
        <f>M477</f>
        <v>0</v>
      </c>
      <c r="N476" s="28">
        <f>N477</f>
        <v>1278618.73227</v>
      </c>
      <c r="O476" s="28"/>
      <c r="P476" s="28">
        <f t="shared" si="430"/>
        <v>0</v>
      </c>
      <c r="Q476" s="28">
        <f t="shared" si="430"/>
        <v>0</v>
      </c>
      <c r="R476" s="28">
        <f t="shared" si="430"/>
        <v>0</v>
      </c>
      <c r="S476" s="28">
        <f t="shared" si="430"/>
        <v>0</v>
      </c>
      <c r="T476" s="28">
        <f>T477</f>
        <v>0</v>
      </c>
      <c r="U476" s="28">
        <f>U477</f>
        <v>0</v>
      </c>
      <c r="V476" s="28"/>
      <c r="W476" s="28">
        <f t="shared" si="431"/>
        <v>0</v>
      </c>
      <c r="X476" s="28">
        <f t="shared" si="431"/>
        <v>0</v>
      </c>
      <c r="Y476" s="28">
        <f t="shared" si="431"/>
        <v>0</v>
      </c>
      <c r="Z476" s="28">
        <f t="shared" si="431"/>
        <v>0</v>
      </c>
      <c r="AA476" s="137">
        <f>AA477</f>
        <v>0</v>
      </c>
      <c r="AB476" s="28">
        <f>AB477</f>
        <v>0</v>
      </c>
      <c r="AC476" s="127"/>
    </row>
    <row r="477" spans="1:29" ht="15.75" hidden="1" outlineLevel="7" x14ac:dyDescent="0.2">
      <c r="A477" s="30" t="s">
        <v>481</v>
      </c>
      <c r="B477" s="30" t="s">
        <v>622</v>
      </c>
      <c r="C477" s="30" t="s">
        <v>133</v>
      </c>
      <c r="D477" s="30"/>
      <c r="E477" s="31" t="s">
        <v>505</v>
      </c>
      <c r="F477" s="28">
        <f>F480</f>
        <v>773325.81</v>
      </c>
      <c r="G477" s="28">
        <f>G480</f>
        <v>0</v>
      </c>
      <c r="H477" s="28">
        <f>H480</f>
        <v>773325.81</v>
      </c>
      <c r="I477" s="28">
        <f>I480+I478</f>
        <v>0</v>
      </c>
      <c r="J477" s="28">
        <f t="shared" ref="J477:Z477" si="432">J480+J478</f>
        <v>510009.03388</v>
      </c>
      <c r="K477" s="28">
        <f t="shared" si="432"/>
        <v>-4716.1116099999999</v>
      </c>
      <c r="L477" s="28">
        <f t="shared" si="432"/>
        <v>1278618.73227</v>
      </c>
      <c r="M477" s="28">
        <f>M480+M478</f>
        <v>0</v>
      </c>
      <c r="N477" s="28">
        <f>N480+N478</f>
        <v>1278618.73227</v>
      </c>
      <c r="O477" s="28">
        <f t="shared" si="432"/>
        <v>0</v>
      </c>
      <c r="P477" s="28">
        <f t="shared" si="432"/>
        <v>0</v>
      </c>
      <c r="Q477" s="28">
        <f t="shared" si="432"/>
        <v>0</v>
      </c>
      <c r="R477" s="28">
        <f t="shared" si="432"/>
        <v>0</v>
      </c>
      <c r="S477" s="28">
        <f t="shared" si="432"/>
        <v>0</v>
      </c>
      <c r="T477" s="28">
        <f>T480+T478</f>
        <v>0</v>
      </c>
      <c r="U477" s="28">
        <f>U480+U478</f>
        <v>0</v>
      </c>
      <c r="V477" s="28">
        <f t="shared" si="432"/>
        <v>0</v>
      </c>
      <c r="W477" s="28">
        <f t="shared" si="432"/>
        <v>0</v>
      </c>
      <c r="X477" s="28">
        <f t="shared" si="432"/>
        <v>0</v>
      </c>
      <c r="Y477" s="28">
        <f t="shared" si="432"/>
        <v>0</v>
      </c>
      <c r="Z477" s="28">
        <f t="shared" si="432"/>
        <v>0</v>
      </c>
      <c r="AA477" s="137">
        <f>AA480+AA478</f>
        <v>0</v>
      </c>
      <c r="AB477" s="28">
        <f>AB480+AB478</f>
        <v>0</v>
      </c>
      <c r="AC477" s="127"/>
    </row>
    <row r="478" spans="1:29" ht="31.5" hidden="1" outlineLevel="7" x14ac:dyDescent="0.25">
      <c r="A478" s="30" t="s">
        <v>481</v>
      </c>
      <c r="B478" s="108" t="s">
        <v>622</v>
      </c>
      <c r="C478" s="108" t="s">
        <v>197</v>
      </c>
      <c r="D478" s="108"/>
      <c r="E478" s="111" t="s">
        <v>868</v>
      </c>
      <c r="F478" s="28"/>
      <c r="G478" s="28"/>
      <c r="H478" s="28"/>
      <c r="I478" s="28">
        <f t="shared" ref="I478:N478" si="433">I479</f>
        <v>0</v>
      </c>
      <c r="J478" s="28">
        <f t="shared" si="433"/>
        <v>510009.03388</v>
      </c>
      <c r="K478" s="28">
        <f t="shared" si="433"/>
        <v>1237.8307199999999</v>
      </c>
      <c r="L478" s="28">
        <f t="shared" si="433"/>
        <v>511246.86460000003</v>
      </c>
      <c r="M478" s="28">
        <f t="shared" si="433"/>
        <v>0</v>
      </c>
      <c r="N478" s="28">
        <f t="shared" si="433"/>
        <v>511246.86460000003</v>
      </c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137"/>
      <c r="AB478" s="28"/>
      <c r="AC478" s="127"/>
    </row>
    <row r="479" spans="1:29" ht="31.5" hidden="1" outlineLevel="7" x14ac:dyDescent="0.25">
      <c r="A479" s="32" t="s">
        <v>481</v>
      </c>
      <c r="B479" s="110" t="s">
        <v>622</v>
      </c>
      <c r="C479" s="110" t="s">
        <v>197</v>
      </c>
      <c r="D479" s="110" t="s">
        <v>65</v>
      </c>
      <c r="E479" s="112" t="s">
        <v>66</v>
      </c>
      <c r="F479" s="28"/>
      <c r="G479" s="28"/>
      <c r="H479" s="28"/>
      <c r="I479" s="29"/>
      <c r="J479" s="29">
        <v>510009.03388</v>
      </c>
      <c r="K479" s="29">
        <v>1237.8307199999999</v>
      </c>
      <c r="L479" s="29">
        <f>SUM(H479:K479)</f>
        <v>511246.86460000003</v>
      </c>
      <c r="M479" s="29"/>
      <c r="N479" s="29">
        <f>SUM(L479:M479)</f>
        <v>511246.86460000003</v>
      </c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137"/>
      <c r="AB479" s="28"/>
      <c r="AC479" s="127"/>
    </row>
    <row r="480" spans="1:29" ht="15.75" hidden="1" outlineLevel="7" x14ac:dyDescent="0.2">
      <c r="A480" s="30" t="s">
        <v>481</v>
      </c>
      <c r="B480" s="30" t="s">
        <v>622</v>
      </c>
      <c r="C480" s="30" t="s">
        <v>614</v>
      </c>
      <c r="D480" s="32"/>
      <c r="E480" s="31" t="s">
        <v>621</v>
      </c>
      <c r="F480" s="28">
        <f>F481+F483+F485</f>
        <v>773325.81</v>
      </c>
      <c r="G480" s="28">
        <f>G481+G483+G485</f>
        <v>0</v>
      </c>
      <c r="H480" s="28">
        <f t="shared" ref="H480:L480" si="434">H481+H483+H485</f>
        <v>773325.81</v>
      </c>
      <c r="I480" s="28">
        <f t="shared" si="434"/>
        <v>0</v>
      </c>
      <c r="J480" s="28">
        <f t="shared" si="434"/>
        <v>0</v>
      </c>
      <c r="K480" s="28">
        <f>K481+K483+K485</f>
        <v>-5953.9423299999999</v>
      </c>
      <c r="L480" s="28">
        <f t="shared" si="434"/>
        <v>767371.86767000007</v>
      </c>
      <c r="M480" s="28">
        <f>M481+M483+M485</f>
        <v>0</v>
      </c>
      <c r="N480" s="28">
        <f>N481+N483+N485</f>
        <v>767371.86767000007</v>
      </c>
      <c r="O480" s="28"/>
      <c r="P480" s="28">
        <f>P481+P483+P485</f>
        <v>0</v>
      </c>
      <c r="Q480" s="28">
        <f t="shared" ref="Q480" si="435">Q481+Q483+Q485</f>
        <v>0</v>
      </c>
      <c r="R480" s="28">
        <f>R481+R483+R485</f>
        <v>0</v>
      </c>
      <c r="S480" s="28">
        <f t="shared" ref="S480" si="436">S481+S483+S485</f>
        <v>0</v>
      </c>
      <c r="T480" s="28">
        <f>T481+T483+T485</f>
        <v>0</v>
      </c>
      <c r="U480" s="28">
        <f>U481+U483+U485</f>
        <v>0</v>
      </c>
      <c r="V480" s="28"/>
      <c r="W480" s="28">
        <f>W481+W483+W485</f>
        <v>0</v>
      </c>
      <c r="X480" s="28">
        <f t="shared" ref="X480" si="437">X481+X483+X485</f>
        <v>0</v>
      </c>
      <c r="Y480" s="28">
        <f>Y481+Y483+Y485</f>
        <v>0</v>
      </c>
      <c r="Z480" s="28">
        <f t="shared" ref="Z480" si="438">Z481+Z483+Z485</f>
        <v>0</v>
      </c>
      <c r="AA480" s="137">
        <f>AA481+AA483+AA485</f>
        <v>0</v>
      </c>
      <c r="AB480" s="28">
        <f>AB481+AB483+AB485</f>
        <v>0</v>
      </c>
      <c r="AC480" s="127"/>
    </row>
    <row r="481" spans="1:29" ht="31.5" hidden="1" outlineLevel="7" x14ac:dyDescent="0.2">
      <c r="A481" s="30" t="s">
        <v>481</v>
      </c>
      <c r="B481" s="30" t="s">
        <v>622</v>
      </c>
      <c r="C481" s="30" t="s">
        <v>615</v>
      </c>
      <c r="D481" s="32"/>
      <c r="E481" s="31" t="s">
        <v>624</v>
      </c>
      <c r="F481" s="28">
        <f>F482</f>
        <v>9666.61</v>
      </c>
      <c r="G481" s="28">
        <f t="shared" ref="G481:L481" si="439">G482</f>
        <v>0</v>
      </c>
      <c r="H481" s="28">
        <f t="shared" si="439"/>
        <v>9666.61</v>
      </c>
      <c r="I481" s="28">
        <f t="shared" si="439"/>
        <v>0</v>
      </c>
      <c r="J481" s="28">
        <f t="shared" si="439"/>
        <v>0</v>
      </c>
      <c r="K481" s="28">
        <f t="shared" si="439"/>
        <v>-5953.9423299999999</v>
      </c>
      <c r="L481" s="28">
        <f t="shared" si="439"/>
        <v>3712.6676700000007</v>
      </c>
      <c r="M481" s="28">
        <f>M482</f>
        <v>0</v>
      </c>
      <c r="N481" s="28">
        <f>N482</f>
        <v>3712.6676700000007</v>
      </c>
      <c r="O481" s="28"/>
      <c r="P481" s="28">
        <f t="shared" ref="P481:S481" si="440">P482</f>
        <v>0</v>
      </c>
      <c r="Q481" s="28">
        <f t="shared" si="440"/>
        <v>0</v>
      </c>
      <c r="R481" s="28">
        <f t="shared" si="440"/>
        <v>0</v>
      </c>
      <c r="S481" s="28">
        <f t="shared" si="440"/>
        <v>0</v>
      </c>
      <c r="T481" s="28">
        <f>T482</f>
        <v>0</v>
      </c>
      <c r="U481" s="28">
        <f>U482</f>
        <v>0</v>
      </c>
      <c r="V481" s="28"/>
      <c r="W481" s="28">
        <f t="shared" ref="W481:Z481" si="441">W482</f>
        <v>0</v>
      </c>
      <c r="X481" s="28">
        <f t="shared" si="441"/>
        <v>0</v>
      </c>
      <c r="Y481" s="28">
        <f t="shared" si="441"/>
        <v>0</v>
      </c>
      <c r="Z481" s="28">
        <f t="shared" si="441"/>
        <v>0</v>
      </c>
      <c r="AA481" s="137">
        <f>AA482</f>
        <v>0</v>
      </c>
      <c r="AB481" s="28">
        <f>AB482</f>
        <v>0</v>
      </c>
      <c r="AC481" s="127"/>
    </row>
    <row r="482" spans="1:29" ht="31.5" hidden="1" outlineLevel="7" x14ac:dyDescent="0.2">
      <c r="A482" s="32" t="s">
        <v>481</v>
      </c>
      <c r="B482" s="32" t="s">
        <v>622</v>
      </c>
      <c r="C482" s="32" t="s">
        <v>615</v>
      </c>
      <c r="D482" s="32" t="s">
        <v>65</v>
      </c>
      <c r="E482" s="33" t="s">
        <v>66</v>
      </c>
      <c r="F482" s="29">
        <v>9666.61</v>
      </c>
      <c r="G482" s="29"/>
      <c r="H482" s="29">
        <f>SUM(F482:G482)</f>
        <v>9666.61</v>
      </c>
      <c r="I482" s="29"/>
      <c r="J482" s="29"/>
      <c r="K482" s="29">
        <v>-5953.9423299999999</v>
      </c>
      <c r="L482" s="29">
        <f>SUM(H482:K482)</f>
        <v>3712.6676700000007</v>
      </c>
      <c r="M482" s="29"/>
      <c r="N482" s="29">
        <f>SUM(L482:M482)</f>
        <v>3712.6676700000007</v>
      </c>
      <c r="O482" s="29"/>
      <c r="P482" s="29"/>
      <c r="Q482" s="29">
        <f>SUM(O482:P482)</f>
        <v>0</v>
      </c>
      <c r="R482" s="29"/>
      <c r="S482" s="29">
        <f>SUM(Q482:R482)</f>
        <v>0</v>
      </c>
      <c r="T482" s="29"/>
      <c r="U482" s="29">
        <f>SUM(S482:T482)</f>
        <v>0</v>
      </c>
      <c r="V482" s="29"/>
      <c r="W482" s="29"/>
      <c r="X482" s="29">
        <f>SUM(V482:W482)</f>
        <v>0</v>
      </c>
      <c r="Y482" s="29"/>
      <c r="Z482" s="29">
        <f>SUM(X482:Y482)</f>
        <v>0</v>
      </c>
      <c r="AA482" s="138"/>
      <c r="AB482" s="29">
        <f>SUM(Z482:AA482)</f>
        <v>0</v>
      </c>
      <c r="AC482" s="127"/>
    </row>
    <row r="483" spans="1:29" ht="31.5" hidden="1" outlineLevel="7" x14ac:dyDescent="0.2">
      <c r="A483" s="30" t="s">
        <v>481</v>
      </c>
      <c r="B483" s="30" t="s">
        <v>622</v>
      </c>
      <c r="C483" s="30" t="s">
        <v>615</v>
      </c>
      <c r="D483" s="32"/>
      <c r="E483" s="31" t="s">
        <v>625</v>
      </c>
      <c r="F483" s="28">
        <f>F484</f>
        <v>190914.8</v>
      </c>
      <c r="G483" s="28">
        <f t="shared" ref="G483:L483" si="442">G484</f>
        <v>0</v>
      </c>
      <c r="H483" s="28">
        <f t="shared" si="442"/>
        <v>190914.8</v>
      </c>
      <c r="I483" s="28">
        <f t="shared" si="442"/>
        <v>0</v>
      </c>
      <c r="J483" s="28">
        <f t="shared" si="442"/>
        <v>0</v>
      </c>
      <c r="K483" s="28">
        <f t="shared" si="442"/>
        <v>0</v>
      </c>
      <c r="L483" s="28">
        <f t="shared" si="442"/>
        <v>190914.8</v>
      </c>
      <c r="M483" s="28">
        <f>M484</f>
        <v>0</v>
      </c>
      <c r="N483" s="28">
        <f>N484</f>
        <v>190914.8</v>
      </c>
      <c r="O483" s="28"/>
      <c r="P483" s="28">
        <f t="shared" ref="P483:S483" si="443">P484</f>
        <v>0</v>
      </c>
      <c r="Q483" s="28">
        <f t="shared" si="443"/>
        <v>0</v>
      </c>
      <c r="R483" s="28">
        <f t="shared" si="443"/>
        <v>0</v>
      </c>
      <c r="S483" s="28">
        <f t="shared" si="443"/>
        <v>0</v>
      </c>
      <c r="T483" s="28">
        <f>T484</f>
        <v>0</v>
      </c>
      <c r="U483" s="28">
        <f>U484</f>
        <v>0</v>
      </c>
      <c r="V483" s="28"/>
      <c r="W483" s="28">
        <f t="shared" ref="W483:Z483" si="444">W484</f>
        <v>0</v>
      </c>
      <c r="X483" s="28">
        <f t="shared" si="444"/>
        <v>0</v>
      </c>
      <c r="Y483" s="28">
        <f t="shared" si="444"/>
        <v>0</v>
      </c>
      <c r="Z483" s="28">
        <f t="shared" si="444"/>
        <v>0</v>
      </c>
      <c r="AA483" s="137">
        <f>AA484</f>
        <v>0</v>
      </c>
      <c r="AB483" s="28">
        <f>AB484</f>
        <v>0</v>
      </c>
      <c r="AC483" s="127"/>
    </row>
    <row r="484" spans="1:29" ht="31.5" hidden="1" outlineLevel="7" x14ac:dyDescent="0.2">
      <c r="A484" s="32" t="s">
        <v>481</v>
      </c>
      <c r="B484" s="32" t="s">
        <v>622</v>
      </c>
      <c r="C484" s="32" t="s">
        <v>615</v>
      </c>
      <c r="D484" s="32" t="s">
        <v>65</v>
      </c>
      <c r="E484" s="33" t="s">
        <v>66</v>
      </c>
      <c r="F484" s="29">
        <v>190914.8</v>
      </c>
      <c r="G484" s="29"/>
      <c r="H484" s="29">
        <f>SUM(F484:G484)</f>
        <v>190914.8</v>
      </c>
      <c r="I484" s="29"/>
      <c r="J484" s="29"/>
      <c r="K484" s="29"/>
      <c r="L484" s="29">
        <f>SUM(H484:K484)</f>
        <v>190914.8</v>
      </c>
      <c r="M484" s="29"/>
      <c r="N484" s="29">
        <f>SUM(L484:M484)</f>
        <v>190914.8</v>
      </c>
      <c r="O484" s="29"/>
      <c r="P484" s="29"/>
      <c r="Q484" s="29">
        <f>SUM(O484:P484)</f>
        <v>0</v>
      </c>
      <c r="R484" s="29"/>
      <c r="S484" s="29">
        <f>SUM(Q484:R484)</f>
        <v>0</v>
      </c>
      <c r="T484" s="29"/>
      <c r="U484" s="29">
        <f>SUM(S484:T484)</f>
        <v>0</v>
      </c>
      <c r="V484" s="29"/>
      <c r="W484" s="29"/>
      <c r="X484" s="29">
        <f>SUM(V484:W484)</f>
        <v>0</v>
      </c>
      <c r="Y484" s="29"/>
      <c r="Z484" s="29">
        <f>SUM(X484:Y484)</f>
        <v>0</v>
      </c>
      <c r="AA484" s="138"/>
      <c r="AB484" s="29">
        <f>SUM(Z484:AA484)</f>
        <v>0</v>
      </c>
      <c r="AC484" s="127"/>
    </row>
    <row r="485" spans="1:29" ht="31.5" hidden="1" outlineLevel="7" x14ac:dyDescent="0.2">
      <c r="A485" s="30" t="s">
        <v>481</v>
      </c>
      <c r="B485" s="30" t="s">
        <v>622</v>
      </c>
      <c r="C485" s="30" t="s">
        <v>615</v>
      </c>
      <c r="D485" s="32"/>
      <c r="E485" s="31" t="s">
        <v>626</v>
      </c>
      <c r="F485" s="28">
        <f>F486</f>
        <v>572744.4</v>
      </c>
      <c r="G485" s="28">
        <f t="shared" ref="G485:L485" si="445">G486</f>
        <v>0</v>
      </c>
      <c r="H485" s="28">
        <f t="shared" si="445"/>
        <v>572744.4</v>
      </c>
      <c r="I485" s="28">
        <f t="shared" si="445"/>
        <v>0</v>
      </c>
      <c r="J485" s="28">
        <f t="shared" si="445"/>
        <v>0</v>
      </c>
      <c r="K485" s="28">
        <f t="shared" si="445"/>
        <v>0</v>
      </c>
      <c r="L485" s="28">
        <f t="shared" si="445"/>
        <v>572744.4</v>
      </c>
      <c r="M485" s="28">
        <f>M486</f>
        <v>0</v>
      </c>
      <c r="N485" s="28">
        <f>N486</f>
        <v>572744.4</v>
      </c>
      <c r="O485" s="28"/>
      <c r="P485" s="28">
        <f t="shared" ref="P485:S485" si="446">P486</f>
        <v>0</v>
      </c>
      <c r="Q485" s="28">
        <f t="shared" si="446"/>
        <v>0</v>
      </c>
      <c r="R485" s="28">
        <f t="shared" si="446"/>
        <v>0</v>
      </c>
      <c r="S485" s="28">
        <f t="shared" si="446"/>
        <v>0</v>
      </c>
      <c r="T485" s="28">
        <f>T486</f>
        <v>0</v>
      </c>
      <c r="U485" s="28">
        <f>U486</f>
        <v>0</v>
      </c>
      <c r="V485" s="28"/>
      <c r="W485" s="28">
        <f t="shared" ref="W485:Z485" si="447">W486</f>
        <v>0</v>
      </c>
      <c r="X485" s="28">
        <f t="shared" si="447"/>
        <v>0</v>
      </c>
      <c r="Y485" s="28">
        <f t="shared" si="447"/>
        <v>0</v>
      </c>
      <c r="Z485" s="28">
        <f t="shared" si="447"/>
        <v>0</v>
      </c>
      <c r="AA485" s="137">
        <f>AA486</f>
        <v>0</v>
      </c>
      <c r="AB485" s="28">
        <f>AB486</f>
        <v>0</v>
      </c>
      <c r="AC485" s="127"/>
    </row>
    <row r="486" spans="1:29" ht="31.5" hidden="1" outlineLevel="7" x14ac:dyDescent="0.2">
      <c r="A486" s="32" t="s">
        <v>481</v>
      </c>
      <c r="B486" s="32" t="s">
        <v>622</v>
      </c>
      <c r="C486" s="32" t="s">
        <v>615</v>
      </c>
      <c r="D486" s="32" t="s">
        <v>65</v>
      </c>
      <c r="E486" s="33" t="s">
        <v>66</v>
      </c>
      <c r="F486" s="29">
        <v>572744.4</v>
      </c>
      <c r="G486" s="29"/>
      <c r="H486" s="29">
        <f>SUM(F486:G486)</f>
        <v>572744.4</v>
      </c>
      <c r="I486" s="29"/>
      <c r="J486" s="29"/>
      <c r="K486" s="29"/>
      <c r="L486" s="29">
        <f>SUM(H486:K486)</f>
        <v>572744.4</v>
      </c>
      <c r="M486" s="29"/>
      <c r="N486" s="29">
        <f>SUM(L486:M486)</f>
        <v>572744.4</v>
      </c>
      <c r="O486" s="29"/>
      <c r="P486" s="29"/>
      <c r="Q486" s="29">
        <f>SUM(O486:P486)</f>
        <v>0</v>
      </c>
      <c r="R486" s="29"/>
      <c r="S486" s="29">
        <f>SUM(Q486:R486)</f>
        <v>0</v>
      </c>
      <c r="T486" s="29"/>
      <c r="U486" s="29">
        <f>SUM(S486:T486)</f>
        <v>0</v>
      </c>
      <c r="V486" s="29"/>
      <c r="W486" s="29"/>
      <c r="X486" s="29">
        <f>SUM(V486:W486)</f>
        <v>0</v>
      </c>
      <c r="Y486" s="29"/>
      <c r="Z486" s="29">
        <f>SUM(X486:Y486)</f>
        <v>0</v>
      </c>
      <c r="AA486" s="138"/>
      <c r="AB486" s="29">
        <f>SUM(Z486:AA486)</f>
        <v>0</v>
      </c>
      <c r="AC486" s="127"/>
    </row>
    <row r="487" spans="1:29" ht="15.75" hidden="1" outlineLevel="7" x14ac:dyDescent="0.2">
      <c r="A487" s="30" t="s">
        <v>481</v>
      </c>
      <c r="B487" s="30" t="s">
        <v>473</v>
      </c>
      <c r="C487" s="32"/>
      <c r="D487" s="32"/>
      <c r="E487" s="67" t="s">
        <v>474</v>
      </c>
      <c r="F487" s="28">
        <f>F488+F513+F535+F547</f>
        <v>72811.978119999985</v>
      </c>
      <c r="G487" s="28">
        <f>G488+G513+G535+G547</f>
        <v>-1196.67812</v>
      </c>
      <c r="H487" s="28">
        <f>H488+H513+H535+H547+H507</f>
        <v>71615.299999999988</v>
      </c>
      <c r="I487" s="28">
        <f t="shared" ref="I487:Z487" si="448">I488+I513+I535+I547+I507</f>
        <v>34227.716180000003</v>
      </c>
      <c r="J487" s="28">
        <f t="shared" si="448"/>
        <v>13084.21753</v>
      </c>
      <c r="K487" s="28">
        <f>K488+K513+K535+K547+K507</f>
        <v>-11343.742960000001</v>
      </c>
      <c r="L487" s="28">
        <f t="shared" si="448"/>
        <v>107583.49075</v>
      </c>
      <c r="M487" s="28">
        <f>M488+M513+M535+M547+M507</f>
        <v>0</v>
      </c>
      <c r="N487" s="28">
        <f>N488+N513+N535+N547+N507</f>
        <v>107583.49075</v>
      </c>
      <c r="O487" s="28">
        <f t="shared" si="448"/>
        <v>24447.267820000001</v>
      </c>
      <c r="P487" s="28">
        <f t="shared" si="448"/>
        <v>-119.66782000000001</v>
      </c>
      <c r="Q487" s="28">
        <f t="shared" si="448"/>
        <v>24327.599999999999</v>
      </c>
      <c r="R487" s="28">
        <f t="shared" si="448"/>
        <v>0</v>
      </c>
      <c r="S487" s="28">
        <f t="shared" si="448"/>
        <v>24327.599999999999</v>
      </c>
      <c r="T487" s="28">
        <f>T488+T513+T535+T547+T507</f>
        <v>0</v>
      </c>
      <c r="U487" s="28">
        <f>U488+U513+U535+U547+U507</f>
        <v>24327.599999999999</v>
      </c>
      <c r="V487" s="28">
        <f t="shared" si="448"/>
        <v>15537.43391</v>
      </c>
      <c r="W487" s="28">
        <f t="shared" si="448"/>
        <v>-59.833910000000003</v>
      </c>
      <c r="X487" s="28">
        <f t="shared" si="448"/>
        <v>15477.6</v>
      </c>
      <c r="Y487" s="28">
        <f t="shared" si="448"/>
        <v>0</v>
      </c>
      <c r="Z487" s="28">
        <f t="shared" si="448"/>
        <v>15477.6</v>
      </c>
      <c r="AA487" s="137">
        <f>AA488+AA513+AA535+AA547+AA507</f>
        <v>0</v>
      </c>
      <c r="AB487" s="28">
        <f>AB488+AB513+AB535+AB547+AB507</f>
        <v>15477.6</v>
      </c>
      <c r="AC487" s="127"/>
    </row>
    <row r="488" spans="1:29" ht="15.75" hidden="1" outlineLevel="7" x14ac:dyDescent="0.2">
      <c r="A488" s="30" t="s">
        <v>481</v>
      </c>
      <c r="B488" s="5" t="s">
        <v>526</v>
      </c>
      <c r="C488" s="5"/>
      <c r="D488" s="5"/>
      <c r="E488" s="67" t="s">
        <v>605</v>
      </c>
      <c r="F488" s="28">
        <f>F489</f>
        <v>60184.378119999994</v>
      </c>
      <c r="G488" s="28">
        <f t="shared" ref="G488:L489" si="449">G489</f>
        <v>-1196.67812</v>
      </c>
      <c r="H488" s="28">
        <f t="shared" si="449"/>
        <v>58987.7</v>
      </c>
      <c r="I488" s="28">
        <f t="shared" si="449"/>
        <v>21999.543750000001</v>
      </c>
      <c r="J488" s="28">
        <f t="shared" si="449"/>
        <v>0</v>
      </c>
      <c r="K488" s="28">
        <f t="shared" si="449"/>
        <v>-15554.518750000001</v>
      </c>
      <c r="L488" s="28">
        <f t="shared" si="449"/>
        <v>65432.724999999999</v>
      </c>
      <c r="M488" s="28">
        <f>M489</f>
        <v>0</v>
      </c>
      <c r="N488" s="28">
        <f>N489</f>
        <v>65432.724999999999</v>
      </c>
      <c r="O488" s="28">
        <f t="shared" ref="O488:Z489" si="450">O489</f>
        <v>11819.667820000001</v>
      </c>
      <c r="P488" s="28">
        <f t="shared" si="450"/>
        <v>-119.66782000000001</v>
      </c>
      <c r="Q488" s="28">
        <f t="shared" si="450"/>
        <v>11700</v>
      </c>
      <c r="R488" s="28">
        <f t="shared" si="450"/>
        <v>0</v>
      </c>
      <c r="S488" s="28">
        <f t="shared" si="450"/>
        <v>11700</v>
      </c>
      <c r="T488" s="28">
        <f>T489</f>
        <v>0</v>
      </c>
      <c r="U488" s="28">
        <f>U489</f>
        <v>11700</v>
      </c>
      <c r="V488" s="28">
        <f t="shared" si="450"/>
        <v>2909.8339099999998</v>
      </c>
      <c r="W488" s="28">
        <f t="shared" si="450"/>
        <v>-59.833910000000003</v>
      </c>
      <c r="X488" s="28">
        <f t="shared" si="450"/>
        <v>2850</v>
      </c>
      <c r="Y488" s="28">
        <f t="shared" si="450"/>
        <v>0</v>
      </c>
      <c r="Z488" s="28">
        <f t="shared" si="450"/>
        <v>2850</v>
      </c>
      <c r="AA488" s="137">
        <f>AA489</f>
        <v>0</v>
      </c>
      <c r="AB488" s="28">
        <f>AB489</f>
        <v>2850</v>
      </c>
      <c r="AC488" s="127"/>
    </row>
    <row r="489" spans="1:29" ht="31.5" hidden="1" outlineLevel="7" x14ac:dyDescent="0.2">
      <c r="A489" s="30" t="s">
        <v>481</v>
      </c>
      <c r="B489" s="5" t="s">
        <v>526</v>
      </c>
      <c r="C489" s="30" t="s">
        <v>223</v>
      </c>
      <c r="D489" s="30"/>
      <c r="E489" s="31" t="s">
        <v>224</v>
      </c>
      <c r="F489" s="28">
        <f>F490</f>
        <v>60184.378119999994</v>
      </c>
      <c r="G489" s="28">
        <f t="shared" si="449"/>
        <v>-1196.67812</v>
      </c>
      <c r="H489" s="28">
        <f t="shared" si="449"/>
        <v>58987.7</v>
      </c>
      <c r="I489" s="28">
        <f t="shared" si="449"/>
        <v>21999.543750000001</v>
      </c>
      <c r="J489" s="28">
        <f t="shared" si="449"/>
        <v>0</v>
      </c>
      <c r="K489" s="28">
        <f t="shared" si="449"/>
        <v>-15554.518750000001</v>
      </c>
      <c r="L489" s="28">
        <f t="shared" si="449"/>
        <v>65432.724999999999</v>
      </c>
      <c r="M489" s="28">
        <f>M490</f>
        <v>0</v>
      </c>
      <c r="N489" s="28">
        <f>N490</f>
        <v>65432.724999999999</v>
      </c>
      <c r="O489" s="28">
        <f t="shared" si="450"/>
        <v>11819.667820000001</v>
      </c>
      <c r="P489" s="28">
        <f t="shared" si="450"/>
        <v>-119.66782000000001</v>
      </c>
      <c r="Q489" s="28">
        <f t="shared" si="450"/>
        <v>11700</v>
      </c>
      <c r="R489" s="28">
        <f t="shared" si="450"/>
        <v>0</v>
      </c>
      <c r="S489" s="28">
        <f t="shared" si="450"/>
        <v>11700</v>
      </c>
      <c r="T489" s="28">
        <f>T490</f>
        <v>0</v>
      </c>
      <c r="U489" s="28">
        <f>U490</f>
        <v>11700</v>
      </c>
      <c r="V489" s="28">
        <f t="shared" si="450"/>
        <v>2909.8339099999998</v>
      </c>
      <c r="W489" s="28">
        <f t="shared" si="450"/>
        <v>-59.833910000000003</v>
      </c>
      <c r="X489" s="28">
        <f t="shared" si="450"/>
        <v>2850</v>
      </c>
      <c r="Y489" s="28">
        <f t="shared" si="450"/>
        <v>0</v>
      </c>
      <c r="Z489" s="28">
        <f t="shared" si="450"/>
        <v>2850</v>
      </c>
      <c r="AA489" s="137">
        <f>AA490</f>
        <v>0</v>
      </c>
      <c r="AB489" s="28">
        <f>AB490</f>
        <v>2850</v>
      </c>
      <c r="AC489" s="127"/>
    </row>
    <row r="490" spans="1:29" ht="31.5" hidden="1" outlineLevel="7" x14ac:dyDescent="0.2">
      <c r="A490" s="30" t="s">
        <v>481</v>
      </c>
      <c r="B490" s="5" t="s">
        <v>526</v>
      </c>
      <c r="C490" s="30" t="s">
        <v>225</v>
      </c>
      <c r="D490" s="30"/>
      <c r="E490" s="31" t="s">
        <v>226</v>
      </c>
      <c r="F490" s="28">
        <f>F498+F491</f>
        <v>60184.378119999994</v>
      </c>
      <c r="G490" s="28">
        <f t="shared" ref="G490:L490" si="451">G498+G491</f>
        <v>-1196.67812</v>
      </c>
      <c r="H490" s="28">
        <f t="shared" si="451"/>
        <v>58987.7</v>
      </c>
      <c r="I490" s="28">
        <f t="shared" si="451"/>
        <v>21999.543750000001</v>
      </c>
      <c r="J490" s="28">
        <f t="shared" si="451"/>
        <v>0</v>
      </c>
      <c r="K490" s="28">
        <f t="shared" si="451"/>
        <v>-15554.518750000001</v>
      </c>
      <c r="L490" s="28">
        <f t="shared" si="451"/>
        <v>65432.724999999999</v>
      </c>
      <c r="M490" s="28">
        <f>M498+M491</f>
        <v>0</v>
      </c>
      <c r="N490" s="28">
        <f>N498+N491</f>
        <v>65432.724999999999</v>
      </c>
      <c r="O490" s="28">
        <f t="shared" ref="O490:Z490" si="452">O498+O491</f>
        <v>11819.667820000001</v>
      </c>
      <c r="P490" s="28">
        <f t="shared" si="452"/>
        <v>-119.66782000000001</v>
      </c>
      <c r="Q490" s="28">
        <f t="shared" si="452"/>
        <v>11700</v>
      </c>
      <c r="R490" s="28">
        <f t="shared" si="452"/>
        <v>0</v>
      </c>
      <c r="S490" s="28">
        <f t="shared" si="452"/>
        <v>11700</v>
      </c>
      <c r="T490" s="28">
        <f>T498+T491</f>
        <v>0</v>
      </c>
      <c r="U490" s="28">
        <f>U498+U491</f>
        <v>11700</v>
      </c>
      <c r="V490" s="28">
        <f t="shared" si="452"/>
        <v>2909.8339099999998</v>
      </c>
      <c r="W490" s="28">
        <f t="shared" si="452"/>
        <v>-59.833910000000003</v>
      </c>
      <c r="X490" s="28">
        <f t="shared" si="452"/>
        <v>2850</v>
      </c>
      <c r="Y490" s="28">
        <f t="shared" si="452"/>
        <v>0</v>
      </c>
      <c r="Z490" s="28">
        <f t="shared" si="452"/>
        <v>2850</v>
      </c>
      <c r="AA490" s="137">
        <f>AA498+AA491</f>
        <v>0</v>
      </c>
      <c r="AB490" s="28">
        <f>AB498+AB491</f>
        <v>2850</v>
      </c>
      <c r="AC490" s="127"/>
    </row>
    <row r="491" spans="1:29" ht="31.5" hidden="1" outlineLevel="7" x14ac:dyDescent="0.2">
      <c r="A491" s="30" t="s">
        <v>481</v>
      </c>
      <c r="B491" s="5" t="s">
        <v>526</v>
      </c>
      <c r="C491" s="30" t="s">
        <v>227</v>
      </c>
      <c r="D491" s="30"/>
      <c r="E491" s="31" t="s">
        <v>228</v>
      </c>
      <c r="F491" s="28">
        <f>F492</f>
        <v>22887.7</v>
      </c>
      <c r="G491" s="28">
        <f t="shared" ref="G491:N492" si="453">G492</f>
        <v>0</v>
      </c>
      <c r="H491" s="28">
        <f>H492+H494+H496</f>
        <v>22887.7</v>
      </c>
      <c r="I491" s="28">
        <f t="shared" ref="I491:Z491" si="454">I492+I494+I496</f>
        <v>21999.543750000001</v>
      </c>
      <c r="J491" s="28">
        <f t="shared" si="454"/>
        <v>0</v>
      </c>
      <c r="K491" s="28">
        <f t="shared" si="454"/>
        <v>-15554.518750000001</v>
      </c>
      <c r="L491" s="28">
        <f t="shared" si="454"/>
        <v>29332.724999999999</v>
      </c>
      <c r="M491" s="28">
        <f>M492+M494+M496</f>
        <v>0</v>
      </c>
      <c r="N491" s="28">
        <f>N492+N494+N496</f>
        <v>29332.724999999999</v>
      </c>
      <c r="O491" s="28">
        <f t="shared" si="454"/>
        <v>0</v>
      </c>
      <c r="P491" s="28">
        <f t="shared" si="454"/>
        <v>0</v>
      </c>
      <c r="Q491" s="28">
        <f t="shared" si="454"/>
        <v>0</v>
      </c>
      <c r="R491" s="28">
        <f t="shared" si="454"/>
        <v>0</v>
      </c>
      <c r="S491" s="28">
        <f t="shared" si="454"/>
        <v>0</v>
      </c>
      <c r="T491" s="28">
        <f>T492+T494+T496</f>
        <v>0</v>
      </c>
      <c r="U491" s="28">
        <f>U492+U494+U496</f>
        <v>0</v>
      </c>
      <c r="V491" s="28">
        <f t="shared" si="454"/>
        <v>0</v>
      </c>
      <c r="W491" s="28">
        <f t="shared" si="454"/>
        <v>0</v>
      </c>
      <c r="X491" s="28">
        <f t="shared" si="454"/>
        <v>0</v>
      </c>
      <c r="Y491" s="28">
        <f t="shared" si="454"/>
        <v>0</v>
      </c>
      <c r="Z491" s="28">
        <f t="shared" si="454"/>
        <v>0</v>
      </c>
      <c r="AA491" s="137">
        <f>AA492+AA494+AA496</f>
        <v>0</v>
      </c>
      <c r="AB491" s="28">
        <f>AB492+AB494+AB496</f>
        <v>0</v>
      </c>
      <c r="AC491" s="127"/>
    </row>
    <row r="492" spans="1:29" ht="31.5" hidden="1" outlineLevel="7" x14ac:dyDescent="0.2">
      <c r="A492" s="30" t="s">
        <v>481</v>
      </c>
      <c r="B492" s="5" t="s">
        <v>526</v>
      </c>
      <c r="C492" s="30" t="s">
        <v>712</v>
      </c>
      <c r="D492" s="30"/>
      <c r="E492" s="31" t="s">
        <v>729</v>
      </c>
      <c r="F492" s="28">
        <f>F493</f>
        <v>22887.7</v>
      </c>
      <c r="G492" s="28">
        <f t="shared" si="453"/>
        <v>0</v>
      </c>
      <c r="H492" s="28">
        <f t="shared" si="453"/>
        <v>22887.7</v>
      </c>
      <c r="I492" s="28">
        <f t="shared" si="453"/>
        <v>0</v>
      </c>
      <c r="J492" s="28">
        <f t="shared" si="453"/>
        <v>0</v>
      </c>
      <c r="K492" s="28">
        <f t="shared" si="453"/>
        <v>-22887.7</v>
      </c>
      <c r="L492" s="28">
        <f t="shared" si="453"/>
        <v>0</v>
      </c>
      <c r="M492" s="28">
        <f t="shared" si="453"/>
        <v>0</v>
      </c>
      <c r="N492" s="28">
        <f t="shared" si="453"/>
        <v>0</v>
      </c>
      <c r="O492" s="28"/>
      <c r="P492" s="28">
        <f t="shared" ref="P492:S492" si="455">P493</f>
        <v>0</v>
      </c>
      <c r="Q492" s="28">
        <f t="shared" si="455"/>
        <v>0</v>
      </c>
      <c r="R492" s="28">
        <f t="shared" si="455"/>
        <v>0</v>
      </c>
      <c r="S492" s="28">
        <f t="shared" si="455"/>
        <v>0</v>
      </c>
      <c r="T492" s="28">
        <f>T493</f>
        <v>0</v>
      </c>
      <c r="U492" s="28">
        <f>U493</f>
        <v>0</v>
      </c>
      <c r="V492" s="28"/>
      <c r="W492" s="28">
        <f t="shared" ref="W492:Z492" si="456">W493</f>
        <v>0</v>
      </c>
      <c r="X492" s="28">
        <f t="shared" si="456"/>
        <v>0</v>
      </c>
      <c r="Y492" s="28">
        <f t="shared" si="456"/>
        <v>0</v>
      </c>
      <c r="Z492" s="28">
        <f t="shared" si="456"/>
        <v>0</v>
      </c>
      <c r="AA492" s="137">
        <f>AA493</f>
        <v>0</v>
      </c>
      <c r="AB492" s="28">
        <f>AB493</f>
        <v>0</v>
      </c>
      <c r="AC492" s="127"/>
    </row>
    <row r="493" spans="1:29" ht="31.5" hidden="1" outlineLevel="7" x14ac:dyDescent="0.2">
      <c r="A493" s="32" t="s">
        <v>481</v>
      </c>
      <c r="B493" s="40" t="s">
        <v>526</v>
      </c>
      <c r="C493" s="32" t="s">
        <v>712</v>
      </c>
      <c r="D493" s="32" t="s">
        <v>65</v>
      </c>
      <c r="E493" s="33" t="s">
        <v>66</v>
      </c>
      <c r="F493" s="29">
        <v>22887.7</v>
      </c>
      <c r="G493" s="29"/>
      <c r="H493" s="29">
        <f>SUM(F493:G493)</f>
        <v>22887.7</v>
      </c>
      <c r="I493" s="29"/>
      <c r="J493" s="29"/>
      <c r="K493" s="29">
        <v>-22887.7</v>
      </c>
      <c r="L493" s="29">
        <f>SUM(H493:K493)</f>
        <v>0</v>
      </c>
      <c r="M493" s="29"/>
      <c r="N493" s="29">
        <f>SUM(L493:M493)</f>
        <v>0</v>
      </c>
      <c r="O493" s="28"/>
      <c r="P493" s="29"/>
      <c r="Q493" s="29">
        <f>SUM(O493:P493)</f>
        <v>0</v>
      </c>
      <c r="R493" s="29"/>
      <c r="S493" s="29">
        <f>SUM(Q493:R493)</f>
        <v>0</v>
      </c>
      <c r="T493" s="29"/>
      <c r="U493" s="29">
        <f>SUM(S493:T493)</f>
        <v>0</v>
      </c>
      <c r="V493" s="28"/>
      <c r="W493" s="29"/>
      <c r="X493" s="29">
        <f>SUM(V493:W493)</f>
        <v>0</v>
      </c>
      <c r="Y493" s="29"/>
      <c r="Z493" s="29">
        <f>SUM(X493:Y493)</f>
        <v>0</v>
      </c>
      <c r="AA493" s="138"/>
      <c r="AB493" s="29">
        <f>SUM(Z493:AA493)</f>
        <v>0</v>
      </c>
      <c r="AC493" s="127"/>
    </row>
    <row r="494" spans="1:29" ht="31.5" hidden="1" outlineLevel="7" x14ac:dyDescent="0.25">
      <c r="A494" s="20" t="s">
        <v>481</v>
      </c>
      <c r="B494" s="5" t="s">
        <v>526</v>
      </c>
      <c r="C494" s="108" t="s">
        <v>804</v>
      </c>
      <c r="D494" s="108"/>
      <c r="E494" s="111" t="s">
        <v>618</v>
      </c>
      <c r="F494" s="29"/>
      <c r="G494" s="29"/>
      <c r="H494" s="29"/>
      <c r="I494" s="28">
        <f t="shared" ref="I494:N494" si="457">I495</f>
        <v>0</v>
      </c>
      <c r="J494" s="28">
        <f t="shared" si="457"/>
        <v>0</v>
      </c>
      <c r="K494" s="28">
        <f t="shared" si="457"/>
        <v>7333.1812499999996</v>
      </c>
      <c r="L494" s="28">
        <f t="shared" si="457"/>
        <v>7333.1812499999996</v>
      </c>
      <c r="M494" s="28">
        <f t="shared" si="457"/>
        <v>0</v>
      </c>
      <c r="N494" s="28">
        <f t="shared" si="457"/>
        <v>7333.1812499999996</v>
      </c>
      <c r="O494" s="28"/>
      <c r="P494" s="29"/>
      <c r="Q494" s="29"/>
      <c r="R494" s="29"/>
      <c r="S494" s="29"/>
      <c r="T494" s="29"/>
      <c r="U494" s="29"/>
      <c r="V494" s="28"/>
      <c r="W494" s="29"/>
      <c r="X494" s="29"/>
      <c r="Y494" s="29"/>
      <c r="Z494" s="29"/>
      <c r="AA494" s="138"/>
      <c r="AB494" s="29"/>
      <c r="AC494" s="127"/>
    </row>
    <row r="495" spans="1:29" ht="31.5" hidden="1" outlineLevel="7" x14ac:dyDescent="0.25">
      <c r="A495" s="24" t="s">
        <v>481</v>
      </c>
      <c r="B495" s="40" t="s">
        <v>526</v>
      </c>
      <c r="C495" s="110" t="s">
        <v>804</v>
      </c>
      <c r="D495" s="110" t="s">
        <v>65</v>
      </c>
      <c r="E495" s="112" t="s">
        <v>66</v>
      </c>
      <c r="F495" s="29"/>
      <c r="G495" s="29"/>
      <c r="H495" s="29"/>
      <c r="I495" s="29"/>
      <c r="J495" s="29"/>
      <c r="K495" s="29">
        <v>7333.1812499999996</v>
      </c>
      <c r="L495" s="29">
        <f>SUM(H495:K495)</f>
        <v>7333.1812499999996</v>
      </c>
      <c r="M495" s="29"/>
      <c r="N495" s="29">
        <f>SUM(L495:M495)</f>
        <v>7333.1812499999996</v>
      </c>
      <c r="O495" s="28"/>
      <c r="P495" s="29"/>
      <c r="Q495" s="29"/>
      <c r="R495" s="29"/>
      <c r="S495" s="29"/>
      <c r="T495" s="29"/>
      <c r="U495" s="29"/>
      <c r="V495" s="28"/>
      <c r="W495" s="29"/>
      <c r="X495" s="29"/>
      <c r="Y495" s="29"/>
      <c r="Z495" s="29"/>
      <c r="AA495" s="138"/>
      <c r="AB495" s="29"/>
      <c r="AC495" s="127"/>
    </row>
    <row r="496" spans="1:29" ht="31.5" hidden="1" outlineLevel="7" x14ac:dyDescent="0.25">
      <c r="A496" s="20" t="s">
        <v>481</v>
      </c>
      <c r="B496" s="5" t="s">
        <v>526</v>
      </c>
      <c r="C496" s="108" t="s">
        <v>804</v>
      </c>
      <c r="D496" s="108"/>
      <c r="E496" s="111" t="s">
        <v>617</v>
      </c>
      <c r="F496" s="29"/>
      <c r="G496" s="29"/>
      <c r="H496" s="29"/>
      <c r="I496" s="28">
        <f t="shared" ref="I496:N496" si="458">I497</f>
        <v>21999.543750000001</v>
      </c>
      <c r="J496" s="28">
        <f t="shared" si="458"/>
        <v>0</v>
      </c>
      <c r="K496" s="28">
        <f t="shared" si="458"/>
        <v>0</v>
      </c>
      <c r="L496" s="28">
        <f t="shared" si="458"/>
        <v>21999.543750000001</v>
      </c>
      <c r="M496" s="28">
        <f t="shared" si="458"/>
        <v>0</v>
      </c>
      <c r="N496" s="28">
        <f t="shared" si="458"/>
        <v>21999.543750000001</v>
      </c>
      <c r="O496" s="28"/>
      <c r="P496" s="29"/>
      <c r="Q496" s="29"/>
      <c r="R496" s="29"/>
      <c r="S496" s="29"/>
      <c r="T496" s="29"/>
      <c r="U496" s="29"/>
      <c r="V496" s="28"/>
      <c r="W496" s="29"/>
      <c r="X496" s="29"/>
      <c r="Y496" s="29"/>
      <c r="Z496" s="29"/>
      <c r="AA496" s="138"/>
      <c r="AB496" s="29"/>
      <c r="AC496" s="127"/>
    </row>
    <row r="497" spans="1:29" ht="31.5" hidden="1" outlineLevel="7" x14ac:dyDescent="0.25">
      <c r="A497" s="24" t="s">
        <v>481</v>
      </c>
      <c r="B497" s="40" t="s">
        <v>526</v>
      </c>
      <c r="C497" s="110" t="s">
        <v>804</v>
      </c>
      <c r="D497" s="110" t="s">
        <v>65</v>
      </c>
      <c r="E497" s="112" t="s">
        <v>66</v>
      </c>
      <c r="F497" s="29"/>
      <c r="G497" s="29"/>
      <c r="H497" s="29"/>
      <c r="I497" s="29">
        <v>21999.543750000001</v>
      </c>
      <c r="J497" s="29"/>
      <c r="K497" s="29"/>
      <c r="L497" s="29">
        <f>SUM(H497:K497)</f>
        <v>21999.543750000001</v>
      </c>
      <c r="M497" s="29"/>
      <c r="N497" s="29">
        <f>SUM(L497:M497)</f>
        <v>21999.543750000001</v>
      </c>
      <c r="O497" s="28"/>
      <c r="P497" s="29"/>
      <c r="Q497" s="29"/>
      <c r="R497" s="29"/>
      <c r="S497" s="29"/>
      <c r="T497" s="29"/>
      <c r="U497" s="29"/>
      <c r="V497" s="28"/>
      <c r="W497" s="29"/>
      <c r="X497" s="29"/>
      <c r="Y497" s="29"/>
      <c r="Z497" s="29"/>
      <c r="AA497" s="138"/>
      <c r="AB497" s="29"/>
      <c r="AC497" s="127"/>
    </row>
    <row r="498" spans="1:29" ht="31.5" hidden="1" outlineLevel="7" x14ac:dyDescent="0.2">
      <c r="A498" s="30" t="s">
        <v>481</v>
      </c>
      <c r="B498" s="5" t="s">
        <v>526</v>
      </c>
      <c r="C498" s="30" t="s">
        <v>683</v>
      </c>
      <c r="D498" s="32"/>
      <c r="E498" s="31" t="s">
        <v>670</v>
      </c>
      <c r="F498" s="28">
        <f>F499+F503+F505+F501</f>
        <v>37296.678119999997</v>
      </c>
      <c r="G498" s="28">
        <f t="shared" ref="G498:L498" si="459">G499+G503+G505+G501</f>
        <v>-1196.67812</v>
      </c>
      <c r="H498" s="28">
        <f t="shared" si="459"/>
        <v>36100</v>
      </c>
      <c r="I498" s="28">
        <f t="shared" si="459"/>
        <v>0</v>
      </c>
      <c r="J498" s="28">
        <f t="shared" si="459"/>
        <v>0</v>
      </c>
      <c r="K498" s="28">
        <f t="shared" si="459"/>
        <v>0</v>
      </c>
      <c r="L498" s="28">
        <f t="shared" si="459"/>
        <v>36100</v>
      </c>
      <c r="M498" s="28">
        <f>M499+M503+M505+M501</f>
        <v>0</v>
      </c>
      <c r="N498" s="28">
        <f>N499+N503+N505+N501</f>
        <v>36100</v>
      </c>
      <c r="O498" s="28">
        <f t="shared" ref="O498:Z498" si="460">O499+O503+O505+O501</f>
        <v>11819.667820000001</v>
      </c>
      <c r="P498" s="28">
        <f t="shared" si="460"/>
        <v>-119.66782000000001</v>
      </c>
      <c r="Q498" s="28">
        <f t="shared" si="460"/>
        <v>11700</v>
      </c>
      <c r="R498" s="28">
        <f t="shared" si="460"/>
        <v>0</v>
      </c>
      <c r="S498" s="28">
        <f t="shared" si="460"/>
        <v>11700</v>
      </c>
      <c r="T498" s="28">
        <f>T499+T503+T505+T501</f>
        <v>0</v>
      </c>
      <c r="U498" s="28">
        <f>U499+U503+U505+U501</f>
        <v>11700</v>
      </c>
      <c r="V498" s="28">
        <f t="shared" si="460"/>
        <v>2909.8339099999998</v>
      </c>
      <c r="W498" s="28">
        <f t="shared" si="460"/>
        <v>-59.833910000000003</v>
      </c>
      <c r="X498" s="28">
        <f t="shared" si="460"/>
        <v>2850</v>
      </c>
      <c r="Y498" s="28">
        <f t="shared" si="460"/>
        <v>0</v>
      </c>
      <c r="Z498" s="28">
        <f t="shared" si="460"/>
        <v>2850</v>
      </c>
      <c r="AA498" s="137">
        <f>AA499+AA503+AA505+AA501</f>
        <v>0</v>
      </c>
      <c r="AB498" s="28">
        <f>AB499+AB503+AB505+AB501</f>
        <v>2850</v>
      </c>
      <c r="AC498" s="127"/>
    </row>
    <row r="499" spans="1:29" ht="31.5" hidden="1" outlineLevel="7" x14ac:dyDescent="0.2">
      <c r="A499" s="20" t="s">
        <v>481</v>
      </c>
      <c r="B499" s="5" t="s">
        <v>526</v>
      </c>
      <c r="C499" s="30" t="s">
        <v>684</v>
      </c>
      <c r="D499" s="30"/>
      <c r="E499" s="31" t="s">
        <v>735</v>
      </c>
      <c r="F499" s="28">
        <f>F500</f>
        <v>18050</v>
      </c>
      <c r="G499" s="28">
        <f t="shared" ref="G499:L499" si="461">G500</f>
        <v>0</v>
      </c>
      <c r="H499" s="28">
        <f t="shared" si="461"/>
        <v>18050</v>
      </c>
      <c r="I499" s="28">
        <f t="shared" si="461"/>
        <v>0</v>
      </c>
      <c r="J499" s="28">
        <f t="shared" si="461"/>
        <v>0</v>
      </c>
      <c r="K499" s="28">
        <f t="shared" si="461"/>
        <v>0</v>
      </c>
      <c r="L499" s="28">
        <f t="shared" si="461"/>
        <v>18050</v>
      </c>
      <c r="M499" s="28">
        <f>M500</f>
        <v>0</v>
      </c>
      <c r="N499" s="28">
        <f>N500</f>
        <v>18050</v>
      </c>
      <c r="O499" s="28">
        <f t="shared" ref="O499:Z499" si="462">O500</f>
        <v>11700</v>
      </c>
      <c r="P499" s="28">
        <f t="shared" si="462"/>
        <v>0</v>
      </c>
      <c r="Q499" s="28">
        <f t="shared" si="462"/>
        <v>11700</v>
      </c>
      <c r="R499" s="28">
        <f t="shared" si="462"/>
        <v>0</v>
      </c>
      <c r="S499" s="28">
        <f t="shared" si="462"/>
        <v>11700</v>
      </c>
      <c r="T499" s="28">
        <f>T500</f>
        <v>0</v>
      </c>
      <c r="U499" s="28">
        <f>U500</f>
        <v>11700</v>
      </c>
      <c r="V499" s="28">
        <f t="shared" si="462"/>
        <v>2850</v>
      </c>
      <c r="W499" s="28">
        <f t="shared" si="462"/>
        <v>0</v>
      </c>
      <c r="X499" s="28">
        <f t="shared" si="462"/>
        <v>2850</v>
      </c>
      <c r="Y499" s="28">
        <f t="shared" si="462"/>
        <v>0</v>
      </c>
      <c r="Z499" s="28">
        <f t="shared" si="462"/>
        <v>2850</v>
      </c>
      <c r="AA499" s="137">
        <f>AA500</f>
        <v>0</v>
      </c>
      <c r="AB499" s="28">
        <f>AB500</f>
        <v>2850</v>
      </c>
      <c r="AC499" s="127"/>
    </row>
    <row r="500" spans="1:29" ht="31.5" hidden="1" outlineLevel="7" x14ac:dyDescent="0.2">
      <c r="A500" s="24" t="s">
        <v>481</v>
      </c>
      <c r="B500" s="40" t="s">
        <v>526</v>
      </c>
      <c r="C500" s="32" t="s">
        <v>684</v>
      </c>
      <c r="D500" s="32" t="s">
        <v>65</v>
      </c>
      <c r="E500" s="33" t="s">
        <v>66</v>
      </c>
      <c r="F500" s="29">
        <v>18050</v>
      </c>
      <c r="G500" s="29"/>
      <c r="H500" s="29">
        <f>SUM(F500:G500)</f>
        <v>18050</v>
      </c>
      <c r="I500" s="29"/>
      <c r="J500" s="29"/>
      <c r="K500" s="29"/>
      <c r="L500" s="29">
        <f>SUM(H500:K500)</f>
        <v>18050</v>
      </c>
      <c r="M500" s="29"/>
      <c r="N500" s="29">
        <f>SUM(L500:M500)</f>
        <v>18050</v>
      </c>
      <c r="O500" s="29">
        <v>11700</v>
      </c>
      <c r="P500" s="29"/>
      <c r="Q500" s="29">
        <f>SUM(O500:P500)</f>
        <v>11700</v>
      </c>
      <c r="R500" s="29"/>
      <c r="S500" s="29">
        <f>SUM(Q500:R500)</f>
        <v>11700</v>
      </c>
      <c r="T500" s="29"/>
      <c r="U500" s="29">
        <f>SUM(S500:T500)</f>
        <v>11700</v>
      </c>
      <c r="V500" s="29">
        <v>2850</v>
      </c>
      <c r="W500" s="29"/>
      <c r="X500" s="29">
        <f>SUM(V500:W500)</f>
        <v>2850</v>
      </c>
      <c r="Y500" s="29"/>
      <c r="Z500" s="29">
        <f>SUM(X500:Y500)</f>
        <v>2850</v>
      </c>
      <c r="AA500" s="138"/>
      <c r="AB500" s="29">
        <f>SUM(Z500:AA500)</f>
        <v>2850</v>
      </c>
      <c r="AC500" s="127"/>
    </row>
    <row r="501" spans="1:29" ht="31.5" hidden="1" outlineLevel="7" x14ac:dyDescent="0.2">
      <c r="A501" s="20" t="s">
        <v>481</v>
      </c>
      <c r="B501" s="5" t="s">
        <v>526</v>
      </c>
      <c r="C501" s="30" t="s">
        <v>684</v>
      </c>
      <c r="D501" s="30"/>
      <c r="E501" s="31" t="s">
        <v>736</v>
      </c>
      <c r="F501" s="28">
        <f>F502</f>
        <v>18050</v>
      </c>
      <c r="G501" s="28">
        <f t="shared" ref="G501:L501" si="463">G502</f>
        <v>0</v>
      </c>
      <c r="H501" s="28">
        <f t="shared" si="463"/>
        <v>18050</v>
      </c>
      <c r="I501" s="28">
        <f t="shared" si="463"/>
        <v>0</v>
      </c>
      <c r="J501" s="28">
        <f t="shared" si="463"/>
        <v>0</v>
      </c>
      <c r="K501" s="28">
        <f t="shared" si="463"/>
        <v>0</v>
      </c>
      <c r="L501" s="28">
        <f t="shared" si="463"/>
        <v>18050</v>
      </c>
      <c r="M501" s="28">
        <f>M502</f>
        <v>0</v>
      </c>
      <c r="N501" s="28">
        <f>N502</f>
        <v>18050</v>
      </c>
      <c r="O501" s="28"/>
      <c r="P501" s="28">
        <f t="shared" ref="P501:S501" si="464">P502</f>
        <v>0</v>
      </c>
      <c r="Q501" s="28">
        <f t="shared" si="464"/>
        <v>0</v>
      </c>
      <c r="R501" s="28">
        <f t="shared" si="464"/>
        <v>0</v>
      </c>
      <c r="S501" s="28">
        <f t="shared" si="464"/>
        <v>0</v>
      </c>
      <c r="T501" s="28">
        <f>T502</f>
        <v>0</v>
      </c>
      <c r="U501" s="28">
        <f>U502</f>
        <v>0</v>
      </c>
      <c r="V501" s="28"/>
      <c r="W501" s="28">
        <f t="shared" ref="W501:Z501" si="465">W502</f>
        <v>0</v>
      </c>
      <c r="X501" s="28">
        <f t="shared" si="465"/>
        <v>0</v>
      </c>
      <c r="Y501" s="28">
        <f t="shared" si="465"/>
        <v>0</v>
      </c>
      <c r="Z501" s="28">
        <f t="shared" si="465"/>
        <v>0</v>
      </c>
      <c r="AA501" s="137">
        <f>AA502</f>
        <v>0</v>
      </c>
      <c r="AB501" s="28">
        <f>AB502</f>
        <v>0</v>
      </c>
      <c r="AC501" s="127"/>
    </row>
    <row r="502" spans="1:29" ht="31.5" hidden="1" outlineLevel="7" x14ac:dyDescent="0.2">
      <c r="A502" s="24" t="s">
        <v>481</v>
      </c>
      <c r="B502" s="40" t="s">
        <v>526</v>
      </c>
      <c r="C502" s="32" t="s">
        <v>684</v>
      </c>
      <c r="D502" s="32" t="s">
        <v>65</v>
      </c>
      <c r="E502" s="33" t="s">
        <v>66</v>
      </c>
      <c r="F502" s="29">
        <v>18050</v>
      </c>
      <c r="G502" s="29"/>
      <c r="H502" s="29">
        <f>SUM(F502:G502)</f>
        <v>18050</v>
      </c>
      <c r="I502" s="29"/>
      <c r="J502" s="29"/>
      <c r="K502" s="29"/>
      <c r="L502" s="29">
        <f>SUM(H502:K502)</f>
        <v>18050</v>
      </c>
      <c r="M502" s="29"/>
      <c r="N502" s="29">
        <f>SUM(L502:M502)</f>
        <v>18050</v>
      </c>
      <c r="O502" s="29"/>
      <c r="P502" s="29"/>
      <c r="Q502" s="29">
        <f>SUM(O502:P502)</f>
        <v>0</v>
      </c>
      <c r="R502" s="29"/>
      <c r="S502" s="29">
        <f>SUM(Q502:R502)</f>
        <v>0</v>
      </c>
      <c r="T502" s="29"/>
      <c r="U502" s="29">
        <f>SUM(S502:T502)</f>
        <v>0</v>
      </c>
      <c r="V502" s="29"/>
      <c r="W502" s="29"/>
      <c r="X502" s="29">
        <f>SUM(V502:W502)</f>
        <v>0</v>
      </c>
      <c r="Y502" s="29"/>
      <c r="Z502" s="29">
        <f>SUM(X502:Y502)</f>
        <v>0</v>
      </c>
      <c r="AA502" s="138"/>
      <c r="AB502" s="29">
        <f>SUM(Z502:AA502)</f>
        <v>0</v>
      </c>
      <c r="AC502" s="127"/>
    </row>
    <row r="503" spans="1:29" ht="31.5" hidden="1" customHeight="1" outlineLevel="7" x14ac:dyDescent="0.2">
      <c r="A503" s="30" t="s">
        <v>481</v>
      </c>
      <c r="B503" s="5" t="s">
        <v>526</v>
      </c>
      <c r="C503" s="30" t="s">
        <v>685</v>
      </c>
      <c r="D503" s="30"/>
      <c r="E503" s="31" t="s">
        <v>737</v>
      </c>
      <c r="F503" s="28">
        <f>F504</f>
        <v>119.66782000000001</v>
      </c>
      <c r="G503" s="28">
        <f t="shared" ref="G503:L503" si="466">G504</f>
        <v>-119.66782000000001</v>
      </c>
      <c r="H503" s="28">
        <f t="shared" si="466"/>
        <v>0</v>
      </c>
      <c r="I503" s="28">
        <f t="shared" si="466"/>
        <v>0</v>
      </c>
      <c r="J503" s="28">
        <f t="shared" si="466"/>
        <v>0</v>
      </c>
      <c r="K503" s="28">
        <f t="shared" si="466"/>
        <v>0</v>
      </c>
      <c r="L503" s="28">
        <f t="shared" si="466"/>
        <v>0</v>
      </c>
      <c r="M503" s="28">
        <f>M504</f>
        <v>0</v>
      </c>
      <c r="N503" s="28">
        <f>N504</f>
        <v>0</v>
      </c>
      <c r="O503" s="28">
        <f t="shared" ref="O503:Z503" si="467">O504</f>
        <v>119.66782000000001</v>
      </c>
      <c r="P503" s="28">
        <f t="shared" si="467"/>
        <v>-119.66782000000001</v>
      </c>
      <c r="Q503" s="28">
        <f t="shared" si="467"/>
        <v>0</v>
      </c>
      <c r="R503" s="28">
        <f t="shared" si="467"/>
        <v>0</v>
      </c>
      <c r="S503" s="28">
        <f t="shared" si="467"/>
        <v>0</v>
      </c>
      <c r="T503" s="28">
        <f>T504</f>
        <v>0</v>
      </c>
      <c r="U503" s="28">
        <f>U504</f>
        <v>0</v>
      </c>
      <c r="V503" s="28">
        <f t="shared" si="467"/>
        <v>59.833910000000003</v>
      </c>
      <c r="W503" s="28">
        <f t="shared" si="467"/>
        <v>-59.833910000000003</v>
      </c>
      <c r="X503" s="28">
        <f t="shared" si="467"/>
        <v>0</v>
      </c>
      <c r="Y503" s="28">
        <f t="shared" si="467"/>
        <v>0</v>
      </c>
      <c r="Z503" s="28">
        <f t="shared" si="467"/>
        <v>0</v>
      </c>
      <c r="AA503" s="137">
        <f>AA504</f>
        <v>0</v>
      </c>
      <c r="AB503" s="28">
        <f>AB504</f>
        <v>0</v>
      </c>
      <c r="AC503" s="127"/>
    </row>
    <row r="504" spans="1:29" ht="31.5" hidden="1" outlineLevel="7" x14ac:dyDescent="0.2">
      <c r="A504" s="32" t="s">
        <v>481</v>
      </c>
      <c r="B504" s="40" t="s">
        <v>526</v>
      </c>
      <c r="C504" s="32" t="s">
        <v>685</v>
      </c>
      <c r="D504" s="32" t="s">
        <v>65</v>
      </c>
      <c r="E504" s="33" t="s">
        <v>66</v>
      </c>
      <c r="F504" s="29">
        <v>119.66782000000001</v>
      </c>
      <c r="G504" s="29">
        <v>-119.66782000000001</v>
      </c>
      <c r="H504" s="29">
        <f>SUM(F504:G504)</f>
        <v>0</v>
      </c>
      <c r="I504" s="29"/>
      <c r="J504" s="29"/>
      <c r="K504" s="29"/>
      <c r="L504" s="29">
        <f>SUM(H504:K504)</f>
        <v>0</v>
      </c>
      <c r="M504" s="29"/>
      <c r="N504" s="29">
        <f>SUM(L504:M504)</f>
        <v>0</v>
      </c>
      <c r="O504" s="29">
        <v>119.66782000000001</v>
      </c>
      <c r="P504" s="29">
        <v>-119.66782000000001</v>
      </c>
      <c r="Q504" s="29">
        <f>SUM(O504:P504)</f>
        <v>0</v>
      </c>
      <c r="R504" s="29"/>
      <c r="S504" s="29">
        <f>SUM(Q504:R504)</f>
        <v>0</v>
      </c>
      <c r="T504" s="29"/>
      <c r="U504" s="29">
        <f>SUM(S504:T504)</f>
        <v>0</v>
      </c>
      <c r="V504" s="29">
        <v>59.833910000000003</v>
      </c>
      <c r="W504" s="29">
        <v>-59.833910000000003</v>
      </c>
      <c r="X504" s="29">
        <f>SUM(V504:W504)</f>
        <v>0</v>
      </c>
      <c r="Y504" s="29"/>
      <c r="Z504" s="29">
        <f>SUM(X504:Y504)</f>
        <v>0</v>
      </c>
      <c r="AA504" s="138"/>
      <c r="AB504" s="29">
        <f>SUM(Z504:AA504)</f>
        <v>0</v>
      </c>
      <c r="AC504" s="127"/>
    </row>
    <row r="505" spans="1:29" ht="31.5" hidden="1" outlineLevel="7" x14ac:dyDescent="0.2">
      <c r="A505" s="30" t="s">
        <v>481</v>
      </c>
      <c r="B505" s="5" t="s">
        <v>526</v>
      </c>
      <c r="C505" s="30" t="s">
        <v>685</v>
      </c>
      <c r="D505" s="30"/>
      <c r="E505" s="31" t="s">
        <v>738</v>
      </c>
      <c r="F505" s="28">
        <f>F506</f>
        <v>1077.0102999999999</v>
      </c>
      <c r="G505" s="28">
        <f t="shared" ref="G505:L505" si="468">G506</f>
        <v>-1077.0102999999999</v>
      </c>
      <c r="H505" s="28">
        <f t="shared" si="468"/>
        <v>0</v>
      </c>
      <c r="I505" s="28">
        <f t="shared" si="468"/>
        <v>0</v>
      </c>
      <c r="J505" s="28">
        <f t="shared" si="468"/>
        <v>0</v>
      </c>
      <c r="K505" s="28">
        <f t="shared" si="468"/>
        <v>0</v>
      </c>
      <c r="L505" s="28">
        <f t="shared" si="468"/>
        <v>0</v>
      </c>
      <c r="M505" s="28">
        <f>M506</f>
        <v>0</v>
      </c>
      <c r="N505" s="28">
        <f>N506</f>
        <v>0</v>
      </c>
      <c r="O505" s="28"/>
      <c r="P505" s="28">
        <f t="shared" ref="P505:S505" si="469">P506</f>
        <v>0</v>
      </c>
      <c r="Q505" s="28">
        <f t="shared" si="469"/>
        <v>0</v>
      </c>
      <c r="R505" s="28">
        <f t="shared" si="469"/>
        <v>0</v>
      </c>
      <c r="S505" s="28">
        <f t="shared" si="469"/>
        <v>0</v>
      </c>
      <c r="T505" s="28">
        <f>T506</f>
        <v>0</v>
      </c>
      <c r="U505" s="28">
        <f>U506</f>
        <v>0</v>
      </c>
      <c r="V505" s="28"/>
      <c r="W505" s="28">
        <f t="shared" ref="W505:Z505" si="470">W506</f>
        <v>0</v>
      </c>
      <c r="X505" s="28">
        <f t="shared" si="470"/>
        <v>0</v>
      </c>
      <c r="Y505" s="28">
        <f t="shared" si="470"/>
        <v>0</v>
      </c>
      <c r="Z505" s="28">
        <f t="shared" si="470"/>
        <v>0</v>
      </c>
      <c r="AA505" s="137">
        <f>AA506</f>
        <v>0</v>
      </c>
      <c r="AB505" s="28">
        <f>AB506</f>
        <v>0</v>
      </c>
      <c r="AC505" s="127"/>
    </row>
    <row r="506" spans="1:29" ht="31.5" hidden="1" outlineLevel="7" x14ac:dyDescent="0.2">
      <c r="A506" s="32" t="s">
        <v>481</v>
      </c>
      <c r="B506" s="40" t="s">
        <v>526</v>
      </c>
      <c r="C506" s="32" t="s">
        <v>685</v>
      </c>
      <c r="D506" s="32" t="s">
        <v>65</v>
      </c>
      <c r="E506" s="33" t="s">
        <v>66</v>
      </c>
      <c r="F506" s="29">
        <v>1077.0102999999999</v>
      </c>
      <c r="G506" s="29">
        <v>-1077.0102999999999</v>
      </c>
      <c r="H506" s="29">
        <f>SUM(F506:G506)</f>
        <v>0</v>
      </c>
      <c r="I506" s="29"/>
      <c r="J506" s="29"/>
      <c r="K506" s="29"/>
      <c r="L506" s="29">
        <f>SUM(H506:K506)</f>
        <v>0</v>
      </c>
      <c r="M506" s="29"/>
      <c r="N506" s="29">
        <f>SUM(L506:M506)</f>
        <v>0</v>
      </c>
      <c r="O506" s="28"/>
      <c r="P506" s="29"/>
      <c r="Q506" s="29">
        <f>SUM(O506:P506)</f>
        <v>0</v>
      </c>
      <c r="R506" s="29"/>
      <c r="S506" s="29">
        <f>SUM(Q506:R506)</f>
        <v>0</v>
      </c>
      <c r="T506" s="29"/>
      <c r="U506" s="29">
        <f>SUM(S506:T506)</f>
        <v>0</v>
      </c>
      <c r="V506" s="28"/>
      <c r="W506" s="29"/>
      <c r="X506" s="29">
        <f>SUM(V506:W506)</f>
        <v>0</v>
      </c>
      <c r="Y506" s="29"/>
      <c r="Z506" s="29">
        <f>SUM(X506:Y506)</f>
        <v>0</v>
      </c>
      <c r="AA506" s="138"/>
      <c r="AB506" s="29">
        <f>SUM(Z506:AA506)</f>
        <v>0</v>
      </c>
      <c r="AC506" s="127"/>
    </row>
    <row r="507" spans="1:29" ht="15.75" hidden="1" outlineLevel="7" x14ac:dyDescent="0.25">
      <c r="A507" s="107" t="s">
        <v>481</v>
      </c>
      <c r="B507" s="107" t="s">
        <v>558</v>
      </c>
      <c r="C507" s="107"/>
      <c r="D507" s="107"/>
      <c r="E507" s="115" t="s">
        <v>559</v>
      </c>
      <c r="F507" s="29"/>
      <c r="G507" s="29"/>
      <c r="H507" s="29"/>
      <c r="I507" s="28">
        <f>I508</f>
        <v>0</v>
      </c>
      <c r="J507" s="28">
        <f t="shared" ref="J507:S507" si="471">J508</f>
        <v>846.35784000000001</v>
      </c>
      <c r="K507" s="28">
        <f t="shared" si="471"/>
        <v>0</v>
      </c>
      <c r="L507" s="28">
        <f t="shared" si="471"/>
        <v>846.35784000000001</v>
      </c>
      <c r="M507" s="28">
        <f t="shared" si="471"/>
        <v>0</v>
      </c>
      <c r="N507" s="28">
        <f t="shared" si="471"/>
        <v>846.35784000000001</v>
      </c>
      <c r="O507" s="28">
        <f t="shared" si="471"/>
        <v>0</v>
      </c>
      <c r="P507" s="28">
        <f t="shared" si="471"/>
        <v>0</v>
      </c>
      <c r="Q507" s="28">
        <f t="shared" si="471"/>
        <v>0</v>
      </c>
      <c r="R507" s="28">
        <f t="shared" si="471"/>
        <v>0</v>
      </c>
      <c r="S507" s="28">
        <f t="shared" si="471"/>
        <v>0</v>
      </c>
      <c r="T507" s="28">
        <f>T508</f>
        <v>0</v>
      </c>
      <c r="U507" s="28">
        <f>U508</f>
        <v>0</v>
      </c>
      <c r="V507" s="28">
        <f t="shared" ref="V507:Z507" si="472">V508</f>
        <v>0</v>
      </c>
      <c r="W507" s="28">
        <f t="shared" si="472"/>
        <v>0</v>
      </c>
      <c r="X507" s="28">
        <f t="shared" si="472"/>
        <v>0</v>
      </c>
      <c r="Y507" s="28">
        <f t="shared" si="472"/>
        <v>0</v>
      </c>
      <c r="Z507" s="28">
        <f t="shared" si="472"/>
        <v>0</v>
      </c>
      <c r="AA507" s="137">
        <f>AA508</f>
        <v>0</v>
      </c>
      <c r="AB507" s="28">
        <f>AB508</f>
        <v>0</v>
      </c>
      <c r="AC507" s="127"/>
    </row>
    <row r="508" spans="1:29" ht="31.5" hidden="1" outlineLevel="7" x14ac:dyDescent="0.25">
      <c r="A508" s="107" t="s">
        <v>481</v>
      </c>
      <c r="B508" s="107" t="s">
        <v>558</v>
      </c>
      <c r="C508" s="107" t="s">
        <v>157</v>
      </c>
      <c r="D508" s="107"/>
      <c r="E508" s="115" t="s">
        <v>158</v>
      </c>
      <c r="F508" s="29"/>
      <c r="G508" s="29"/>
      <c r="H508" s="29"/>
      <c r="I508" s="28">
        <f t="shared" ref="I508:N511" si="473">I509</f>
        <v>0</v>
      </c>
      <c r="J508" s="28">
        <f t="shared" si="473"/>
        <v>846.35784000000001</v>
      </c>
      <c r="K508" s="28">
        <f t="shared" si="473"/>
        <v>0</v>
      </c>
      <c r="L508" s="28">
        <f t="shared" si="473"/>
        <v>846.35784000000001</v>
      </c>
      <c r="M508" s="28">
        <f t="shared" si="473"/>
        <v>0</v>
      </c>
      <c r="N508" s="28">
        <f t="shared" si="473"/>
        <v>846.35784000000001</v>
      </c>
      <c r="O508" s="28"/>
      <c r="P508" s="29"/>
      <c r="Q508" s="29"/>
      <c r="R508" s="29"/>
      <c r="S508" s="29"/>
      <c r="T508" s="29"/>
      <c r="U508" s="29"/>
      <c r="V508" s="28"/>
      <c r="W508" s="29"/>
      <c r="X508" s="29"/>
      <c r="Y508" s="29"/>
      <c r="Z508" s="29"/>
      <c r="AA508" s="138"/>
      <c r="AB508" s="29"/>
      <c r="AC508" s="127"/>
    </row>
    <row r="509" spans="1:29" ht="15.75" hidden="1" outlineLevel="7" x14ac:dyDescent="0.25">
      <c r="A509" s="107" t="s">
        <v>481</v>
      </c>
      <c r="B509" s="107" t="s">
        <v>558</v>
      </c>
      <c r="C509" s="107" t="s">
        <v>231</v>
      </c>
      <c r="D509" s="107"/>
      <c r="E509" s="115" t="s">
        <v>232</v>
      </c>
      <c r="F509" s="29"/>
      <c r="G509" s="29"/>
      <c r="H509" s="29"/>
      <c r="I509" s="28">
        <f t="shared" si="473"/>
        <v>0</v>
      </c>
      <c r="J509" s="28">
        <f t="shared" si="473"/>
        <v>846.35784000000001</v>
      </c>
      <c r="K509" s="28">
        <f t="shared" si="473"/>
        <v>0</v>
      </c>
      <c r="L509" s="28">
        <f t="shared" si="473"/>
        <v>846.35784000000001</v>
      </c>
      <c r="M509" s="28">
        <f t="shared" si="473"/>
        <v>0</v>
      </c>
      <c r="N509" s="28">
        <f t="shared" si="473"/>
        <v>846.35784000000001</v>
      </c>
      <c r="O509" s="28"/>
      <c r="P509" s="29"/>
      <c r="Q509" s="29"/>
      <c r="R509" s="29"/>
      <c r="S509" s="29"/>
      <c r="T509" s="29"/>
      <c r="U509" s="29"/>
      <c r="V509" s="28"/>
      <c r="W509" s="29"/>
      <c r="X509" s="29"/>
      <c r="Y509" s="29"/>
      <c r="Z509" s="29"/>
      <c r="AA509" s="138"/>
      <c r="AB509" s="29"/>
      <c r="AC509" s="127"/>
    </row>
    <row r="510" spans="1:29" ht="31.5" hidden="1" outlineLevel="7" x14ac:dyDescent="0.25">
      <c r="A510" s="107" t="s">
        <v>481</v>
      </c>
      <c r="B510" s="107" t="s">
        <v>558</v>
      </c>
      <c r="C510" s="107" t="s">
        <v>233</v>
      </c>
      <c r="D510" s="107"/>
      <c r="E510" s="115" t="s">
        <v>430</v>
      </c>
      <c r="F510" s="29"/>
      <c r="G510" s="29"/>
      <c r="H510" s="29"/>
      <c r="I510" s="28">
        <f t="shared" si="473"/>
        <v>0</v>
      </c>
      <c r="J510" s="28">
        <f t="shared" si="473"/>
        <v>846.35784000000001</v>
      </c>
      <c r="K510" s="28">
        <f t="shared" si="473"/>
        <v>0</v>
      </c>
      <c r="L510" s="28">
        <f t="shared" si="473"/>
        <v>846.35784000000001</v>
      </c>
      <c r="M510" s="28">
        <f t="shared" si="473"/>
        <v>0</v>
      </c>
      <c r="N510" s="28">
        <f t="shared" si="473"/>
        <v>846.35784000000001</v>
      </c>
      <c r="O510" s="28"/>
      <c r="P510" s="29"/>
      <c r="Q510" s="29"/>
      <c r="R510" s="29"/>
      <c r="S510" s="29"/>
      <c r="T510" s="29"/>
      <c r="U510" s="29"/>
      <c r="V510" s="28"/>
      <c r="W510" s="29"/>
      <c r="X510" s="29"/>
      <c r="Y510" s="29"/>
      <c r="Z510" s="29"/>
      <c r="AA510" s="138"/>
      <c r="AB510" s="29"/>
      <c r="AC510" s="127"/>
    </row>
    <row r="511" spans="1:29" ht="31.5" hidden="1" outlineLevel="7" x14ac:dyDescent="0.25">
      <c r="A511" s="107" t="s">
        <v>481</v>
      </c>
      <c r="B511" s="107" t="s">
        <v>558</v>
      </c>
      <c r="C511" s="107" t="s">
        <v>616</v>
      </c>
      <c r="D511" s="20"/>
      <c r="E511" s="113" t="s">
        <v>613</v>
      </c>
      <c r="F511" s="29"/>
      <c r="G511" s="29"/>
      <c r="H511" s="29"/>
      <c r="I511" s="28">
        <f t="shared" si="473"/>
        <v>0</v>
      </c>
      <c r="J511" s="28">
        <f t="shared" si="473"/>
        <v>846.35784000000001</v>
      </c>
      <c r="K511" s="28">
        <f t="shared" si="473"/>
        <v>0</v>
      </c>
      <c r="L511" s="28">
        <f t="shared" si="473"/>
        <v>846.35784000000001</v>
      </c>
      <c r="M511" s="28">
        <f t="shared" si="473"/>
        <v>0</v>
      </c>
      <c r="N511" s="28">
        <f t="shared" si="473"/>
        <v>846.35784000000001</v>
      </c>
      <c r="O511" s="28"/>
      <c r="P511" s="29"/>
      <c r="Q511" s="29"/>
      <c r="R511" s="29"/>
      <c r="S511" s="29"/>
      <c r="T511" s="29"/>
      <c r="U511" s="29"/>
      <c r="V511" s="28"/>
      <c r="W511" s="29"/>
      <c r="X511" s="29"/>
      <c r="Y511" s="29"/>
      <c r="Z511" s="29"/>
      <c r="AA511" s="138"/>
      <c r="AB511" s="29"/>
      <c r="AC511" s="127"/>
    </row>
    <row r="512" spans="1:29" ht="31.5" hidden="1" outlineLevel="7" x14ac:dyDescent="0.25">
      <c r="A512" s="109" t="s">
        <v>481</v>
      </c>
      <c r="B512" s="109" t="s">
        <v>558</v>
      </c>
      <c r="C512" s="109" t="s">
        <v>616</v>
      </c>
      <c r="D512" s="24" t="s">
        <v>65</v>
      </c>
      <c r="E512" s="118" t="s">
        <v>421</v>
      </c>
      <c r="F512" s="29"/>
      <c r="G512" s="29"/>
      <c r="H512" s="29"/>
      <c r="I512" s="29"/>
      <c r="J512" s="29">
        <v>846.35784000000001</v>
      </c>
      <c r="K512" s="49"/>
      <c r="L512" s="29">
        <f>SUM(H512:K512)</f>
        <v>846.35784000000001</v>
      </c>
      <c r="M512" s="29"/>
      <c r="N512" s="29">
        <f>SUM(L512:M512)</f>
        <v>846.35784000000001</v>
      </c>
      <c r="O512" s="28"/>
      <c r="P512" s="29"/>
      <c r="Q512" s="29"/>
      <c r="R512" s="29"/>
      <c r="S512" s="29"/>
      <c r="T512" s="29"/>
      <c r="U512" s="29"/>
      <c r="V512" s="28"/>
      <c r="W512" s="29"/>
      <c r="X512" s="29"/>
      <c r="Y512" s="29"/>
      <c r="Z512" s="29"/>
      <c r="AA512" s="138"/>
      <c r="AB512" s="29"/>
      <c r="AC512" s="127"/>
    </row>
    <row r="513" spans="1:29" ht="15.75" hidden="1" outlineLevel="1" x14ac:dyDescent="0.2">
      <c r="A513" s="30" t="s">
        <v>481</v>
      </c>
      <c r="B513" s="30" t="s">
        <v>475</v>
      </c>
      <c r="C513" s="30"/>
      <c r="D513" s="30"/>
      <c r="E513" s="31" t="s">
        <v>476</v>
      </c>
      <c r="F513" s="28">
        <f>F514+F524</f>
        <v>382.9</v>
      </c>
      <c r="G513" s="28">
        <f>G514+G524</f>
        <v>0</v>
      </c>
      <c r="H513" s="28">
        <f>H514+H524</f>
        <v>382.9</v>
      </c>
      <c r="I513" s="28">
        <f>I514+I524+I519</f>
        <v>0</v>
      </c>
      <c r="J513" s="28">
        <f t="shared" ref="J513:Z513" si="474">J514+J524+J519</f>
        <v>0</v>
      </c>
      <c r="K513" s="28">
        <f t="shared" si="474"/>
        <v>134.71832000000001</v>
      </c>
      <c r="L513" s="28">
        <f t="shared" si="474"/>
        <v>517.61832000000004</v>
      </c>
      <c r="M513" s="28">
        <f>M514+M524+M519</f>
        <v>0</v>
      </c>
      <c r="N513" s="28">
        <f>N514+N524+N519</f>
        <v>517.61832000000004</v>
      </c>
      <c r="O513" s="28">
        <f t="shared" si="474"/>
        <v>382.9</v>
      </c>
      <c r="P513" s="28">
        <f t="shared" si="474"/>
        <v>0</v>
      </c>
      <c r="Q513" s="28">
        <f t="shared" si="474"/>
        <v>382.9</v>
      </c>
      <c r="R513" s="28">
        <f t="shared" si="474"/>
        <v>0</v>
      </c>
      <c r="S513" s="28">
        <f t="shared" si="474"/>
        <v>382.9</v>
      </c>
      <c r="T513" s="28">
        <f>T514+T524+T519</f>
        <v>0</v>
      </c>
      <c r="U513" s="28">
        <f>U514+U524+U519</f>
        <v>382.9</v>
      </c>
      <c r="V513" s="28">
        <f t="shared" si="474"/>
        <v>382.9</v>
      </c>
      <c r="W513" s="28">
        <f t="shared" si="474"/>
        <v>0</v>
      </c>
      <c r="X513" s="28">
        <f t="shared" si="474"/>
        <v>382.9</v>
      </c>
      <c r="Y513" s="28">
        <f t="shared" si="474"/>
        <v>0</v>
      </c>
      <c r="Z513" s="28">
        <f t="shared" si="474"/>
        <v>382.9</v>
      </c>
      <c r="AA513" s="137">
        <f>AA514+AA524+AA519</f>
        <v>0</v>
      </c>
      <c r="AB513" s="28">
        <f>AB514+AB524+AB519</f>
        <v>382.9</v>
      </c>
      <c r="AC513" s="127"/>
    </row>
    <row r="514" spans="1:29" ht="31.5" hidden="1" outlineLevel="2" x14ac:dyDescent="0.2">
      <c r="A514" s="30" t="s">
        <v>481</v>
      </c>
      <c r="B514" s="30" t="s">
        <v>475</v>
      </c>
      <c r="C514" s="30" t="s">
        <v>49</v>
      </c>
      <c r="D514" s="30"/>
      <c r="E514" s="31" t="s">
        <v>50</v>
      </c>
      <c r="F514" s="28">
        <f t="shared" ref="F514:Z522" si="475">F515</f>
        <v>74.099999999999994</v>
      </c>
      <c r="G514" s="28">
        <f t="shared" si="475"/>
        <v>0</v>
      </c>
      <c r="H514" s="28">
        <f t="shared" si="475"/>
        <v>74.099999999999994</v>
      </c>
      <c r="I514" s="28">
        <f t="shared" si="475"/>
        <v>0</v>
      </c>
      <c r="J514" s="28">
        <f t="shared" si="475"/>
        <v>0</v>
      </c>
      <c r="K514" s="28">
        <f t="shared" si="475"/>
        <v>0</v>
      </c>
      <c r="L514" s="28">
        <f t="shared" si="475"/>
        <v>74.099999999999994</v>
      </c>
      <c r="M514" s="28">
        <f t="shared" si="475"/>
        <v>0</v>
      </c>
      <c r="N514" s="28">
        <f t="shared" si="475"/>
        <v>74.099999999999994</v>
      </c>
      <c r="O514" s="28">
        <f t="shared" si="475"/>
        <v>74.099999999999994</v>
      </c>
      <c r="P514" s="28">
        <f t="shared" si="475"/>
        <v>0</v>
      </c>
      <c r="Q514" s="28">
        <f t="shared" si="475"/>
        <v>74.099999999999994</v>
      </c>
      <c r="R514" s="28">
        <f t="shared" si="475"/>
        <v>0</v>
      </c>
      <c r="S514" s="28">
        <f t="shared" si="475"/>
        <v>74.099999999999994</v>
      </c>
      <c r="T514" s="28">
        <f t="shared" si="475"/>
        <v>0</v>
      </c>
      <c r="U514" s="28">
        <f t="shared" si="475"/>
        <v>74.099999999999994</v>
      </c>
      <c r="V514" s="28">
        <f t="shared" si="475"/>
        <v>74.099999999999994</v>
      </c>
      <c r="W514" s="28">
        <f t="shared" si="475"/>
        <v>0</v>
      </c>
      <c r="X514" s="28">
        <f t="shared" si="475"/>
        <v>74.099999999999994</v>
      </c>
      <c r="Y514" s="28">
        <f t="shared" si="475"/>
        <v>0</v>
      </c>
      <c r="Z514" s="28">
        <f t="shared" si="475"/>
        <v>74.099999999999994</v>
      </c>
      <c r="AA514" s="137">
        <f t="shared" ref="AA514:AB517" si="476">AA515</f>
        <v>0</v>
      </c>
      <c r="AB514" s="28">
        <f t="shared" si="476"/>
        <v>74.099999999999994</v>
      </c>
      <c r="AC514" s="127"/>
    </row>
    <row r="515" spans="1:29" ht="47.25" hidden="1" outlineLevel="3" x14ac:dyDescent="0.2">
      <c r="A515" s="30" t="s">
        <v>481</v>
      </c>
      <c r="B515" s="30" t="s">
        <v>475</v>
      </c>
      <c r="C515" s="30" t="s">
        <v>98</v>
      </c>
      <c r="D515" s="30"/>
      <c r="E515" s="31" t="s">
        <v>99</v>
      </c>
      <c r="F515" s="28">
        <f t="shared" si="475"/>
        <v>74.099999999999994</v>
      </c>
      <c r="G515" s="28">
        <f t="shared" si="475"/>
        <v>0</v>
      </c>
      <c r="H515" s="28">
        <f t="shared" si="475"/>
        <v>74.099999999999994</v>
      </c>
      <c r="I515" s="28">
        <f t="shared" si="475"/>
        <v>0</v>
      </c>
      <c r="J515" s="28">
        <f t="shared" si="475"/>
        <v>0</v>
      </c>
      <c r="K515" s="28">
        <f t="shared" si="475"/>
        <v>0</v>
      </c>
      <c r="L515" s="28">
        <f t="shared" si="475"/>
        <v>74.099999999999994</v>
      </c>
      <c r="M515" s="28">
        <f t="shared" si="475"/>
        <v>0</v>
      </c>
      <c r="N515" s="28">
        <f t="shared" si="475"/>
        <v>74.099999999999994</v>
      </c>
      <c r="O515" s="28">
        <f t="shared" si="475"/>
        <v>74.099999999999994</v>
      </c>
      <c r="P515" s="28">
        <f t="shared" si="475"/>
        <v>0</v>
      </c>
      <c r="Q515" s="28">
        <f t="shared" si="475"/>
        <v>74.099999999999994</v>
      </c>
      <c r="R515" s="28">
        <f t="shared" si="475"/>
        <v>0</v>
      </c>
      <c r="S515" s="28">
        <f t="shared" si="475"/>
        <v>74.099999999999994</v>
      </c>
      <c r="T515" s="28">
        <f t="shared" si="475"/>
        <v>0</v>
      </c>
      <c r="U515" s="28">
        <f t="shared" si="475"/>
        <v>74.099999999999994</v>
      </c>
      <c r="V515" s="28">
        <f t="shared" si="475"/>
        <v>74.099999999999994</v>
      </c>
      <c r="W515" s="28">
        <f t="shared" si="475"/>
        <v>0</v>
      </c>
      <c r="X515" s="28">
        <f t="shared" si="475"/>
        <v>74.099999999999994</v>
      </c>
      <c r="Y515" s="28">
        <f t="shared" si="475"/>
        <v>0</v>
      </c>
      <c r="Z515" s="28">
        <f t="shared" si="475"/>
        <v>74.099999999999994</v>
      </c>
      <c r="AA515" s="137">
        <f t="shared" si="476"/>
        <v>0</v>
      </c>
      <c r="AB515" s="28">
        <f t="shared" si="476"/>
        <v>74.099999999999994</v>
      </c>
      <c r="AC515" s="127"/>
    </row>
    <row r="516" spans="1:29" ht="31.5" hidden="1" outlineLevel="4" x14ac:dyDescent="0.2">
      <c r="A516" s="30" t="s">
        <v>481</v>
      </c>
      <c r="B516" s="30" t="s">
        <v>475</v>
      </c>
      <c r="C516" s="30" t="s">
        <v>100</v>
      </c>
      <c r="D516" s="30"/>
      <c r="E516" s="31" t="s">
        <v>35</v>
      </c>
      <c r="F516" s="28">
        <f t="shared" si="475"/>
        <v>74.099999999999994</v>
      </c>
      <c r="G516" s="28">
        <f t="shared" si="475"/>
        <v>0</v>
      </c>
      <c r="H516" s="28">
        <f t="shared" si="475"/>
        <v>74.099999999999994</v>
      </c>
      <c r="I516" s="28">
        <f t="shared" si="475"/>
        <v>0</v>
      </c>
      <c r="J516" s="28">
        <f t="shared" si="475"/>
        <v>0</v>
      </c>
      <c r="K516" s="28">
        <f t="shared" si="475"/>
        <v>0</v>
      </c>
      <c r="L516" s="28">
        <f t="shared" si="475"/>
        <v>74.099999999999994</v>
      </c>
      <c r="M516" s="28">
        <f t="shared" si="475"/>
        <v>0</v>
      </c>
      <c r="N516" s="28">
        <f t="shared" si="475"/>
        <v>74.099999999999994</v>
      </c>
      <c r="O516" s="28">
        <f t="shared" si="475"/>
        <v>74.099999999999994</v>
      </c>
      <c r="P516" s="28">
        <f t="shared" si="475"/>
        <v>0</v>
      </c>
      <c r="Q516" s="28">
        <f t="shared" si="475"/>
        <v>74.099999999999994</v>
      </c>
      <c r="R516" s="28">
        <f t="shared" si="475"/>
        <v>0</v>
      </c>
      <c r="S516" s="28">
        <f t="shared" si="475"/>
        <v>74.099999999999994</v>
      </c>
      <c r="T516" s="28">
        <f t="shared" si="475"/>
        <v>0</v>
      </c>
      <c r="U516" s="28">
        <f t="shared" si="475"/>
        <v>74.099999999999994</v>
      </c>
      <c r="V516" s="28">
        <f t="shared" si="475"/>
        <v>74.099999999999994</v>
      </c>
      <c r="W516" s="28">
        <f t="shared" si="475"/>
        <v>0</v>
      </c>
      <c r="X516" s="28">
        <f t="shared" si="475"/>
        <v>74.099999999999994</v>
      </c>
      <c r="Y516" s="28">
        <f t="shared" si="475"/>
        <v>0</v>
      </c>
      <c r="Z516" s="28">
        <f t="shared" si="475"/>
        <v>74.099999999999994</v>
      </c>
      <c r="AA516" s="137">
        <f t="shared" si="476"/>
        <v>0</v>
      </c>
      <c r="AB516" s="28">
        <f t="shared" si="476"/>
        <v>74.099999999999994</v>
      </c>
      <c r="AC516" s="127"/>
    </row>
    <row r="517" spans="1:29" ht="15.75" hidden="1" outlineLevel="5" x14ac:dyDescent="0.2">
      <c r="A517" s="30" t="s">
        <v>481</v>
      </c>
      <c r="B517" s="30" t="s">
        <v>475</v>
      </c>
      <c r="C517" s="30" t="s">
        <v>101</v>
      </c>
      <c r="D517" s="30"/>
      <c r="E517" s="31" t="s">
        <v>102</v>
      </c>
      <c r="F517" s="28">
        <f t="shared" si="475"/>
        <v>74.099999999999994</v>
      </c>
      <c r="G517" s="28">
        <f t="shared" si="475"/>
        <v>0</v>
      </c>
      <c r="H517" s="28">
        <f t="shared" si="475"/>
        <v>74.099999999999994</v>
      </c>
      <c r="I517" s="28">
        <f t="shared" si="475"/>
        <v>0</v>
      </c>
      <c r="J517" s="28">
        <f t="shared" si="475"/>
        <v>0</v>
      </c>
      <c r="K517" s="28">
        <f t="shared" si="475"/>
        <v>0</v>
      </c>
      <c r="L517" s="28">
        <f t="shared" si="475"/>
        <v>74.099999999999994</v>
      </c>
      <c r="M517" s="28">
        <f t="shared" si="475"/>
        <v>0</v>
      </c>
      <c r="N517" s="28">
        <f t="shared" si="475"/>
        <v>74.099999999999994</v>
      </c>
      <c r="O517" s="28">
        <f t="shared" si="475"/>
        <v>74.099999999999994</v>
      </c>
      <c r="P517" s="28">
        <f t="shared" si="475"/>
        <v>0</v>
      </c>
      <c r="Q517" s="28">
        <f t="shared" si="475"/>
        <v>74.099999999999994</v>
      </c>
      <c r="R517" s="28">
        <f t="shared" si="475"/>
        <v>0</v>
      </c>
      <c r="S517" s="28">
        <f t="shared" si="475"/>
        <v>74.099999999999994</v>
      </c>
      <c r="T517" s="28">
        <f t="shared" si="475"/>
        <v>0</v>
      </c>
      <c r="U517" s="28">
        <f t="shared" si="475"/>
        <v>74.099999999999994</v>
      </c>
      <c r="V517" s="28">
        <f t="shared" si="475"/>
        <v>74.099999999999994</v>
      </c>
      <c r="W517" s="28">
        <f t="shared" si="475"/>
        <v>0</v>
      </c>
      <c r="X517" s="28">
        <f t="shared" si="475"/>
        <v>74.099999999999994</v>
      </c>
      <c r="Y517" s="28">
        <f t="shared" si="475"/>
        <v>0</v>
      </c>
      <c r="Z517" s="28">
        <f t="shared" si="475"/>
        <v>74.099999999999994</v>
      </c>
      <c r="AA517" s="137">
        <f t="shared" si="476"/>
        <v>0</v>
      </c>
      <c r="AB517" s="28">
        <f t="shared" si="476"/>
        <v>74.099999999999994</v>
      </c>
      <c r="AC517" s="127"/>
    </row>
    <row r="518" spans="1:29" ht="15.75" hidden="1" outlineLevel="7" x14ac:dyDescent="0.2">
      <c r="A518" s="32" t="s">
        <v>481</v>
      </c>
      <c r="B518" s="32" t="s">
        <v>475</v>
      </c>
      <c r="C518" s="32" t="s">
        <v>101</v>
      </c>
      <c r="D518" s="32" t="s">
        <v>7</v>
      </c>
      <c r="E518" s="33" t="s">
        <v>8</v>
      </c>
      <c r="F518" s="29">
        <v>74.099999999999994</v>
      </c>
      <c r="G518" s="29"/>
      <c r="H518" s="29">
        <f>SUM(F518:G518)</f>
        <v>74.099999999999994</v>
      </c>
      <c r="I518" s="29"/>
      <c r="J518" s="29"/>
      <c r="K518" s="29"/>
      <c r="L518" s="29">
        <f>SUM(H518:K518)</f>
        <v>74.099999999999994</v>
      </c>
      <c r="M518" s="29"/>
      <c r="N518" s="29">
        <f>SUM(L518:M518)</f>
        <v>74.099999999999994</v>
      </c>
      <c r="O518" s="29">
        <v>74.099999999999994</v>
      </c>
      <c r="P518" s="29"/>
      <c r="Q518" s="29">
        <f>SUM(O518:P518)</f>
        <v>74.099999999999994</v>
      </c>
      <c r="R518" s="29"/>
      <c r="S518" s="29">
        <f>SUM(Q518:R518)</f>
        <v>74.099999999999994</v>
      </c>
      <c r="T518" s="29"/>
      <c r="U518" s="29">
        <f>SUM(S518:T518)</f>
        <v>74.099999999999994</v>
      </c>
      <c r="V518" s="29">
        <v>74.099999999999994</v>
      </c>
      <c r="W518" s="29"/>
      <c r="X518" s="29">
        <f>SUM(V518:W518)</f>
        <v>74.099999999999994</v>
      </c>
      <c r="Y518" s="29"/>
      <c r="Z518" s="29">
        <f>SUM(X518:Y518)</f>
        <v>74.099999999999994</v>
      </c>
      <c r="AA518" s="138"/>
      <c r="AB518" s="29">
        <f>SUM(Z518:AA518)</f>
        <v>74.099999999999994</v>
      </c>
      <c r="AC518" s="127"/>
    </row>
    <row r="519" spans="1:29" ht="31.5" hidden="1" outlineLevel="7" x14ac:dyDescent="0.25">
      <c r="A519" s="30" t="s">
        <v>481</v>
      </c>
      <c r="B519" s="108" t="s">
        <v>475</v>
      </c>
      <c r="C519" s="108" t="s">
        <v>131</v>
      </c>
      <c r="D519" s="108"/>
      <c r="E519" s="111" t="s">
        <v>132</v>
      </c>
      <c r="F519" s="29"/>
      <c r="G519" s="29"/>
      <c r="H519" s="29"/>
      <c r="I519" s="28">
        <f t="shared" si="475"/>
        <v>0</v>
      </c>
      <c r="J519" s="28">
        <f t="shared" si="475"/>
        <v>0</v>
      </c>
      <c r="K519" s="28">
        <f t="shared" si="475"/>
        <v>183.465</v>
      </c>
      <c r="L519" s="28">
        <f t="shared" si="475"/>
        <v>183.465</v>
      </c>
      <c r="M519" s="28">
        <f t="shared" si="475"/>
        <v>0</v>
      </c>
      <c r="N519" s="28">
        <f t="shared" si="475"/>
        <v>183.465</v>
      </c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  <c r="AA519" s="138"/>
      <c r="AB519" s="29"/>
      <c r="AC519" s="127"/>
    </row>
    <row r="520" spans="1:29" ht="31.5" hidden="1" outlineLevel="7" x14ac:dyDescent="0.25">
      <c r="A520" s="30" t="s">
        <v>481</v>
      </c>
      <c r="B520" s="108" t="s">
        <v>475</v>
      </c>
      <c r="C520" s="108" t="s">
        <v>144</v>
      </c>
      <c r="D520" s="108"/>
      <c r="E520" s="111" t="s">
        <v>145</v>
      </c>
      <c r="F520" s="29"/>
      <c r="G520" s="29"/>
      <c r="H520" s="29"/>
      <c r="I520" s="28">
        <f t="shared" si="475"/>
        <v>0</v>
      </c>
      <c r="J520" s="28">
        <f t="shared" si="475"/>
        <v>0</v>
      </c>
      <c r="K520" s="28">
        <f t="shared" si="475"/>
        <v>183.465</v>
      </c>
      <c r="L520" s="28">
        <f t="shared" si="475"/>
        <v>183.465</v>
      </c>
      <c r="M520" s="28">
        <f t="shared" si="475"/>
        <v>0</v>
      </c>
      <c r="N520" s="28">
        <f t="shared" si="475"/>
        <v>183.465</v>
      </c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  <c r="AA520" s="138"/>
      <c r="AB520" s="29"/>
      <c r="AC520" s="127"/>
    </row>
    <row r="521" spans="1:29" ht="31.5" hidden="1" outlineLevel="7" x14ac:dyDescent="0.25">
      <c r="A521" s="30" t="s">
        <v>481</v>
      </c>
      <c r="B521" s="108" t="s">
        <v>475</v>
      </c>
      <c r="C521" s="108" t="s">
        <v>212</v>
      </c>
      <c r="D521" s="108"/>
      <c r="E521" s="111" t="s">
        <v>35</v>
      </c>
      <c r="F521" s="29"/>
      <c r="G521" s="29"/>
      <c r="H521" s="29"/>
      <c r="I521" s="28">
        <f t="shared" si="475"/>
        <v>0</v>
      </c>
      <c r="J521" s="28">
        <f t="shared" si="475"/>
        <v>0</v>
      </c>
      <c r="K521" s="28">
        <f t="shared" si="475"/>
        <v>183.465</v>
      </c>
      <c r="L521" s="28">
        <f t="shared" si="475"/>
        <v>183.465</v>
      </c>
      <c r="M521" s="28">
        <f t="shared" si="475"/>
        <v>0</v>
      </c>
      <c r="N521" s="28">
        <f t="shared" si="475"/>
        <v>183.465</v>
      </c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  <c r="AA521" s="138"/>
      <c r="AB521" s="29"/>
      <c r="AC521" s="127"/>
    </row>
    <row r="522" spans="1:29" ht="31.5" hidden="1" outlineLevel="7" x14ac:dyDescent="0.25">
      <c r="A522" s="30" t="s">
        <v>481</v>
      </c>
      <c r="B522" s="108" t="s">
        <v>475</v>
      </c>
      <c r="C522" s="108" t="s">
        <v>213</v>
      </c>
      <c r="D522" s="108"/>
      <c r="E522" s="111" t="s">
        <v>214</v>
      </c>
      <c r="F522" s="29"/>
      <c r="G522" s="29"/>
      <c r="H522" s="29"/>
      <c r="I522" s="28">
        <f t="shared" si="475"/>
        <v>0</v>
      </c>
      <c r="J522" s="28">
        <f t="shared" si="475"/>
        <v>0</v>
      </c>
      <c r="K522" s="28">
        <f t="shared" si="475"/>
        <v>183.465</v>
      </c>
      <c r="L522" s="28">
        <f t="shared" si="475"/>
        <v>183.465</v>
      </c>
      <c r="M522" s="28">
        <f t="shared" si="475"/>
        <v>0</v>
      </c>
      <c r="N522" s="28">
        <f t="shared" si="475"/>
        <v>183.465</v>
      </c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  <c r="AA522" s="138"/>
      <c r="AB522" s="29"/>
      <c r="AC522" s="127"/>
    </row>
    <row r="523" spans="1:29" ht="31.5" hidden="1" outlineLevel="7" x14ac:dyDescent="0.25">
      <c r="A523" s="32" t="s">
        <v>481</v>
      </c>
      <c r="B523" s="110" t="s">
        <v>475</v>
      </c>
      <c r="C523" s="110" t="s">
        <v>213</v>
      </c>
      <c r="D523" s="110" t="s">
        <v>65</v>
      </c>
      <c r="E523" s="112" t="s">
        <v>66</v>
      </c>
      <c r="F523" s="29"/>
      <c r="G523" s="29"/>
      <c r="H523" s="29"/>
      <c r="I523" s="29"/>
      <c r="J523" s="29"/>
      <c r="K523" s="29">
        <v>183.465</v>
      </c>
      <c r="L523" s="29">
        <f>SUM(H523:K523)</f>
        <v>183.465</v>
      </c>
      <c r="M523" s="29"/>
      <c r="N523" s="29">
        <f>SUM(L523:M523)</f>
        <v>183.465</v>
      </c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  <c r="AA523" s="138"/>
      <c r="AB523" s="29"/>
      <c r="AC523" s="127"/>
    </row>
    <row r="524" spans="1:29" ht="31.5" hidden="1" outlineLevel="2" x14ac:dyDescent="0.2">
      <c r="A524" s="30" t="s">
        <v>481</v>
      </c>
      <c r="B524" s="30" t="s">
        <v>475</v>
      </c>
      <c r="C524" s="30" t="s">
        <v>30</v>
      </c>
      <c r="D524" s="30"/>
      <c r="E524" s="31" t="s">
        <v>31</v>
      </c>
      <c r="F524" s="28">
        <f t="shared" ref="F524:Z524" si="477">F525+F529</f>
        <v>308.8</v>
      </c>
      <c r="G524" s="28">
        <f t="shared" si="477"/>
        <v>0</v>
      </c>
      <c r="H524" s="28">
        <f t="shared" si="477"/>
        <v>308.8</v>
      </c>
      <c r="I524" s="28">
        <f t="shared" si="477"/>
        <v>0</v>
      </c>
      <c r="J524" s="28">
        <f t="shared" si="477"/>
        <v>0</v>
      </c>
      <c r="K524" s="28">
        <f t="shared" si="477"/>
        <v>-48.746679999999998</v>
      </c>
      <c r="L524" s="28">
        <f t="shared" si="477"/>
        <v>260.05331999999999</v>
      </c>
      <c r="M524" s="28">
        <f>M525+M529</f>
        <v>0</v>
      </c>
      <c r="N524" s="28">
        <f>N525+N529</f>
        <v>260.05331999999999</v>
      </c>
      <c r="O524" s="28">
        <f t="shared" si="477"/>
        <v>308.8</v>
      </c>
      <c r="P524" s="28">
        <f t="shared" si="477"/>
        <v>0</v>
      </c>
      <c r="Q524" s="28">
        <f t="shared" si="477"/>
        <v>308.8</v>
      </c>
      <c r="R524" s="28">
        <f t="shared" si="477"/>
        <v>0</v>
      </c>
      <c r="S524" s="28">
        <f t="shared" si="477"/>
        <v>308.8</v>
      </c>
      <c r="T524" s="28">
        <f>T525+T529</f>
        <v>0</v>
      </c>
      <c r="U524" s="28">
        <f>U525+U529</f>
        <v>308.8</v>
      </c>
      <c r="V524" s="28">
        <f t="shared" si="477"/>
        <v>308.8</v>
      </c>
      <c r="W524" s="28">
        <f t="shared" si="477"/>
        <v>0</v>
      </c>
      <c r="X524" s="28">
        <f t="shared" si="477"/>
        <v>308.8</v>
      </c>
      <c r="Y524" s="28">
        <f t="shared" si="477"/>
        <v>0</v>
      </c>
      <c r="Z524" s="28">
        <f t="shared" si="477"/>
        <v>308.8</v>
      </c>
      <c r="AA524" s="137">
        <f>AA525+AA529</f>
        <v>0</v>
      </c>
      <c r="AB524" s="28">
        <f>AB525+AB529</f>
        <v>308.8</v>
      </c>
      <c r="AC524" s="127"/>
    </row>
    <row r="525" spans="1:29" ht="15.75" hidden="1" outlineLevel="3" x14ac:dyDescent="0.2">
      <c r="A525" s="30" t="s">
        <v>481</v>
      </c>
      <c r="B525" s="30" t="s">
        <v>475</v>
      </c>
      <c r="C525" s="30" t="s">
        <v>71</v>
      </c>
      <c r="D525" s="30"/>
      <c r="E525" s="31" t="s">
        <v>72</v>
      </c>
      <c r="F525" s="28">
        <f t="shared" ref="F525:Z527" si="478">F526</f>
        <v>228.8</v>
      </c>
      <c r="G525" s="28">
        <f t="shared" si="478"/>
        <v>0</v>
      </c>
      <c r="H525" s="28">
        <f t="shared" si="478"/>
        <v>228.8</v>
      </c>
      <c r="I525" s="28">
        <f t="shared" si="478"/>
        <v>0</v>
      </c>
      <c r="J525" s="28">
        <f t="shared" si="478"/>
        <v>0</v>
      </c>
      <c r="K525" s="28">
        <f t="shared" si="478"/>
        <v>-48.746679999999998</v>
      </c>
      <c r="L525" s="28">
        <f t="shared" si="478"/>
        <v>180.05332000000001</v>
      </c>
      <c r="M525" s="28">
        <f t="shared" si="478"/>
        <v>0</v>
      </c>
      <c r="N525" s="28">
        <f t="shared" si="478"/>
        <v>180.05332000000001</v>
      </c>
      <c r="O525" s="28">
        <f t="shared" si="478"/>
        <v>228.8</v>
      </c>
      <c r="P525" s="28">
        <f t="shared" si="478"/>
        <v>0</v>
      </c>
      <c r="Q525" s="28">
        <f t="shared" si="478"/>
        <v>228.8</v>
      </c>
      <c r="R525" s="28">
        <f t="shared" si="478"/>
        <v>0</v>
      </c>
      <c r="S525" s="28">
        <f t="shared" si="478"/>
        <v>228.8</v>
      </c>
      <c r="T525" s="28">
        <f>T526</f>
        <v>0</v>
      </c>
      <c r="U525" s="28">
        <f>U526</f>
        <v>228.8</v>
      </c>
      <c r="V525" s="28">
        <f>V526</f>
        <v>228.8</v>
      </c>
      <c r="W525" s="28">
        <f t="shared" si="478"/>
        <v>0</v>
      </c>
      <c r="X525" s="28">
        <f t="shared" si="478"/>
        <v>228.8</v>
      </c>
      <c r="Y525" s="28">
        <f t="shared" si="478"/>
        <v>0</v>
      </c>
      <c r="Z525" s="28">
        <f t="shared" si="478"/>
        <v>228.8</v>
      </c>
      <c r="AA525" s="137">
        <f t="shared" ref="AA525:AB527" si="479">AA526</f>
        <v>0</v>
      </c>
      <c r="AB525" s="28">
        <f t="shared" si="479"/>
        <v>228.8</v>
      </c>
      <c r="AC525" s="127"/>
    </row>
    <row r="526" spans="1:29" ht="30" hidden="1" customHeight="1" outlineLevel="4" x14ac:dyDescent="0.2">
      <c r="A526" s="30" t="s">
        <v>481</v>
      </c>
      <c r="B526" s="30" t="s">
        <v>475</v>
      </c>
      <c r="C526" s="30" t="s">
        <v>73</v>
      </c>
      <c r="D526" s="30"/>
      <c r="E526" s="31" t="s">
        <v>74</v>
      </c>
      <c r="F526" s="28">
        <f t="shared" si="478"/>
        <v>228.8</v>
      </c>
      <c r="G526" s="28">
        <f t="shared" si="478"/>
        <v>0</v>
      </c>
      <c r="H526" s="28">
        <f t="shared" si="478"/>
        <v>228.8</v>
      </c>
      <c r="I526" s="28">
        <f t="shared" si="478"/>
        <v>0</v>
      </c>
      <c r="J526" s="28">
        <f t="shared" si="478"/>
        <v>0</v>
      </c>
      <c r="K526" s="28">
        <f t="shared" si="478"/>
        <v>-48.746679999999998</v>
      </c>
      <c r="L526" s="28">
        <f t="shared" si="478"/>
        <v>180.05332000000001</v>
      </c>
      <c r="M526" s="28">
        <f t="shared" si="478"/>
        <v>0</v>
      </c>
      <c r="N526" s="28">
        <f t="shared" si="478"/>
        <v>180.05332000000001</v>
      </c>
      <c r="O526" s="28">
        <f t="shared" si="478"/>
        <v>228.8</v>
      </c>
      <c r="P526" s="28">
        <f t="shared" si="478"/>
        <v>0</v>
      </c>
      <c r="Q526" s="28">
        <f t="shared" si="478"/>
        <v>228.8</v>
      </c>
      <c r="R526" s="28">
        <f t="shared" si="478"/>
        <v>0</v>
      </c>
      <c r="S526" s="28">
        <f t="shared" si="478"/>
        <v>228.8</v>
      </c>
      <c r="T526" s="28">
        <f>T527</f>
        <v>0</v>
      </c>
      <c r="U526" s="28">
        <f>U527</f>
        <v>228.8</v>
      </c>
      <c r="V526" s="28">
        <f t="shared" ref="V526:V527" si="480">V527</f>
        <v>228.8</v>
      </c>
      <c r="W526" s="28">
        <f t="shared" si="478"/>
        <v>0</v>
      </c>
      <c r="X526" s="28">
        <f t="shared" si="478"/>
        <v>228.8</v>
      </c>
      <c r="Y526" s="28">
        <f t="shared" si="478"/>
        <v>0</v>
      </c>
      <c r="Z526" s="28">
        <f t="shared" si="478"/>
        <v>228.8</v>
      </c>
      <c r="AA526" s="137">
        <f t="shared" si="479"/>
        <v>0</v>
      </c>
      <c r="AB526" s="28">
        <f t="shared" si="479"/>
        <v>228.8</v>
      </c>
      <c r="AC526" s="127"/>
    </row>
    <row r="527" spans="1:29" ht="15.75" hidden="1" outlineLevel="5" x14ac:dyDescent="0.2">
      <c r="A527" s="30" t="s">
        <v>481</v>
      </c>
      <c r="B527" s="30" t="s">
        <v>475</v>
      </c>
      <c r="C527" s="30" t="s">
        <v>75</v>
      </c>
      <c r="D527" s="30"/>
      <c r="E527" s="31" t="s">
        <v>76</v>
      </c>
      <c r="F527" s="28">
        <f t="shared" si="478"/>
        <v>228.8</v>
      </c>
      <c r="G527" s="28">
        <f t="shared" si="478"/>
        <v>0</v>
      </c>
      <c r="H527" s="28">
        <f t="shared" si="478"/>
        <v>228.8</v>
      </c>
      <c r="I527" s="28">
        <f t="shared" si="478"/>
        <v>0</v>
      </c>
      <c r="J527" s="28">
        <f t="shared" si="478"/>
        <v>0</v>
      </c>
      <c r="K527" s="28">
        <f t="shared" si="478"/>
        <v>-48.746679999999998</v>
      </c>
      <c r="L527" s="28">
        <f t="shared" si="478"/>
        <v>180.05332000000001</v>
      </c>
      <c r="M527" s="28">
        <f t="shared" si="478"/>
        <v>0</v>
      </c>
      <c r="N527" s="28">
        <f t="shared" si="478"/>
        <v>180.05332000000001</v>
      </c>
      <c r="O527" s="28">
        <f t="shared" si="478"/>
        <v>228.8</v>
      </c>
      <c r="P527" s="28">
        <f t="shared" si="478"/>
        <v>0</v>
      </c>
      <c r="Q527" s="28">
        <f t="shared" si="478"/>
        <v>228.8</v>
      </c>
      <c r="R527" s="28">
        <f t="shared" si="478"/>
        <v>0</v>
      </c>
      <c r="S527" s="28">
        <f t="shared" si="478"/>
        <v>228.8</v>
      </c>
      <c r="T527" s="28">
        <f>T528</f>
        <v>0</v>
      </c>
      <c r="U527" s="28">
        <f>U528</f>
        <v>228.8</v>
      </c>
      <c r="V527" s="28">
        <f t="shared" si="480"/>
        <v>228.8</v>
      </c>
      <c r="W527" s="28">
        <f t="shared" si="478"/>
        <v>0</v>
      </c>
      <c r="X527" s="28">
        <f t="shared" si="478"/>
        <v>228.8</v>
      </c>
      <c r="Y527" s="28">
        <f t="shared" si="478"/>
        <v>0</v>
      </c>
      <c r="Z527" s="28">
        <f t="shared" si="478"/>
        <v>228.8</v>
      </c>
      <c r="AA527" s="137">
        <f t="shared" si="479"/>
        <v>0</v>
      </c>
      <c r="AB527" s="28">
        <f t="shared" si="479"/>
        <v>228.8</v>
      </c>
      <c r="AC527" s="127"/>
    </row>
    <row r="528" spans="1:29" ht="15.75" hidden="1" outlineLevel="7" x14ac:dyDescent="0.2">
      <c r="A528" s="32" t="s">
        <v>481</v>
      </c>
      <c r="B528" s="32" t="s">
        <v>475</v>
      </c>
      <c r="C528" s="32" t="s">
        <v>75</v>
      </c>
      <c r="D528" s="32" t="s">
        <v>7</v>
      </c>
      <c r="E528" s="33" t="s">
        <v>8</v>
      </c>
      <c r="F528" s="29">
        <v>228.8</v>
      </c>
      <c r="G528" s="29"/>
      <c r="H528" s="29">
        <f>SUM(F528:G528)</f>
        <v>228.8</v>
      </c>
      <c r="I528" s="29"/>
      <c r="J528" s="29"/>
      <c r="K528" s="29">
        <v>-48.746679999999998</v>
      </c>
      <c r="L528" s="29">
        <f>SUM(H528:K528)</f>
        <v>180.05332000000001</v>
      </c>
      <c r="M528" s="29"/>
      <c r="N528" s="29">
        <f>SUM(L528:M528)</f>
        <v>180.05332000000001</v>
      </c>
      <c r="O528" s="29">
        <v>228.8</v>
      </c>
      <c r="P528" s="29"/>
      <c r="Q528" s="29">
        <f>SUM(O528:P528)</f>
        <v>228.8</v>
      </c>
      <c r="R528" s="29"/>
      <c r="S528" s="29">
        <f>SUM(Q528:R528)</f>
        <v>228.8</v>
      </c>
      <c r="T528" s="29"/>
      <c r="U528" s="29">
        <f>SUM(S528:T528)</f>
        <v>228.8</v>
      </c>
      <c r="V528" s="29">
        <v>228.8</v>
      </c>
      <c r="W528" s="29"/>
      <c r="X528" s="29">
        <f>SUM(V528:W528)</f>
        <v>228.8</v>
      </c>
      <c r="Y528" s="29"/>
      <c r="Z528" s="29">
        <f>SUM(X528:Y528)</f>
        <v>228.8</v>
      </c>
      <c r="AA528" s="138"/>
      <c r="AB528" s="29">
        <f>SUM(Z528:AA528)</f>
        <v>228.8</v>
      </c>
      <c r="AC528" s="127"/>
    </row>
    <row r="529" spans="1:29" ht="32.25" hidden="1" customHeight="1" outlineLevel="3" x14ac:dyDescent="0.2">
      <c r="A529" s="30" t="s">
        <v>481</v>
      </c>
      <c r="B529" s="30" t="s">
        <v>475</v>
      </c>
      <c r="C529" s="30" t="s">
        <v>32</v>
      </c>
      <c r="D529" s="30"/>
      <c r="E529" s="31" t="s">
        <v>33</v>
      </c>
      <c r="F529" s="28">
        <f t="shared" ref="F529:Z529" si="481">F530</f>
        <v>80</v>
      </c>
      <c r="G529" s="28">
        <f t="shared" si="481"/>
        <v>0</v>
      </c>
      <c r="H529" s="28">
        <f t="shared" si="481"/>
        <v>80</v>
      </c>
      <c r="I529" s="28">
        <f t="shared" si="481"/>
        <v>0</v>
      </c>
      <c r="J529" s="28">
        <f t="shared" si="481"/>
        <v>0</v>
      </c>
      <c r="K529" s="28">
        <f t="shared" si="481"/>
        <v>0</v>
      </c>
      <c r="L529" s="28">
        <f t="shared" si="481"/>
        <v>80</v>
      </c>
      <c r="M529" s="28">
        <f>M530</f>
        <v>0</v>
      </c>
      <c r="N529" s="28">
        <f>N530</f>
        <v>80</v>
      </c>
      <c r="O529" s="28">
        <f t="shared" si="481"/>
        <v>80</v>
      </c>
      <c r="P529" s="28">
        <f t="shared" si="481"/>
        <v>0</v>
      </c>
      <c r="Q529" s="28">
        <f t="shared" si="481"/>
        <v>80</v>
      </c>
      <c r="R529" s="28">
        <f t="shared" si="481"/>
        <v>0</v>
      </c>
      <c r="S529" s="28">
        <f t="shared" si="481"/>
        <v>80</v>
      </c>
      <c r="T529" s="28">
        <f>T530</f>
        <v>0</v>
      </c>
      <c r="U529" s="28">
        <f>U530</f>
        <v>80</v>
      </c>
      <c r="V529" s="28">
        <f>V530</f>
        <v>80</v>
      </c>
      <c r="W529" s="28">
        <f t="shared" si="481"/>
        <v>0</v>
      </c>
      <c r="X529" s="28">
        <f t="shared" si="481"/>
        <v>80</v>
      </c>
      <c r="Y529" s="28">
        <f t="shared" si="481"/>
        <v>0</v>
      </c>
      <c r="Z529" s="28">
        <f t="shared" si="481"/>
        <v>80</v>
      </c>
      <c r="AA529" s="137">
        <f>AA530</f>
        <v>0</v>
      </c>
      <c r="AB529" s="28">
        <f>AB530</f>
        <v>80</v>
      </c>
      <c r="AC529" s="127"/>
    </row>
    <row r="530" spans="1:29" ht="31.5" hidden="1" outlineLevel="4" x14ac:dyDescent="0.2">
      <c r="A530" s="30" t="s">
        <v>481</v>
      </c>
      <c r="B530" s="30" t="s">
        <v>475</v>
      </c>
      <c r="C530" s="30" t="s">
        <v>85</v>
      </c>
      <c r="D530" s="30"/>
      <c r="E530" s="31" t="s">
        <v>86</v>
      </c>
      <c r="F530" s="28">
        <f t="shared" ref="F530:S530" si="482">F531+F533</f>
        <v>80</v>
      </c>
      <c r="G530" s="28">
        <f t="shared" si="482"/>
        <v>0</v>
      </c>
      <c r="H530" s="28">
        <f t="shared" si="482"/>
        <v>80</v>
      </c>
      <c r="I530" s="28">
        <f t="shared" si="482"/>
        <v>0</v>
      </c>
      <c r="J530" s="28">
        <f t="shared" si="482"/>
        <v>0</v>
      </c>
      <c r="K530" s="28">
        <f t="shared" si="482"/>
        <v>0</v>
      </c>
      <c r="L530" s="28">
        <f t="shared" si="482"/>
        <v>80</v>
      </c>
      <c r="M530" s="28">
        <f>M531+M533</f>
        <v>0</v>
      </c>
      <c r="N530" s="28">
        <f>N531+N533</f>
        <v>80</v>
      </c>
      <c r="O530" s="28">
        <f t="shared" si="482"/>
        <v>80</v>
      </c>
      <c r="P530" s="28">
        <f t="shared" si="482"/>
        <v>0</v>
      </c>
      <c r="Q530" s="28">
        <f t="shared" si="482"/>
        <v>80</v>
      </c>
      <c r="R530" s="28">
        <f t="shared" si="482"/>
        <v>0</v>
      </c>
      <c r="S530" s="28">
        <f t="shared" si="482"/>
        <v>80</v>
      </c>
      <c r="T530" s="28">
        <f>T531+T533</f>
        <v>0</v>
      </c>
      <c r="U530" s="28">
        <f>U531+U533</f>
        <v>80</v>
      </c>
      <c r="V530" s="28">
        <f t="shared" ref="V530:Z530" si="483">V531+V533</f>
        <v>80</v>
      </c>
      <c r="W530" s="28">
        <f t="shared" si="483"/>
        <v>0</v>
      </c>
      <c r="X530" s="28">
        <f t="shared" si="483"/>
        <v>80</v>
      </c>
      <c r="Y530" s="28">
        <f t="shared" si="483"/>
        <v>0</v>
      </c>
      <c r="Z530" s="28">
        <f t="shared" si="483"/>
        <v>80</v>
      </c>
      <c r="AA530" s="137">
        <f>AA531+AA533</f>
        <v>0</v>
      </c>
      <c r="AB530" s="28">
        <f>AB531+AB533</f>
        <v>80</v>
      </c>
      <c r="AC530" s="127"/>
    </row>
    <row r="531" spans="1:29" ht="15.75" hidden="1" outlineLevel="5" x14ac:dyDescent="0.2">
      <c r="A531" s="30" t="s">
        <v>481</v>
      </c>
      <c r="B531" s="30" t="s">
        <v>475</v>
      </c>
      <c r="C531" s="30" t="s">
        <v>87</v>
      </c>
      <c r="D531" s="30"/>
      <c r="E531" s="31" t="s">
        <v>88</v>
      </c>
      <c r="F531" s="28">
        <f t="shared" ref="F531:Z531" si="484">F532</f>
        <v>30</v>
      </c>
      <c r="G531" s="28">
        <f t="shared" si="484"/>
        <v>0</v>
      </c>
      <c r="H531" s="28">
        <f t="shared" si="484"/>
        <v>30</v>
      </c>
      <c r="I531" s="28">
        <f t="shared" si="484"/>
        <v>0</v>
      </c>
      <c r="J531" s="28">
        <f t="shared" si="484"/>
        <v>0</v>
      </c>
      <c r="K531" s="28">
        <f t="shared" si="484"/>
        <v>0</v>
      </c>
      <c r="L531" s="28">
        <f t="shared" si="484"/>
        <v>30</v>
      </c>
      <c r="M531" s="28">
        <f>M532</f>
        <v>0</v>
      </c>
      <c r="N531" s="28">
        <f>N532</f>
        <v>30</v>
      </c>
      <c r="O531" s="28">
        <f t="shared" si="484"/>
        <v>30</v>
      </c>
      <c r="P531" s="28">
        <f t="shared" si="484"/>
        <v>0</v>
      </c>
      <c r="Q531" s="28">
        <f t="shared" si="484"/>
        <v>30</v>
      </c>
      <c r="R531" s="28">
        <f t="shared" si="484"/>
        <v>0</v>
      </c>
      <c r="S531" s="28">
        <f t="shared" si="484"/>
        <v>30</v>
      </c>
      <c r="T531" s="28">
        <f>T532</f>
        <v>0</v>
      </c>
      <c r="U531" s="28">
        <f>U532</f>
        <v>30</v>
      </c>
      <c r="V531" s="28">
        <f>V532</f>
        <v>30</v>
      </c>
      <c r="W531" s="28">
        <f t="shared" si="484"/>
        <v>0</v>
      </c>
      <c r="X531" s="28">
        <f t="shared" si="484"/>
        <v>30</v>
      </c>
      <c r="Y531" s="28">
        <f t="shared" si="484"/>
        <v>0</v>
      </c>
      <c r="Z531" s="28">
        <f t="shared" si="484"/>
        <v>30</v>
      </c>
      <c r="AA531" s="137">
        <f>AA532</f>
        <v>0</v>
      </c>
      <c r="AB531" s="28">
        <f>AB532</f>
        <v>30</v>
      </c>
      <c r="AC531" s="127"/>
    </row>
    <row r="532" spans="1:29" ht="31.5" hidden="1" outlineLevel="7" x14ac:dyDescent="0.2">
      <c r="A532" s="32" t="s">
        <v>481</v>
      </c>
      <c r="B532" s="32" t="s">
        <v>475</v>
      </c>
      <c r="C532" s="32" t="s">
        <v>87</v>
      </c>
      <c r="D532" s="32" t="s">
        <v>65</v>
      </c>
      <c r="E532" s="33" t="s">
        <v>66</v>
      </c>
      <c r="F532" s="29">
        <v>30</v>
      </c>
      <c r="G532" s="29"/>
      <c r="H532" s="29">
        <f>SUM(F532:G532)</f>
        <v>30</v>
      </c>
      <c r="I532" s="29"/>
      <c r="J532" s="29"/>
      <c r="K532" s="29"/>
      <c r="L532" s="29">
        <f>SUM(H532:K532)</f>
        <v>30</v>
      </c>
      <c r="M532" s="29"/>
      <c r="N532" s="29">
        <f>SUM(L532:M532)</f>
        <v>30</v>
      </c>
      <c r="O532" s="29">
        <v>30</v>
      </c>
      <c r="P532" s="29"/>
      <c r="Q532" s="29">
        <f>SUM(O532:P532)</f>
        <v>30</v>
      </c>
      <c r="R532" s="29"/>
      <c r="S532" s="29">
        <f>SUM(Q532:R532)</f>
        <v>30</v>
      </c>
      <c r="T532" s="29"/>
      <c r="U532" s="29">
        <f>SUM(S532:T532)</f>
        <v>30</v>
      </c>
      <c r="V532" s="29">
        <v>30</v>
      </c>
      <c r="W532" s="29"/>
      <c r="X532" s="29">
        <f>SUM(V532:W532)</f>
        <v>30</v>
      </c>
      <c r="Y532" s="29"/>
      <c r="Z532" s="29">
        <f>SUM(X532:Y532)</f>
        <v>30</v>
      </c>
      <c r="AA532" s="138"/>
      <c r="AB532" s="29">
        <f>SUM(Z532:AA532)</f>
        <v>30</v>
      </c>
      <c r="AC532" s="127"/>
    </row>
    <row r="533" spans="1:29" ht="15.75" hidden="1" outlineLevel="5" x14ac:dyDescent="0.2">
      <c r="A533" s="30" t="s">
        <v>481</v>
      </c>
      <c r="B533" s="30" t="s">
        <v>475</v>
      </c>
      <c r="C533" s="30" t="s">
        <v>229</v>
      </c>
      <c r="D533" s="30"/>
      <c r="E533" s="31" t="s">
        <v>230</v>
      </c>
      <c r="F533" s="28">
        <f t="shared" ref="F533:Z533" si="485">F534</f>
        <v>50</v>
      </c>
      <c r="G533" s="28">
        <f t="shared" si="485"/>
        <v>0</v>
      </c>
      <c r="H533" s="28">
        <f t="shared" si="485"/>
        <v>50</v>
      </c>
      <c r="I533" s="28">
        <f t="shared" si="485"/>
        <v>0</v>
      </c>
      <c r="J533" s="28">
        <f t="shared" si="485"/>
        <v>0</v>
      </c>
      <c r="K533" s="28">
        <f t="shared" si="485"/>
        <v>0</v>
      </c>
      <c r="L533" s="28">
        <f t="shared" si="485"/>
        <v>50</v>
      </c>
      <c r="M533" s="28">
        <f>M534</f>
        <v>0</v>
      </c>
      <c r="N533" s="28">
        <f>N534</f>
        <v>50</v>
      </c>
      <c r="O533" s="28">
        <f t="shared" si="485"/>
        <v>50</v>
      </c>
      <c r="P533" s="28">
        <f t="shared" si="485"/>
        <v>0</v>
      </c>
      <c r="Q533" s="28">
        <f t="shared" si="485"/>
        <v>50</v>
      </c>
      <c r="R533" s="28">
        <f t="shared" si="485"/>
        <v>0</v>
      </c>
      <c r="S533" s="28">
        <f t="shared" si="485"/>
        <v>50</v>
      </c>
      <c r="T533" s="28">
        <f>T534</f>
        <v>0</v>
      </c>
      <c r="U533" s="28">
        <f>U534</f>
        <v>50</v>
      </c>
      <c r="V533" s="28">
        <f>V534</f>
        <v>50</v>
      </c>
      <c r="W533" s="28">
        <f t="shared" si="485"/>
        <v>0</v>
      </c>
      <c r="X533" s="28">
        <f t="shared" si="485"/>
        <v>50</v>
      </c>
      <c r="Y533" s="28">
        <f t="shared" si="485"/>
        <v>0</v>
      </c>
      <c r="Z533" s="28">
        <f t="shared" si="485"/>
        <v>50</v>
      </c>
      <c r="AA533" s="137">
        <f>AA534</f>
        <v>0</v>
      </c>
      <c r="AB533" s="28">
        <f>AB534</f>
        <v>50</v>
      </c>
      <c r="AC533" s="127"/>
    </row>
    <row r="534" spans="1:29" ht="31.5" hidden="1" outlineLevel="7" x14ac:dyDescent="0.2">
      <c r="A534" s="32" t="s">
        <v>481</v>
      </c>
      <c r="B534" s="32" t="s">
        <v>475</v>
      </c>
      <c r="C534" s="32" t="s">
        <v>229</v>
      </c>
      <c r="D534" s="32" t="s">
        <v>65</v>
      </c>
      <c r="E534" s="33" t="s">
        <v>66</v>
      </c>
      <c r="F534" s="29">
        <v>50</v>
      </c>
      <c r="G534" s="29"/>
      <c r="H534" s="29">
        <f>SUM(F534:G534)</f>
        <v>50</v>
      </c>
      <c r="I534" s="29"/>
      <c r="J534" s="29"/>
      <c r="K534" s="29"/>
      <c r="L534" s="29">
        <f>SUM(H534:K534)</f>
        <v>50</v>
      </c>
      <c r="M534" s="29"/>
      <c r="N534" s="29">
        <f>SUM(L534:M534)</f>
        <v>50</v>
      </c>
      <c r="O534" s="29">
        <v>50</v>
      </c>
      <c r="P534" s="29"/>
      <c r="Q534" s="29">
        <f>SUM(O534:P534)</f>
        <v>50</v>
      </c>
      <c r="R534" s="29"/>
      <c r="S534" s="29">
        <f>SUM(Q534:R534)</f>
        <v>50</v>
      </c>
      <c r="T534" s="29"/>
      <c r="U534" s="29">
        <f>SUM(S534:T534)</f>
        <v>50</v>
      </c>
      <c r="V534" s="29">
        <v>50</v>
      </c>
      <c r="W534" s="29"/>
      <c r="X534" s="29">
        <f>SUM(V534:W534)</f>
        <v>50</v>
      </c>
      <c r="Y534" s="29"/>
      <c r="Z534" s="29">
        <f>SUM(X534:Y534)</f>
        <v>50</v>
      </c>
      <c r="AA534" s="138"/>
      <c r="AB534" s="29">
        <f>SUM(Z534:AA534)</f>
        <v>50</v>
      </c>
      <c r="AC534" s="127"/>
    </row>
    <row r="535" spans="1:29" ht="15.75" hidden="1" outlineLevel="7" x14ac:dyDescent="0.2">
      <c r="A535" s="20" t="s">
        <v>481</v>
      </c>
      <c r="B535" s="20" t="s">
        <v>527</v>
      </c>
      <c r="C535" s="20"/>
      <c r="D535" s="20"/>
      <c r="E535" s="21" t="s">
        <v>528</v>
      </c>
      <c r="F535" s="28">
        <f>F536</f>
        <v>53.2</v>
      </c>
      <c r="G535" s="28">
        <f t="shared" ref="G535:L545" si="486">G536</f>
        <v>0</v>
      </c>
      <c r="H535" s="28">
        <f t="shared" si="486"/>
        <v>53.2</v>
      </c>
      <c r="I535" s="28">
        <f t="shared" si="486"/>
        <v>12228.172430000001</v>
      </c>
      <c r="J535" s="28">
        <f t="shared" si="486"/>
        <v>12237.859689999999</v>
      </c>
      <c r="K535" s="28">
        <f t="shared" si="486"/>
        <v>4076.0574700000002</v>
      </c>
      <c r="L535" s="28">
        <f t="shared" si="486"/>
        <v>28595.28959</v>
      </c>
      <c r="M535" s="28">
        <f>M536</f>
        <v>0</v>
      </c>
      <c r="N535" s="28">
        <f>N536</f>
        <v>28595.28959</v>
      </c>
      <c r="O535" s="28">
        <f t="shared" ref="O535:Z545" si="487">O536</f>
        <v>53.2</v>
      </c>
      <c r="P535" s="28">
        <f t="shared" si="487"/>
        <v>0</v>
      </c>
      <c r="Q535" s="28">
        <f t="shared" si="487"/>
        <v>53.2</v>
      </c>
      <c r="R535" s="28">
        <f t="shared" si="487"/>
        <v>0</v>
      </c>
      <c r="S535" s="28">
        <f t="shared" si="487"/>
        <v>53.2</v>
      </c>
      <c r="T535" s="28">
        <f>T536</f>
        <v>0</v>
      </c>
      <c r="U535" s="28">
        <f>U536</f>
        <v>53.2</v>
      </c>
      <c r="V535" s="28">
        <f t="shared" si="487"/>
        <v>53.2</v>
      </c>
      <c r="W535" s="28">
        <f t="shared" si="487"/>
        <v>0</v>
      </c>
      <c r="X535" s="28">
        <f t="shared" si="487"/>
        <v>53.2</v>
      </c>
      <c r="Y535" s="28">
        <f t="shared" si="487"/>
        <v>0</v>
      </c>
      <c r="Z535" s="28">
        <f t="shared" si="487"/>
        <v>53.2</v>
      </c>
      <c r="AA535" s="137">
        <f>AA536</f>
        <v>0</v>
      </c>
      <c r="AB535" s="28">
        <f>AB536</f>
        <v>53.2</v>
      </c>
      <c r="AC535" s="127"/>
    </row>
    <row r="536" spans="1:29" ht="31.5" hidden="1" outlineLevel="7" x14ac:dyDescent="0.2">
      <c r="A536" s="20" t="s">
        <v>481</v>
      </c>
      <c r="B536" s="20" t="s">
        <v>527</v>
      </c>
      <c r="C536" s="20" t="s">
        <v>157</v>
      </c>
      <c r="D536" s="20"/>
      <c r="E536" s="21" t="s">
        <v>158</v>
      </c>
      <c r="F536" s="28">
        <f>F537</f>
        <v>53.2</v>
      </c>
      <c r="G536" s="28">
        <f t="shared" si="486"/>
        <v>0</v>
      </c>
      <c r="H536" s="28">
        <f t="shared" si="486"/>
        <v>53.2</v>
      </c>
      <c r="I536" s="28">
        <f t="shared" si="486"/>
        <v>12228.172430000001</v>
      </c>
      <c r="J536" s="28">
        <f t="shared" si="486"/>
        <v>12237.859689999999</v>
      </c>
      <c r="K536" s="28">
        <f t="shared" si="486"/>
        <v>4076.0574700000002</v>
      </c>
      <c r="L536" s="28">
        <f t="shared" si="486"/>
        <v>28595.28959</v>
      </c>
      <c r="M536" s="28">
        <f>M537</f>
        <v>0</v>
      </c>
      <c r="N536" s="28">
        <f>N537</f>
        <v>28595.28959</v>
      </c>
      <c r="O536" s="28">
        <f t="shared" si="487"/>
        <v>53.2</v>
      </c>
      <c r="P536" s="28">
        <f t="shared" si="487"/>
        <v>0</v>
      </c>
      <c r="Q536" s="28">
        <f t="shared" si="487"/>
        <v>53.2</v>
      </c>
      <c r="R536" s="28">
        <f t="shared" si="487"/>
        <v>0</v>
      </c>
      <c r="S536" s="28">
        <f t="shared" si="487"/>
        <v>53.2</v>
      </c>
      <c r="T536" s="28">
        <f>T537</f>
        <v>0</v>
      </c>
      <c r="U536" s="28">
        <f>U537</f>
        <v>53.2</v>
      </c>
      <c r="V536" s="28">
        <f t="shared" si="487"/>
        <v>53.2</v>
      </c>
      <c r="W536" s="28">
        <f t="shared" si="487"/>
        <v>0</v>
      </c>
      <c r="X536" s="28">
        <f t="shared" si="487"/>
        <v>53.2</v>
      </c>
      <c r="Y536" s="28">
        <f t="shared" si="487"/>
        <v>0</v>
      </c>
      <c r="Z536" s="28">
        <f t="shared" si="487"/>
        <v>53.2</v>
      </c>
      <c r="AA536" s="137">
        <f>AA537</f>
        <v>0</v>
      </c>
      <c r="AB536" s="28">
        <f>AB537</f>
        <v>53.2</v>
      </c>
      <c r="AC536" s="127"/>
    </row>
    <row r="537" spans="1:29" ht="15.75" hidden="1" outlineLevel="7" x14ac:dyDescent="0.2">
      <c r="A537" s="20" t="s">
        <v>481</v>
      </c>
      <c r="B537" s="20" t="s">
        <v>527</v>
      </c>
      <c r="C537" s="20" t="s">
        <v>339</v>
      </c>
      <c r="D537" s="20"/>
      <c r="E537" s="21" t="s">
        <v>340</v>
      </c>
      <c r="F537" s="28">
        <f>F544</f>
        <v>53.2</v>
      </c>
      <c r="G537" s="28">
        <f>G544</f>
        <v>0</v>
      </c>
      <c r="H537" s="28">
        <f>H544+H542+H540+H538</f>
        <v>53.2</v>
      </c>
      <c r="I537" s="28">
        <f t="shared" ref="I537:Z537" si="488">I544+I542+I540+I538</f>
        <v>12228.172430000001</v>
      </c>
      <c r="J537" s="28">
        <f t="shared" si="488"/>
        <v>12237.859689999999</v>
      </c>
      <c r="K537" s="28">
        <f t="shared" si="488"/>
        <v>4076.0574700000002</v>
      </c>
      <c r="L537" s="28">
        <f t="shared" si="488"/>
        <v>28595.28959</v>
      </c>
      <c r="M537" s="28">
        <f>M544+M542+M540+M538</f>
        <v>0</v>
      </c>
      <c r="N537" s="28">
        <f>N544+N542+N540+N538</f>
        <v>28595.28959</v>
      </c>
      <c r="O537" s="28">
        <f t="shared" si="488"/>
        <v>53.2</v>
      </c>
      <c r="P537" s="28">
        <f t="shared" si="488"/>
        <v>0</v>
      </c>
      <c r="Q537" s="28">
        <f t="shared" si="488"/>
        <v>53.2</v>
      </c>
      <c r="R537" s="28">
        <f t="shared" si="488"/>
        <v>0</v>
      </c>
      <c r="S537" s="28">
        <f t="shared" si="488"/>
        <v>53.2</v>
      </c>
      <c r="T537" s="28">
        <f>T544+T542+T540+T538</f>
        <v>0</v>
      </c>
      <c r="U537" s="28">
        <f>U544+U542+U540+U538</f>
        <v>53.2</v>
      </c>
      <c r="V537" s="28">
        <f t="shared" si="488"/>
        <v>53.2</v>
      </c>
      <c r="W537" s="28">
        <f t="shared" si="488"/>
        <v>0</v>
      </c>
      <c r="X537" s="28">
        <f t="shared" si="488"/>
        <v>53.2</v>
      </c>
      <c r="Y537" s="28">
        <f t="shared" si="488"/>
        <v>0</v>
      </c>
      <c r="Z537" s="28">
        <f t="shared" si="488"/>
        <v>53.2</v>
      </c>
      <c r="AA537" s="137">
        <f>AA544+AA542+AA540+AA538</f>
        <v>0</v>
      </c>
      <c r="AB537" s="28">
        <f>AB544+AB542+AB540+AB538</f>
        <v>53.2</v>
      </c>
      <c r="AC537" s="127"/>
    </row>
    <row r="538" spans="1:29" ht="31.5" hidden="1" outlineLevel="7" x14ac:dyDescent="0.25">
      <c r="A538" s="30" t="s">
        <v>481</v>
      </c>
      <c r="B538" s="107" t="s">
        <v>527</v>
      </c>
      <c r="C538" s="107" t="s">
        <v>813</v>
      </c>
      <c r="D538" s="107"/>
      <c r="E538" s="115" t="s">
        <v>867</v>
      </c>
      <c r="F538" s="28"/>
      <c r="G538" s="28"/>
      <c r="H538" s="28"/>
      <c r="I538" s="28">
        <f t="shared" ref="I538:N542" si="489">I539</f>
        <v>0</v>
      </c>
      <c r="J538" s="28">
        <f t="shared" si="489"/>
        <v>12237.859689999999</v>
      </c>
      <c r="K538" s="28">
        <f t="shared" si="489"/>
        <v>0</v>
      </c>
      <c r="L538" s="28">
        <f t="shared" si="489"/>
        <v>12237.859689999999</v>
      </c>
      <c r="M538" s="28">
        <f t="shared" si="489"/>
        <v>0</v>
      </c>
      <c r="N538" s="28">
        <f t="shared" si="489"/>
        <v>12237.859689999999</v>
      </c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137"/>
      <c r="AB538" s="28"/>
      <c r="AC538" s="127"/>
    </row>
    <row r="539" spans="1:29" ht="31.5" hidden="1" outlineLevel="7" x14ac:dyDescent="0.25">
      <c r="A539" s="32" t="s">
        <v>481</v>
      </c>
      <c r="B539" s="109" t="s">
        <v>527</v>
      </c>
      <c r="C539" s="109" t="s">
        <v>813</v>
      </c>
      <c r="D539" s="110" t="s">
        <v>65</v>
      </c>
      <c r="E539" s="112" t="s">
        <v>66</v>
      </c>
      <c r="F539" s="28"/>
      <c r="G539" s="28"/>
      <c r="H539" s="28"/>
      <c r="I539" s="29"/>
      <c r="J539" s="29">
        <v>12237.859689999999</v>
      </c>
      <c r="K539" s="29"/>
      <c r="L539" s="29">
        <f>SUM(H539:K539)</f>
        <v>12237.859689999999</v>
      </c>
      <c r="M539" s="29"/>
      <c r="N539" s="29">
        <f>SUM(L539:M539)</f>
        <v>12237.859689999999</v>
      </c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137"/>
      <c r="AB539" s="28"/>
      <c r="AC539" s="127"/>
    </row>
    <row r="540" spans="1:29" ht="31.5" hidden="1" outlineLevel="7" x14ac:dyDescent="0.25">
      <c r="A540" s="30" t="s">
        <v>481</v>
      </c>
      <c r="B540" s="107" t="s">
        <v>527</v>
      </c>
      <c r="C540" s="108" t="s">
        <v>805</v>
      </c>
      <c r="D540" s="110"/>
      <c r="E540" s="111" t="s">
        <v>619</v>
      </c>
      <c r="F540" s="28"/>
      <c r="G540" s="28"/>
      <c r="H540" s="28"/>
      <c r="I540" s="28">
        <f t="shared" si="489"/>
        <v>0</v>
      </c>
      <c r="J540" s="28">
        <f t="shared" si="489"/>
        <v>0</v>
      </c>
      <c r="K540" s="28">
        <f t="shared" si="489"/>
        <v>4076.0574700000002</v>
      </c>
      <c r="L540" s="28">
        <f t="shared" si="489"/>
        <v>4076.0574700000002</v>
      </c>
      <c r="M540" s="28">
        <f t="shared" si="489"/>
        <v>0</v>
      </c>
      <c r="N540" s="28">
        <f t="shared" si="489"/>
        <v>4076.0574700000002</v>
      </c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137"/>
      <c r="AB540" s="28"/>
      <c r="AC540" s="127"/>
    </row>
    <row r="541" spans="1:29" ht="31.5" hidden="1" outlineLevel="7" x14ac:dyDescent="0.25">
      <c r="A541" s="32" t="s">
        <v>481</v>
      </c>
      <c r="B541" s="109" t="s">
        <v>527</v>
      </c>
      <c r="C541" s="110" t="s">
        <v>805</v>
      </c>
      <c r="D541" s="110" t="s">
        <v>65</v>
      </c>
      <c r="E541" s="112" t="s">
        <v>66</v>
      </c>
      <c r="F541" s="28"/>
      <c r="G541" s="28"/>
      <c r="H541" s="28"/>
      <c r="I541" s="49"/>
      <c r="J541" s="49"/>
      <c r="K541" s="49">
        <v>4076.0574700000002</v>
      </c>
      <c r="L541" s="49">
        <f>SUM(H541:K541)</f>
        <v>4076.0574700000002</v>
      </c>
      <c r="M541" s="29"/>
      <c r="N541" s="29">
        <f>SUM(L541:M541)</f>
        <v>4076.0574700000002</v>
      </c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137"/>
      <c r="AB541" s="28"/>
      <c r="AC541" s="127"/>
    </row>
    <row r="542" spans="1:29" ht="31.5" hidden="1" outlineLevel="7" x14ac:dyDescent="0.25">
      <c r="A542" s="30" t="s">
        <v>481</v>
      </c>
      <c r="B542" s="107" t="s">
        <v>527</v>
      </c>
      <c r="C542" s="108" t="s">
        <v>805</v>
      </c>
      <c r="D542" s="110"/>
      <c r="E542" s="111" t="s">
        <v>761</v>
      </c>
      <c r="F542" s="28"/>
      <c r="G542" s="28"/>
      <c r="H542" s="28"/>
      <c r="I542" s="28">
        <f t="shared" si="489"/>
        <v>12228.172430000001</v>
      </c>
      <c r="J542" s="28">
        <f t="shared" si="489"/>
        <v>0</v>
      </c>
      <c r="K542" s="28">
        <f t="shared" si="489"/>
        <v>0</v>
      </c>
      <c r="L542" s="28">
        <f t="shared" si="489"/>
        <v>12228.172430000001</v>
      </c>
      <c r="M542" s="28">
        <f t="shared" si="489"/>
        <v>0</v>
      </c>
      <c r="N542" s="28">
        <f t="shared" si="489"/>
        <v>12228.172430000001</v>
      </c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137"/>
      <c r="AB542" s="28"/>
      <c r="AC542" s="127"/>
    </row>
    <row r="543" spans="1:29" ht="31.5" hidden="1" outlineLevel="7" x14ac:dyDescent="0.25">
      <c r="A543" s="32" t="s">
        <v>481</v>
      </c>
      <c r="B543" s="109" t="s">
        <v>527</v>
      </c>
      <c r="C543" s="110" t="s">
        <v>805</v>
      </c>
      <c r="D543" s="110" t="s">
        <v>65</v>
      </c>
      <c r="E543" s="112" t="s">
        <v>66</v>
      </c>
      <c r="F543" s="28"/>
      <c r="G543" s="28"/>
      <c r="H543" s="28"/>
      <c r="I543" s="49">
        <v>12228.172430000001</v>
      </c>
      <c r="J543" s="49"/>
      <c r="K543" s="49"/>
      <c r="L543" s="49">
        <f>SUM(H543:K543)</f>
        <v>12228.172430000001</v>
      </c>
      <c r="M543" s="29"/>
      <c r="N543" s="29">
        <f>SUM(L543:M543)</f>
        <v>12228.172430000001</v>
      </c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137"/>
      <c r="AB543" s="28"/>
      <c r="AC543" s="127"/>
    </row>
    <row r="544" spans="1:29" ht="31.5" hidden="1" outlineLevel="7" x14ac:dyDescent="0.2">
      <c r="A544" s="20" t="s">
        <v>481</v>
      </c>
      <c r="B544" s="20" t="s">
        <v>527</v>
      </c>
      <c r="C544" s="20" t="s">
        <v>645</v>
      </c>
      <c r="D544" s="20"/>
      <c r="E544" s="21" t="s">
        <v>647</v>
      </c>
      <c r="F544" s="28">
        <f>F545</f>
        <v>53.2</v>
      </c>
      <c r="G544" s="28">
        <f t="shared" si="486"/>
        <v>0</v>
      </c>
      <c r="H544" s="28">
        <f t="shared" si="486"/>
        <v>53.2</v>
      </c>
      <c r="I544" s="28">
        <f t="shared" si="486"/>
        <v>0</v>
      </c>
      <c r="J544" s="28">
        <f t="shared" si="486"/>
        <v>0</v>
      </c>
      <c r="K544" s="28">
        <f t="shared" si="486"/>
        <v>0</v>
      </c>
      <c r="L544" s="28">
        <f t="shared" si="486"/>
        <v>53.2</v>
      </c>
      <c r="M544" s="28">
        <f>M545</f>
        <v>0</v>
      </c>
      <c r="N544" s="28">
        <f>N545</f>
        <v>53.2</v>
      </c>
      <c r="O544" s="28">
        <f t="shared" si="487"/>
        <v>53.2</v>
      </c>
      <c r="P544" s="28">
        <f t="shared" si="487"/>
        <v>0</v>
      </c>
      <c r="Q544" s="28">
        <f t="shared" si="487"/>
        <v>53.2</v>
      </c>
      <c r="R544" s="28">
        <f t="shared" si="487"/>
        <v>0</v>
      </c>
      <c r="S544" s="28">
        <f t="shared" si="487"/>
        <v>53.2</v>
      </c>
      <c r="T544" s="28">
        <f>T545</f>
        <v>0</v>
      </c>
      <c r="U544" s="28">
        <f>U545</f>
        <v>53.2</v>
      </c>
      <c r="V544" s="28">
        <f t="shared" si="487"/>
        <v>53.2</v>
      </c>
      <c r="W544" s="28">
        <f t="shared" si="487"/>
        <v>0</v>
      </c>
      <c r="X544" s="28">
        <f t="shared" si="487"/>
        <v>53.2</v>
      </c>
      <c r="Y544" s="28">
        <f t="shared" si="487"/>
        <v>0</v>
      </c>
      <c r="Z544" s="28">
        <f t="shared" si="487"/>
        <v>53.2</v>
      </c>
      <c r="AA544" s="137">
        <f>AA545</f>
        <v>0</v>
      </c>
      <c r="AB544" s="28">
        <f>AB545</f>
        <v>53.2</v>
      </c>
      <c r="AC544" s="127"/>
    </row>
    <row r="545" spans="1:29" ht="31.5" hidden="1" outlineLevel="7" x14ac:dyDescent="0.2">
      <c r="A545" s="20" t="s">
        <v>481</v>
      </c>
      <c r="B545" s="20" t="s">
        <v>527</v>
      </c>
      <c r="C545" s="20" t="s">
        <v>644</v>
      </c>
      <c r="D545" s="20"/>
      <c r="E545" s="21" t="s">
        <v>686</v>
      </c>
      <c r="F545" s="28">
        <f>F546</f>
        <v>53.2</v>
      </c>
      <c r="G545" s="28">
        <f t="shared" si="486"/>
        <v>0</v>
      </c>
      <c r="H545" s="28">
        <f t="shared" si="486"/>
        <v>53.2</v>
      </c>
      <c r="I545" s="28">
        <f t="shared" si="486"/>
        <v>0</v>
      </c>
      <c r="J545" s="28">
        <f t="shared" si="486"/>
        <v>0</v>
      </c>
      <c r="K545" s="28">
        <f t="shared" si="486"/>
        <v>0</v>
      </c>
      <c r="L545" s="28">
        <f t="shared" si="486"/>
        <v>53.2</v>
      </c>
      <c r="M545" s="28">
        <f>M546</f>
        <v>0</v>
      </c>
      <c r="N545" s="28">
        <f>N546</f>
        <v>53.2</v>
      </c>
      <c r="O545" s="28">
        <f t="shared" si="487"/>
        <v>53.2</v>
      </c>
      <c r="P545" s="28">
        <f t="shared" si="487"/>
        <v>0</v>
      </c>
      <c r="Q545" s="28">
        <f t="shared" si="487"/>
        <v>53.2</v>
      </c>
      <c r="R545" s="28">
        <f t="shared" si="487"/>
        <v>0</v>
      </c>
      <c r="S545" s="28">
        <f t="shared" si="487"/>
        <v>53.2</v>
      </c>
      <c r="T545" s="28">
        <f>T546</f>
        <v>0</v>
      </c>
      <c r="U545" s="28">
        <f>U546</f>
        <v>53.2</v>
      </c>
      <c r="V545" s="28">
        <f t="shared" si="487"/>
        <v>53.2</v>
      </c>
      <c r="W545" s="28">
        <f t="shared" si="487"/>
        <v>0</v>
      </c>
      <c r="X545" s="28">
        <f t="shared" si="487"/>
        <v>53.2</v>
      </c>
      <c r="Y545" s="28">
        <f t="shared" si="487"/>
        <v>0</v>
      </c>
      <c r="Z545" s="28">
        <f t="shared" si="487"/>
        <v>53.2</v>
      </c>
      <c r="AA545" s="137">
        <f>AA546</f>
        <v>0</v>
      </c>
      <c r="AB545" s="28">
        <f>AB546</f>
        <v>53.2</v>
      </c>
      <c r="AC545" s="127"/>
    </row>
    <row r="546" spans="1:29" ht="31.5" hidden="1" outlineLevel="7" x14ac:dyDescent="0.2">
      <c r="A546" s="24" t="s">
        <v>481</v>
      </c>
      <c r="B546" s="24" t="s">
        <v>527</v>
      </c>
      <c r="C546" s="24" t="s">
        <v>644</v>
      </c>
      <c r="D546" s="32" t="s">
        <v>65</v>
      </c>
      <c r="E546" s="33" t="s">
        <v>66</v>
      </c>
      <c r="F546" s="29">
        <v>53.2</v>
      </c>
      <c r="G546" s="29"/>
      <c r="H546" s="29">
        <f>SUM(F546:G546)</f>
        <v>53.2</v>
      </c>
      <c r="I546" s="29"/>
      <c r="J546" s="29"/>
      <c r="K546" s="29"/>
      <c r="L546" s="29">
        <f>SUM(H546:K546)</f>
        <v>53.2</v>
      </c>
      <c r="M546" s="29"/>
      <c r="N546" s="29">
        <f>SUM(L546:M546)</f>
        <v>53.2</v>
      </c>
      <c r="O546" s="29">
        <v>53.2</v>
      </c>
      <c r="P546" s="29"/>
      <c r="Q546" s="29">
        <f>SUM(O546:P546)</f>
        <v>53.2</v>
      </c>
      <c r="R546" s="29"/>
      <c r="S546" s="29">
        <f>SUM(Q546:R546)</f>
        <v>53.2</v>
      </c>
      <c r="T546" s="29"/>
      <c r="U546" s="29">
        <f>SUM(S546:T546)</f>
        <v>53.2</v>
      </c>
      <c r="V546" s="29">
        <v>53.2</v>
      </c>
      <c r="W546" s="29"/>
      <c r="X546" s="29">
        <f>SUM(V546:W546)</f>
        <v>53.2</v>
      </c>
      <c r="Y546" s="29"/>
      <c r="Z546" s="29">
        <f>SUM(X546:Y546)</f>
        <v>53.2</v>
      </c>
      <c r="AA546" s="138"/>
      <c r="AB546" s="29">
        <f>SUM(Z546:AA546)</f>
        <v>53.2</v>
      </c>
      <c r="AC546" s="127"/>
    </row>
    <row r="547" spans="1:29" ht="15.75" hidden="1" outlineLevel="1" x14ac:dyDescent="0.2">
      <c r="A547" s="30" t="s">
        <v>481</v>
      </c>
      <c r="B547" s="30" t="s">
        <v>529</v>
      </c>
      <c r="C547" s="30"/>
      <c r="D547" s="30"/>
      <c r="E547" s="31" t="s">
        <v>530</v>
      </c>
      <c r="F547" s="28">
        <f t="shared" ref="F547:Z551" si="490">F548</f>
        <v>12191.5</v>
      </c>
      <c r="G547" s="28">
        <f t="shared" si="490"/>
        <v>0</v>
      </c>
      <c r="H547" s="28">
        <f t="shared" si="490"/>
        <v>12191.5</v>
      </c>
      <c r="I547" s="28">
        <f t="shared" si="490"/>
        <v>0</v>
      </c>
      <c r="J547" s="28">
        <f t="shared" si="490"/>
        <v>0</v>
      </c>
      <c r="K547" s="28">
        <f t="shared" si="490"/>
        <v>0</v>
      </c>
      <c r="L547" s="28">
        <f t="shared" si="490"/>
        <v>12191.5</v>
      </c>
      <c r="M547" s="28">
        <f t="shared" si="490"/>
        <v>0</v>
      </c>
      <c r="N547" s="28">
        <f t="shared" si="490"/>
        <v>12191.5</v>
      </c>
      <c r="O547" s="28">
        <f t="shared" si="490"/>
        <v>12191.5</v>
      </c>
      <c r="P547" s="28">
        <f t="shared" si="490"/>
        <v>0</v>
      </c>
      <c r="Q547" s="28">
        <f t="shared" si="490"/>
        <v>12191.5</v>
      </c>
      <c r="R547" s="28">
        <f t="shared" si="490"/>
        <v>0</v>
      </c>
      <c r="S547" s="28">
        <f t="shared" si="490"/>
        <v>12191.5</v>
      </c>
      <c r="T547" s="28">
        <f t="shared" si="490"/>
        <v>0</v>
      </c>
      <c r="U547" s="28">
        <f t="shared" si="490"/>
        <v>12191.5</v>
      </c>
      <c r="V547" s="28">
        <f t="shared" si="490"/>
        <v>12191.5</v>
      </c>
      <c r="W547" s="28">
        <f t="shared" si="490"/>
        <v>0</v>
      </c>
      <c r="X547" s="28">
        <f t="shared" si="490"/>
        <v>12191.5</v>
      </c>
      <c r="Y547" s="28">
        <f t="shared" si="490"/>
        <v>0</v>
      </c>
      <c r="Z547" s="28">
        <f t="shared" si="490"/>
        <v>12191.5</v>
      </c>
      <c r="AA547" s="137">
        <f t="shared" ref="AA547:AB551" si="491">AA548</f>
        <v>0</v>
      </c>
      <c r="AB547" s="28">
        <f t="shared" si="491"/>
        <v>12191.5</v>
      </c>
      <c r="AC547" s="127"/>
    </row>
    <row r="548" spans="1:29" ht="31.5" hidden="1" outlineLevel="2" x14ac:dyDescent="0.2">
      <c r="A548" s="30" t="s">
        <v>481</v>
      </c>
      <c r="B548" s="30" t="s">
        <v>529</v>
      </c>
      <c r="C548" s="30" t="s">
        <v>30</v>
      </c>
      <c r="D548" s="30"/>
      <c r="E548" s="31" t="s">
        <v>31</v>
      </c>
      <c r="F548" s="28">
        <f t="shared" si="490"/>
        <v>12191.5</v>
      </c>
      <c r="G548" s="28">
        <f t="shared" si="490"/>
        <v>0</v>
      </c>
      <c r="H548" s="28">
        <f t="shared" si="490"/>
        <v>12191.5</v>
      </c>
      <c r="I548" s="28">
        <f t="shared" si="490"/>
        <v>0</v>
      </c>
      <c r="J548" s="28">
        <f t="shared" si="490"/>
        <v>0</v>
      </c>
      <c r="K548" s="28">
        <f t="shared" si="490"/>
        <v>0</v>
      </c>
      <c r="L548" s="28">
        <f t="shared" si="490"/>
        <v>12191.5</v>
      </c>
      <c r="M548" s="28">
        <f t="shared" si="490"/>
        <v>0</v>
      </c>
      <c r="N548" s="28">
        <f t="shared" si="490"/>
        <v>12191.5</v>
      </c>
      <c r="O548" s="28">
        <f t="shared" si="490"/>
        <v>12191.5</v>
      </c>
      <c r="P548" s="28">
        <f t="shared" si="490"/>
        <v>0</v>
      </c>
      <c r="Q548" s="28">
        <f t="shared" si="490"/>
        <v>12191.5</v>
      </c>
      <c r="R548" s="28">
        <f t="shared" si="490"/>
        <v>0</v>
      </c>
      <c r="S548" s="28">
        <f t="shared" si="490"/>
        <v>12191.5</v>
      </c>
      <c r="T548" s="28">
        <f t="shared" si="490"/>
        <v>0</v>
      </c>
      <c r="U548" s="28">
        <f t="shared" si="490"/>
        <v>12191.5</v>
      </c>
      <c r="V548" s="28">
        <f t="shared" si="490"/>
        <v>12191.5</v>
      </c>
      <c r="W548" s="28">
        <f t="shared" si="490"/>
        <v>0</v>
      </c>
      <c r="X548" s="28">
        <f t="shared" si="490"/>
        <v>12191.5</v>
      </c>
      <c r="Y548" s="28">
        <f t="shared" si="490"/>
        <v>0</v>
      </c>
      <c r="Z548" s="28">
        <f t="shared" si="490"/>
        <v>12191.5</v>
      </c>
      <c r="AA548" s="137">
        <f t="shared" si="491"/>
        <v>0</v>
      </c>
      <c r="AB548" s="28">
        <f t="shared" si="491"/>
        <v>12191.5</v>
      </c>
      <c r="AC548" s="127"/>
    </row>
    <row r="549" spans="1:29" ht="32.25" hidden="1" customHeight="1" outlineLevel="3" x14ac:dyDescent="0.2">
      <c r="A549" s="30" t="s">
        <v>481</v>
      </c>
      <c r="B549" s="30" t="s">
        <v>529</v>
      </c>
      <c r="C549" s="30" t="s">
        <v>32</v>
      </c>
      <c r="D549" s="30"/>
      <c r="E549" s="31" t="s">
        <v>33</v>
      </c>
      <c r="F549" s="28">
        <f t="shared" si="490"/>
        <v>12191.5</v>
      </c>
      <c r="G549" s="28">
        <f t="shared" si="490"/>
        <v>0</v>
      </c>
      <c r="H549" s="28">
        <f t="shared" si="490"/>
        <v>12191.5</v>
      </c>
      <c r="I549" s="28">
        <f t="shared" si="490"/>
        <v>0</v>
      </c>
      <c r="J549" s="28">
        <f t="shared" si="490"/>
        <v>0</v>
      </c>
      <c r="K549" s="28">
        <f t="shared" si="490"/>
        <v>0</v>
      </c>
      <c r="L549" s="28">
        <f t="shared" si="490"/>
        <v>12191.5</v>
      </c>
      <c r="M549" s="28">
        <f t="shared" si="490"/>
        <v>0</v>
      </c>
      <c r="N549" s="28">
        <f t="shared" si="490"/>
        <v>12191.5</v>
      </c>
      <c r="O549" s="28">
        <f t="shared" si="490"/>
        <v>12191.5</v>
      </c>
      <c r="P549" s="28">
        <f t="shared" si="490"/>
        <v>0</v>
      </c>
      <c r="Q549" s="28">
        <f t="shared" si="490"/>
        <v>12191.5</v>
      </c>
      <c r="R549" s="28">
        <f t="shared" si="490"/>
        <v>0</v>
      </c>
      <c r="S549" s="28">
        <f t="shared" si="490"/>
        <v>12191.5</v>
      </c>
      <c r="T549" s="28">
        <f t="shared" si="490"/>
        <v>0</v>
      </c>
      <c r="U549" s="28">
        <f t="shared" si="490"/>
        <v>12191.5</v>
      </c>
      <c r="V549" s="28">
        <f t="shared" si="490"/>
        <v>12191.5</v>
      </c>
      <c r="W549" s="28">
        <f t="shared" si="490"/>
        <v>0</v>
      </c>
      <c r="X549" s="28">
        <f t="shared" si="490"/>
        <v>12191.5</v>
      </c>
      <c r="Y549" s="28">
        <f t="shared" si="490"/>
        <v>0</v>
      </c>
      <c r="Z549" s="28">
        <f t="shared" si="490"/>
        <v>12191.5</v>
      </c>
      <c r="AA549" s="137">
        <f t="shared" si="491"/>
        <v>0</v>
      </c>
      <c r="AB549" s="28">
        <f t="shared" si="491"/>
        <v>12191.5</v>
      </c>
      <c r="AC549" s="127"/>
    </row>
    <row r="550" spans="1:29" ht="31.5" hidden="1" outlineLevel="4" x14ac:dyDescent="0.2">
      <c r="A550" s="30" t="s">
        <v>481</v>
      </c>
      <c r="B550" s="30" t="s">
        <v>529</v>
      </c>
      <c r="C550" s="30" t="s">
        <v>85</v>
      </c>
      <c r="D550" s="30"/>
      <c r="E550" s="31" t="s">
        <v>86</v>
      </c>
      <c r="F550" s="28">
        <f t="shared" si="490"/>
        <v>12191.5</v>
      </c>
      <c r="G550" s="28">
        <f t="shared" si="490"/>
        <v>0</v>
      </c>
      <c r="H550" s="28">
        <f t="shared" si="490"/>
        <v>12191.5</v>
      </c>
      <c r="I550" s="28">
        <f t="shared" si="490"/>
        <v>0</v>
      </c>
      <c r="J550" s="28">
        <f t="shared" si="490"/>
        <v>0</v>
      </c>
      <c r="K550" s="28">
        <f t="shared" si="490"/>
        <v>0</v>
      </c>
      <c r="L550" s="28">
        <f t="shared" si="490"/>
        <v>12191.5</v>
      </c>
      <c r="M550" s="28">
        <f t="shared" si="490"/>
        <v>0</v>
      </c>
      <c r="N550" s="28">
        <f t="shared" si="490"/>
        <v>12191.5</v>
      </c>
      <c r="O550" s="28">
        <f t="shared" si="490"/>
        <v>12191.5</v>
      </c>
      <c r="P550" s="28">
        <f t="shared" si="490"/>
        <v>0</v>
      </c>
      <c r="Q550" s="28">
        <f t="shared" si="490"/>
        <v>12191.5</v>
      </c>
      <c r="R550" s="28">
        <f t="shared" si="490"/>
        <v>0</v>
      </c>
      <c r="S550" s="28">
        <f t="shared" si="490"/>
        <v>12191.5</v>
      </c>
      <c r="T550" s="28">
        <f t="shared" si="490"/>
        <v>0</v>
      </c>
      <c r="U550" s="28">
        <f t="shared" si="490"/>
        <v>12191.5</v>
      </c>
      <c r="V550" s="28">
        <f t="shared" si="490"/>
        <v>12191.5</v>
      </c>
      <c r="W550" s="28">
        <f t="shared" si="490"/>
        <v>0</v>
      </c>
      <c r="X550" s="28">
        <f t="shared" si="490"/>
        <v>12191.5</v>
      </c>
      <c r="Y550" s="28">
        <f t="shared" si="490"/>
        <v>0</v>
      </c>
      <c r="Z550" s="28">
        <f t="shared" si="490"/>
        <v>12191.5</v>
      </c>
      <c r="AA550" s="137">
        <f t="shared" si="491"/>
        <v>0</v>
      </c>
      <c r="AB550" s="28">
        <f t="shared" si="491"/>
        <v>12191.5</v>
      </c>
      <c r="AC550" s="127"/>
    </row>
    <row r="551" spans="1:29" ht="15.75" hidden="1" outlineLevel="5" x14ac:dyDescent="0.2">
      <c r="A551" s="30" t="s">
        <v>481</v>
      </c>
      <c r="B551" s="30" t="s">
        <v>529</v>
      </c>
      <c r="C551" s="30" t="s">
        <v>229</v>
      </c>
      <c r="D551" s="30"/>
      <c r="E551" s="31" t="s">
        <v>230</v>
      </c>
      <c r="F551" s="28">
        <f t="shared" si="490"/>
        <v>12191.5</v>
      </c>
      <c r="G551" s="28">
        <f t="shared" si="490"/>
        <v>0</v>
      </c>
      <c r="H551" s="28">
        <f t="shared" si="490"/>
        <v>12191.5</v>
      </c>
      <c r="I551" s="28">
        <f t="shared" si="490"/>
        <v>0</v>
      </c>
      <c r="J551" s="28">
        <f t="shared" si="490"/>
        <v>0</v>
      </c>
      <c r="K551" s="28">
        <f t="shared" si="490"/>
        <v>0</v>
      </c>
      <c r="L551" s="28">
        <f t="shared" si="490"/>
        <v>12191.5</v>
      </c>
      <c r="M551" s="28">
        <f t="shared" si="490"/>
        <v>0</v>
      </c>
      <c r="N551" s="28">
        <f t="shared" si="490"/>
        <v>12191.5</v>
      </c>
      <c r="O551" s="28">
        <f t="shared" si="490"/>
        <v>12191.5</v>
      </c>
      <c r="P551" s="28">
        <f t="shared" si="490"/>
        <v>0</v>
      </c>
      <c r="Q551" s="28">
        <f t="shared" si="490"/>
        <v>12191.5</v>
      </c>
      <c r="R551" s="28">
        <f t="shared" si="490"/>
        <v>0</v>
      </c>
      <c r="S551" s="28">
        <f t="shared" si="490"/>
        <v>12191.5</v>
      </c>
      <c r="T551" s="28">
        <f t="shared" si="490"/>
        <v>0</v>
      </c>
      <c r="U551" s="28">
        <f t="shared" si="490"/>
        <v>12191.5</v>
      </c>
      <c r="V551" s="28">
        <f t="shared" si="490"/>
        <v>12191.5</v>
      </c>
      <c r="W551" s="28">
        <f t="shared" si="490"/>
        <v>0</v>
      </c>
      <c r="X551" s="28">
        <f t="shared" si="490"/>
        <v>12191.5</v>
      </c>
      <c r="Y551" s="28">
        <f t="shared" si="490"/>
        <v>0</v>
      </c>
      <c r="Z551" s="28">
        <f t="shared" si="490"/>
        <v>12191.5</v>
      </c>
      <c r="AA551" s="137">
        <f t="shared" si="491"/>
        <v>0</v>
      </c>
      <c r="AB551" s="28">
        <f t="shared" si="491"/>
        <v>12191.5</v>
      </c>
      <c r="AC551" s="127"/>
    </row>
    <row r="552" spans="1:29" ht="31.5" hidden="1" outlineLevel="7" x14ac:dyDescent="0.2">
      <c r="A552" s="32" t="s">
        <v>481</v>
      </c>
      <c r="B552" s="32" t="s">
        <v>529</v>
      </c>
      <c r="C552" s="32" t="s">
        <v>229</v>
      </c>
      <c r="D552" s="32" t="s">
        <v>65</v>
      </c>
      <c r="E552" s="33" t="s">
        <v>66</v>
      </c>
      <c r="F552" s="29">
        <v>12191.5</v>
      </c>
      <c r="G552" s="29"/>
      <c r="H552" s="29">
        <f>SUM(F552:G552)</f>
        <v>12191.5</v>
      </c>
      <c r="I552" s="29"/>
      <c r="J552" s="29"/>
      <c r="K552" s="29"/>
      <c r="L552" s="29">
        <f>SUM(H552:K552)</f>
        <v>12191.5</v>
      </c>
      <c r="M552" s="29"/>
      <c r="N552" s="29">
        <f>SUM(L552:M552)</f>
        <v>12191.5</v>
      </c>
      <c r="O552" s="29">
        <v>12191.5</v>
      </c>
      <c r="P552" s="29"/>
      <c r="Q552" s="29">
        <f>SUM(O552:P552)</f>
        <v>12191.5</v>
      </c>
      <c r="R552" s="29"/>
      <c r="S552" s="29">
        <f>SUM(Q552:R552)</f>
        <v>12191.5</v>
      </c>
      <c r="T552" s="29"/>
      <c r="U552" s="29">
        <f>SUM(S552:T552)</f>
        <v>12191.5</v>
      </c>
      <c r="V552" s="29">
        <v>12191.5</v>
      </c>
      <c r="W552" s="29"/>
      <c r="X552" s="29">
        <f>SUM(V552:W552)</f>
        <v>12191.5</v>
      </c>
      <c r="Y552" s="29"/>
      <c r="Z552" s="29">
        <f>SUM(X552:Y552)</f>
        <v>12191.5</v>
      </c>
      <c r="AA552" s="138"/>
      <c r="AB552" s="29">
        <f>SUM(Z552:AA552)</f>
        <v>12191.5</v>
      </c>
      <c r="AC552" s="127"/>
    </row>
    <row r="553" spans="1:29" ht="15.75" outlineLevel="7" x14ac:dyDescent="0.2">
      <c r="A553" s="30" t="s">
        <v>481</v>
      </c>
      <c r="B553" s="30" t="s">
        <v>531</v>
      </c>
      <c r="C553" s="30"/>
      <c r="D553" s="30"/>
      <c r="E553" s="31" t="s">
        <v>532</v>
      </c>
      <c r="F553" s="28">
        <f>F571</f>
        <v>150</v>
      </c>
      <c r="G553" s="28">
        <f>G571</f>
        <v>0</v>
      </c>
      <c r="H553" s="28">
        <f>H571</f>
        <v>150</v>
      </c>
      <c r="I553" s="28">
        <f>I571+I554</f>
        <v>0</v>
      </c>
      <c r="J553" s="28">
        <f t="shared" ref="J553:Z553" si="492">J571+J554</f>
        <v>0</v>
      </c>
      <c r="K553" s="28">
        <f t="shared" si="492"/>
        <v>201.07442</v>
      </c>
      <c r="L553" s="28">
        <f t="shared" si="492"/>
        <v>351.07442000000003</v>
      </c>
      <c r="M553" s="28">
        <f>M571+M554</f>
        <v>550</v>
      </c>
      <c r="N553" s="28">
        <f>N571+N554</f>
        <v>901.07442000000003</v>
      </c>
      <c r="O553" s="28">
        <f t="shared" si="492"/>
        <v>150</v>
      </c>
      <c r="P553" s="28">
        <f t="shared" si="492"/>
        <v>0</v>
      </c>
      <c r="Q553" s="28">
        <f t="shared" si="492"/>
        <v>150</v>
      </c>
      <c r="R553" s="28">
        <f t="shared" si="492"/>
        <v>0</v>
      </c>
      <c r="S553" s="28">
        <f t="shared" si="492"/>
        <v>150</v>
      </c>
      <c r="T553" s="28">
        <f>T571+T554</f>
        <v>0</v>
      </c>
      <c r="U553" s="28">
        <f>U571+U554</f>
        <v>150</v>
      </c>
      <c r="V553" s="28">
        <f t="shared" si="492"/>
        <v>150</v>
      </c>
      <c r="W553" s="28">
        <f t="shared" si="492"/>
        <v>0</v>
      </c>
      <c r="X553" s="28">
        <f t="shared" si="492"/>
        <v>150</v>
      </c>
      <c r="Y553" s="28">
        <f t="shared" si="492"/>
        <v>0</v>
      </c>
      <c r="Z553" s="28">
        <f t="shared" si="492"/>
        <v>150</v>
      </c>
      <c r="AA553" s="137">
        <f>AA571+AA554</f>
        <v>0</v>
      </c>
      <c r="AB553" s="28">
        <f>AB571+AB554</f>
        <v>150</v>
      </c>
      <c r="AC553" s="127"/>
    </row>
    <row r="554" spans="1:29" ht="15.75" outlineLevel="7" x14ac:dyDescent="0.2">
      <c r="A554" s="30" t="s">
        <v>481</v>
      </c>
      <c r="B554" s="108" t="s">
        <v>562</v>
      </c>
      <c r="C554" s="30"/>
      <c r="D554" s="30"/>
      <c r="E554" s="31" t="s">
        <v>563</v>
      </c>
      <c r="F554" s="28"/>
      <c r="G554" s="28"/>
      <c r="H554" s="28"/>
      <c r="I554" s="28">
        <f>I562</f>
        <v>0</v>
      </c>
      <c r="J554" s="28">
        <f t="shared" ref="J554:Z554" si="493">J562</f>
        <v>0</v>
      </c>
      <c r="K554" s="28">
        <f t="shared" si="493"/>
        <v>201.07442</v>
      </c>
      <c r="L554" s="28">
        <f t="shared" si="493"/>
        <v>201.07442</v>
      </c>
      <c r="M554" s="28">
        <f>M562+M555</f>
        <v>550</v>
      </c>
      <c r="N554" s="28">
        <f t="shared" ref="N554:U554" si="494">N562+N555</f>
        <v>751.07442000000003</v>
      </c>
      <c r="O554" s="28">
        <f t="shared" si="494"/>
        <v>0</v>
      </c>
      <c r="P554" s="28">
        <f t="shared" si="494"/>
        <v>0</v>
      </c>
      <c r="Q554" s="28">
        <f t="shared" si="494"/>
        <v>0</v>
      </c>
      <c r="R554" s="28">
        <f t="shared" si="494"/>
        <v>0</v>
      </c>
      <c r="S554" s="28">
        <f t="shared" si="494"/>
        <v>0</v>
      </c>
      <c r="T554" s="28">
        <f t="shared" si="494"/>
        <v>0</v>
      </c>
      <c r="U554" s="28">
        <f t="shared" si="494"/>
        <v>0</v>
      </c>
      <c r="V554" s="28">
        <f t="shared" si="493"/>
        <v>0</v>
      </c>
      <c r="W554" s="28">
        <f t="shared" si="493"/>
        <v>0</v>
      </c>
      <c r="X554" s="28">
        <f t="shared" si="493"/>
        <v>0</v>
      </c>
      <c r="Y554" s="28">
        <f t="shared" si="493"/>
        <v>0</v>
      </c>
      <c r="Z554" s="28">
        <f t="shared" si="493"/>
        <v>0</v>
      </c>
      <c r="AA554" s="137">
        <f>AA562</f>
        <v>0</v>
      </c>
      <c r="AB554" s="28">
        <f>AB562</f>
        <v>0</v>
      </c>
      <c r="AC554" s="127"/>
    </row>
    <row r="555" spans="1:29" ht="31.5" outlineLevel="7" x14ac:dyDescent="0.2">
      <c r="A555" s="30" t="s">
        <v>481</v>
      </c>
      <c r="B555" s="30" t="s">
        <v>562</v>
      </c>
      <c r="C555" s="30" t="s">
        <v>157</v>
      </c>
      <c r="D555" s="30"/>
      <c r="E555" s="31" t="s">
        <v>158</v>
      </c>
      <c r="F555" s="28"/>
      <c r="G555" s="28"/>
      <c r="H555" s="28"/>
      <c r="I555" s="28"/>
      <c r="J555" s="28"/>
      <c r="K555" s="28"/>
      <c r="L555" s="28"/>
      <c r="M555" s="28">
        <f t="shared" ref="M555:N558" si="495">M556</f>
        <v>550</v>
      </c>
      <c r="N555" s="28">
        <f t="shared" si="495"/>
        <v>550</v>
      </c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137"/>
      <c r="AB555" s="28"/>
      <c r="AC555" s="127"/>
    </row>
    <row r="556" spans="1:29" ht="31.5" outlineLevel="7" x14ac:dyDescent="0.2">
      <c r="A556" s="30" t="s">
        <v>481</v>
      </c>
      <c r="B556" s="30" t="s">
        <v>562</v>
      </c>
      <c r="C556" s="30" t="s">
        <v>347</v>
      </c>
      <c r="D556" s="30"/>
      <c r="E556" s="31" t="s">
        <v>348</v>
      </c>
      <c r="F556" s="28"/>
      <c r="G556" s="28"/>
      <c r="H556" s="28"/>
      <c r="I556" s="28"/>
      <c r="J556" s="28"/>
      <c r="K556" s="28"/>
      <c r="L556" s="28"/>
      <c r="M556" s="28">
        <f t="shared" si="495"/>
        <v>550</v>
      </c>
      <c r="N556" s="28">
        <f t="shared" si="495"/>
        <v>550</v>
      </c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137"/>
      <c r="AB556" s="28"/>
      <c r="AC556" s="127"/>
    </row>
    <row r="557" spans="1:29" ht="15.75" outlineLevel="7" x14ac:dyDescent="0.2">
      <c r="A557" s="30" t="s">
        <v>481</v>
      </c>
      <c r="B557" s="30" t="s">
        <v>562</v>
      </c>
      <c r="C557" s="30" t="s">
        <v>349</v>
      </c>
      <c r="D557" s="30"/>
      <c r="E557" s="31" t="s">
        <v>564</v>
      </c>
      <c r="F557" s="28"/>
      <c r="G557" s="28"/>
      <c r="H557" s="28"/>
      <c r="I557" s="28"/>
      <c r="J557" s="28"/>
      <c r="K557" s="28"/>
      <c r="L557" s="28"/>
      <c r="M557" s="28">
        <f t="shared" si="495"/>
        <v>550</v>
      </c>
      <c r="N557" s="28">
        <f t="shared" si="495"/>
        <v>550</v>
      </c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137"/>
      <c r="AB557" s="28"/>
      <c r="AC557" s="127"/>
    </row>
    <row r="558" spans="1:29" ht="31.5" outlineLevel="7" x14ac:dyDescent="0.2">
      <c r="A558" s="30" t="s">
        <v>481</v>
      </c>
      <c r="B558" s="30" t="s">
        <v>562</v>
      </c>
      <c r="C558" s="30" t="s">
        <v>971</v>
      </c>
      <c r="D558" s="30"/>
      <c r="E558" s="31" t="s">
        <v>972</v>
      </c>
      <c r="F558" s="28"/>
      <c r="G558" s="28"/>
      <c r="H558" s="28"/>
      <c r="I558" s="28"/>
      <c r="J558" s="28"/>
      <c r="K558" s="28"/>
      <c r="L558" s="28"/>
      <c r="M558" s="28">
        <f t="shared" si="495"/>
        <v>550</v>
      </c>
      <c r="N558" s="28">
        <f t="shared" si="495"/>
        <v>550</v>
      </c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137"/>
      <c r="AB558" s="28"/>
      <c r="AC558" s="127"/>
    </row>
    <row r="559" spans="1:29" ht="15.75" outlineLevel="7" x14ac:dyDescent="0.2">
      <c r="A559" s="32" t="s">
        <v>481</v>
      </c>
      <c r="B559" s="32" t="s">
        <v>562</v>
      </c>
      <c r="C559" s="32" t="s">
        <v>971</v>
      </c>
      <c r="D559" s="205" t="s">
        <v>109</v>
      </c>
      <c r="E559" s="206" t="s">
        <v>110</v>
      </c>
      <c r="F559" s="28"/>
      <c r="G559" s="28"/>
      <c r="H559" s="28"/>
      <c r="I559" s="28"/>
      <c r="J559" s="28"/>
      <c r="K559" s="28"/>
      <c r="L559" s="28"/>
      <c r="M559" s="28">
        <f>M561</f>
        <v>550</v>
      </c>
      <c r="N559" s="28">
        <f>N561</f>
        <v>550</v>
      </c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137"/>
      <c r="AB559" s="28"/>
      <c r="AC559" s="127"/>
    </row>
    <row r="560" spans="1:29" ht="15.75" outlineLevel="7" x14ac:dyDescent="0.2">
      <c r="A560" s="32"/>
      <c r="B560" s="32"/>
      <c r="C560" s="32"/>
      <c r="D560" s="205"/>
      <c r="E560" s="207" t="s">
        <v>437</v>
      </c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137"/>
      <c r="AB560" s="28"/>
      <c r="AC560" s="127"/>
    </row>
    <row r="561" spans="1:29" ht="31.5" outlineLevel="7" x14ac:dyDescent="0.2">
      <c r="A561" s="30"/>
      <c r="B561" s="108"/>
      <c r="C561" s="30"/>
      <c r="D561" s="208"/>
      <c r="E561" s="206" t="s">
        <v>973</v>
      </c>
      <c r="F561" s="28"/>
      <c r="G561" s="28"/>
      <c r="H561" s="28"/>
      <c r="I561" s="28"/>
      <c r="J561" s="28"/>
      <c r="K561" s="28"/>
      <c r="L561" s="28"/>
      <c r="M561" s="147">
        <v>550</v>
      </c>
      <c r="N561" s="29">
        <f>SUM(L561:M561)</f>
        <v>550</v>
      </c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137"/>
      <c r="AB561" s="28"/>
      <c r="AC561" s="127"/>
    </row>
    <row r="562" spans="1:29" ht="31.5" hidden="1" outlineLevel="7" x14ac:dyDescent="0.25">
      <c r="A562" s="30" t="s">
        <v>481</v>
      </c>
      <c r="B562" s="108" t="s">
        <v>562</v>
      </c>
      <c r="C562" s="30" t="s">
        <v>57</v>
      </c>
      <c r="D562" s="30" t="s">
        <v>447</v>
      </c>
      <c r="E562" s="116" t="s">
        <v>58</v>
      </c>
      <c r="F562" s="28"/>
      <c r="G562" s="28"/>
      <c r="H562" s="28"/>
      <c r="I562" s="28">
        <f t="shared" ref="I562:N563" si="496">I563</f>
        <v>0</v>
      </c>
      <c r="J562" s="28">
        <f t="shared" si="496"/>
        <v>0</v>
      </c>
      <c r="K562" s="28">
        <f t="shared" si="496"/>
        <v>201.07442</v>
      </c>
      <c r="L562" s="28">
        <f t="shared" si="496"/>
        <v>201.07442</v>
      </c>
      <c r="M562" s="28">
        <f t="shared" si="496"/>
        <v>0</v>
      </c>
      <c r="N562" s="28">
        <f t="shared" si="496"/>
        <v>201.07442</v>
      </c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137"/>
      <c r="AB562" s="28"/>
      <c r="AC562" s="127"/>
    </row>
    <row r="563" spans="1:29" ht="31.5" hidden="1" outlineLevel="7" x14ac:dyDescent="0.25">
      <c r="A563" s="30" t="s">
        <v>481</v>
      </c>
      <c r="B563" s="108" t="s">
        <v>562</v>
      </c>
      <c r="C563" s="30" t="s">
        <v>59</v>
      </c>
      <c r="D563" s="30" t="s">
        <v>447</v>
      </c>
      <c r="E563" s="116" t="s">
        <v>60</v>
      </c>
      <c r="F563" s="28"/>
      <c r="G563" s="28"/>
      <c r="H563" s="28"/>
      <c r="I563" s="28">
        <f t="shared" si="496"/>
        <v>0</v>
      </c>
      <c r="J563" s="28">
        <f t="shared" si="496"/>
        <v>0</v>
      </c>
      <c r="K563" s="28">
        <f t="shared" si="496"/>
        <v>201.07442</v>
      </c>
      <c r="L563" s="28">
        <f t="shared" si="496"/>
        <v>201.07442</v>
      </c>
      <c r="M563" s="28">
        <f t="shared" si="496"/>
        <v>0</v>
      </c>
      <c r="N563" s="28">
        <f t="shared" si="496"/>
        <v>201.07442</v>
      </c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137"/>
      <c r="AB563" s="28"/>
      <c r="AC563" s="127"/>
    </row>
    <row r="564" spans="1:29" ht="31.5" hidden="1" outlineLevel="7" x14ac:dyDescent="0.25">
      <c r="A564" s="30" t="s">
        <v>481</v>
      </c>
      <c r="B564" s="108" t="s">
        <v>562</v>
      </c>
      <c r="C564" s="30" t="s">
        <v>61</v>
      </c>
      <c r="D564" s="30"/>
      <c r="E564" s="116" t="s">
        <v>806</v>
      </c>
      <c r="F564" s="28"/>
      <c r="G564" s="28"/>
      <c r="H564" s="28"/>
      <c r="I564" s="28">
        <f t="shared" ref="I564:N564" si="497">I565+I567+I569</f>
        <v>0</v>
      </c>
      <c r="J564" s="28">
        <f t="shared" si="497"/>
        <v>0</v>
      </c>
      <c r="K564" s="28">
        <f t="shared" si="497"/>
        <v>201.07442</v>
      </c>
      <c r="L564" s="28">
        <f t="shared" si="497"/>
        <v>201.07442</v>
      </c>
      <c r="M564" s="28">
        <f t="shared" si="497"/>
        <v>0</v>
      </c>
      <c r="N564" s="28">
        <f t="shared" si="497"/>
        <v>201.07442</v>
      </c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137"/>
      <c r="AB564" s="28"/>
      <c r="AC564" s="127"/>
    </row>
    <row r="565" spans="1:29" ht="31.5" hidden="1" outlineLevel="7" x14ac:dyDescent="0.25">
      <c r="A565" s="30" t="s">
        <v>481</v>
      </c>
      <c r="B565" s="108" t="s">
        <v>562</v>
      </c>
      <c r="C565" s="30" t="s">
        <v>442</v>
      </c>
      <c r="D565" s="108"/>
      <c r="E565" s="117" t="s">
        <v>492</v>
      </c>
      <c r="F565" s="28"/>
      <c r="G565" s="28"/>
      <c r="H565" s="28"/>
      <c r="I565" s="28">
        <f t="shared" ref="I565:N569" si="498">I566</f>
        <v>0</v>
      </c>
      <c r="J565" s="28">
        <f t="shared" si="498"/>
        <v>0</v>
      </c>
      <c r="K565" s="28">
        <f t="shared" si="498"/>
        <v>100.53721</v>
      </c>
      <c r="L565" s="28">
        <f t="shared" si="498"/>
        <v>100.53721</v>
      </c>
      <c r="M565" s="28">
        <f t="shared" si="498"/>
        <v>0</v>
      </c>
      <c r="N565" s="28">
        <f t="shared" si="498"/>
        <v>100.53721</v>
      </c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137"/>
      <c r="AB565" s="28"/>
      <c r="AC565" s="127"/>
    </row>
    <row r="566" spans="1:29" ht="31.5" hidden="1" outlineLevel="7" x14ac:dyDescent="0.25">
      <c r="A566" s="32" t="s">
        <v>481</v>
      </c>
      <c r="B566" s="110" t="s">
        <v>562</v>
      </c>
      <c r="C566" s="32" t="s">
        <v>442</v>
      </c>
      <c r="D566" s="110" t="s">
        <v>65</v>
      </c>
      <c r="E566" s="112" t="s">
        <v>66</v>
      </c>
      <c r="F566" s="28"/>
      <c r="G566" s="28"/>
      <c r="H566" s="28"/>
      <c r="I566" s="29"/>
      <c r="J566" s="29"/>
      <c r="K566" s="29">
        <v>100.53721</v>
      </c>
      <c r="L566" s="29">
        <f>SUM(H566:K566)</f>
        <v>100.53721</v>
      </c>
      <c r="M566" s="29"/>
      <c r="N566" s="29">
        <f>SUM(L566:M566)</f>
        <v>100.53721</v>
      </c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137"/>
      <c r="AB566" s="28"/>
      <c r="AC566" s="127"/>
    </row>
    <row r="567" spans="1:29" ht="31.5" hidden="1" outlineLevel="7" x14ac:dyDescent="0.25">
      <c r="A567" s="30" t="s">
        <v>481</v>
      </c>
      <c r="B567" s="108" t="s">
        <v>562</v>
      </c>
      <c r="C567" s="30" t="s">
        <v>442</v>
      </c>
      <c r="D567" s="108"/>
      <c r="E567" s="117" t="s">
        <v>448</v>
      </c>
      <c r="F567" s="28"/>
      <c r="G567" s="28"/>
      <c r="H567" s="28"/>
      <c r="I567" s="28">
        <f t="shared" si="498"/>
        <v>0</v>
      </c>
      <c r="J567" s="28">
        <f t="shared" si="498"/>
        <v>0</v>
      </c>
      <c r="K567" s="28">
        <f t="shared" si="498"/>
        <v>100.53721</v>
      </c>
      <c r="L567" s="28">
        <f t="shared" si="498"/>
        <v>100.53721</v>
      </c>
      <c r="M567" s="28">
        <f t="shared" si="498"/>
        <v>0</v>
      </c>
      <c r="N567" s="28">
        <f t="shared" si="498"/>
        <v>100.53721</v>
      </c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137"/>
      <c r="AB567" s="28"/>
      <c r="AC567" s="127"/>
    </row>
    <row r="568" spans="1:29" ht="31.5" hidden="1" outlineLevel="7" x14ac:dyDescent="0.25">
      <c r="A568" s="32" t="s">
        <v>481</v>
      </c>
      <c r="B568" s="110" t="s">
        <v>562</v>
      </c>
      <c r="C568" s="32" t="s">
        <v>442</v>
      </c>
      <c r="D568" s="110" t="s">
        <v>65</v>
      </c>
      <c r="E568" s="112" t="s">
        <v>66</v>
      </c>
      <c r="F568" s="28"/>
      <c r="G568" s="28"/>
      <c r="H568" s="28"/>
      <c r="I568" s="29"/>
      <c r="J568" s="29"/>
      <c r="K568" s="29">
        <v>100.53721</v>
      </c>
      <c r="L568" s="29">
        <f>SUM(H568:K568)</f>
        <v>100.53721</v>
      </c>
      <c r="M568" s="29"/>
      <c r="N568" s="29">
        <f>SUM(L568:M568)</f>
        <v>100.53721</v>
      </c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137"/>
      <c r="AB568" s="28"/>
      <c r="AC568" s="127"/>
    </row>
    <row r="569" spans="1:29" ht="31.5" hidden="1" outlineLevel="7" x14ac:dyDescent="0.25">
      <c r="A569" s="30" t="s">
        <v>481</v>
      </c>
      <c r="B569" s="108" t="s">
        <v>562</v>
      </c>
      <c r="C569" s="30" t="s">
        <v>442</v>
      </c>
      <c r="D569" s="108"/>
      <c r="E569" s="117" t="s">
        <v>869</v>
      </c>
      <c r="F569" s="28"/>
      <c r="G569" s="28"/>
      <c r="H569" s="28"/>
      <c r="I569" s="28">
        <f t="shared" si="498"/>
        <v>0</v>
      </c>
      <c r="J569" s="28">
        <f t="shared" si="498"/>
        <v>0</v>
      </c>
      <c r="K569" s="28">
        <f t="shared" si="498"/>
        <v>0</v>
      </c>
      <c r="L569" s="28">
        <f t="shared" si="498"/>
        <v>0</v>
      </c>
      <c r="M569" s="28">
        <f t="shared" si="498"/>
        <v>0</v>
      </c>
      <c r="N569" s="28">
        <f t="shared" si="498"/>
        <v>0</v>
      </c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137"/>
      <c r="AB569" s="28"/>
      <c r="AC569" s="127"/>
    </row>
    <row r="570" spans="1:29" ht="31.5" hidden="1" outlineLevel="7" x14ac:dyDescent="0.25">
      <c r="A570" s="32" t="s">
        <v>481</v>
      </c>
      <c r="B570" s="110" t="s">
        <v>562</v>
      </c>
      <c r="C570" s="32" t="s">
        <v>442</v>
      </c>
      <c r="D570" s="110" t="s">
        <v>65</v>
      </c>
      <c r="E570" s="112" t="s">
        <v>66</v>
      </c>
      <c r="F570" s="28"/>
      <c r="G570" s="28"/>
      <c r="H570" s="28"/>
      <c r="I570" s="29"/>
      <c r="J570" s="29"/>
      <c r="K570" s="29"/>
      <c r="L570" s="29">
        <f>SUM(H570:K570)</f>
        <v>0</v>
      </c>
      <c r="M570" s="29"/>
      <c r="N570" s="29">
        <f>SUM(L570:M570)</f>
        <v>0</v>
      </c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137"/>
      <c r="AB570" s="28"/>
      <c r="AC570" s="127"/>
    </row>
    <row r="571" spans="1:29" ht="15.75" hidden="1" outlineLevel="1" x14ac:dyDescent="0.2">
      <c r="A571" s="30" t="s">
        <v>481</v>
      </c>
      <c r="B571" s="30" t="s">
        <v>533</v>
      </c>
      <c r="C571" s="30"/>
      <c r="D571" s="30"/>
      <c r="E571" s="31" t="s">
        <v>534</v>
      </c>
      <c r="F571" s="28">
        <f t="shared" ref="F571:Z575" si="499">F572</f>
        <v>150</v>
      </c>
      <c r="G571" s="28">
        <f t="shared" si="499"/>
        <v>0</v>
      </c>
      <c r="H571" s="28">
        <f t="shared" si="499"/>
        <v>150</v>
      </c>
      <c r="I571" s="28">
        <f t="shared" si="499"/>
        <v>0</v>
      </c>
      <c r="J571" s="28">
        <f t="shared" si="499"/>
        <v>0</v>
      </c>
      <c r="K571" s="28">
        <f t="shared" si="499"/>
        <v>0</v>
      </c>
      <c r="L571" s="28">
        <f t="shared" si="499"/>
        <v>150</v>
      </c>
      <c r="M571" s="28">
        <f t="shared" si="499"/>
        <v>0</v>
      </c>
      <c r="N571" s="28">
        <f t="shared" si="499"/>
        <v>150</v>
      </c>
      <c r="O571" s="28">
        <f t="shared" si="499"/>
        <v>150</v>
      </c>
      <c r="P571" s="28">
        <f t="shared" si="499"/>
        <v>0</v>
      </c>
      <c r="Q571" s="28">
        <f t="shared" si="499"/>
        <v>150</v>
      </c>
      <c r="R571" s="28">
        <f t="shared" si="499"/>
        <v>0</v>
      </c>
      <c r="S571" s="28">
        <f t="shared" si="499"/>
        <v>150</v>
      </c>
      <c r="T571" s="28">
        <f t="shared" si="499"/>
        <v>0</v>
      </c>
      <c r="U571" s="28">
        <f t="shared" si="499"/>
        <v>150</v>
      </c>
      <c r="V571" s="28">
        <f t="shared" si="499"/>
        <v>150</v>
      </c>
      <c r="W571" s="28">
        <f t="shared" si="499"/>
        <v>0</v>
      </c>
      <c r="X571" s="28">
        <f t="shared" si="499"/>
        <v>150</v>
      </c>
      <c r="Y571" s="28">
        <f t="shared" si="499"/>
        <v>0</v>
      </c>
      <c r="Z571" s="28">
        <f t="shared" si="499"/>
        <v>150</v>
      </c>
      <c r="AA571" s="137">
        <f t="shared" ref="AA571:AB575" si="500">AA572</f>
        <v>0</v>
      </c>
      <c r="AB571" s="28">
        <f t="shared" si="500"/>
        <v>150</v>
      </c>
      <c r="AC571" s="127"/>
    </row>
    <row r="572" spans="1:29" ht="31.5" hidden="1" outlineLevel="2" x14ac:dyDescent="0.2">
      <c r="A572" s="30" t="s">
        <v>481</v>
      </c>
      <c r="B572" s="30" t="s">
        <v>533</v>
      </c>
      <c r="C572" s="30" t="s">
        <v>157</v>
      </c>
      <c r="D572" s="30"/>
      <c r="E572" s="31" t="s">
        <v>158</v>
      </c>
      <c r="F572" s="28">
        <f t="shared" si="499"/>
        <v>150</v>
      </c>
      <c r="G572" s="28">
        <f t="shared" si="499"/>
        <v>0</v>
      </c>
      <c r="H572" s="28">
        <f t="shared" si="499"/>
        <v>150</v>
      </c>
      <c r="I572" s="28">
        <f t="shared" si="499"/>
        <v>0</v>
      </c>
      <c r="J572" s="28">
        <f t="shared" si="499"/>
        <v>0</v>
      </c>
      <c r="K572" s="28">
        <f t="shared" si="499"/>
        <v>0</v>
      </c>
      <c r="L572" s="28">
        <f t="shared" si="499"/>
        <v>150</v>
      </c>
      <c r="M572" s="28">
        <f t="shared" si="499"/>
        <v>0</v>
      </c>
      <c r="N572" s="28">
        <f t="shared" si="499"/>
        <v>150</v>
      </c>
      <c r="O572" s="28">
        <f t="shared" si="499"/>
        <v>150</v>
      </c>
      <c r="P572" s="28">
        <f t="shared" si="499"/>
        <v>0</v>
      </c>
      <c r="Q572" s="28">
        <f t="shared" si="499"/>
        <v>150</v>
      </c>
      <c r="R572" s="28">
        <f t="shared" si="499"/>
        <v>0</v>
      </c>
      <c r="S572" s="28">
        <f t="shared" si="499"/>
        <v>150</v>
      </c>
      <c r="T572" s="28">
        <f t="shared" si="499"/>
        <v>0</v>
      </c>
      <c r="U572" s="28">
        <f t="shared" si="499"/>
        <v>150</v>
      </c>
      <c r="V572" s="28">
        <f t="shared" si="499"/>
        <v>150</v>
      </c>
      <c r="W572" s="28">
        <f t="shared" si="499"/>
        <v>0</v>
      </c>
      <c r="X572" s="28">
        <f t="shared" si="499"/>
        <v>150</v>
      </c>
      <c r="Y572" s="28">
        <f t="shared" si="499"/>
        <v>0</v>
      </c>
      <c r="Z572" s="28">
        <f t="shared" si="499"/>
        <v>150</v>
      </c>
      <c r="AA572" s="137">
        <f t="shared" si="500"/>
        <v>0</v>
      </c>
      <c r="AB572" s="28">
        <f t="shared" si="500"/>
        <v>150</v>
      </c>
      <c r="AC572" s="127"/>
    </row>
    <row r="573" spans="1:29" ht="15.75" hidden="1" outlineLevel="3" x14ac:dyDescent="0.2">
      <c r="A573" s="30" t="s">
        <v>481</v>
      </c>
      <c r="B573" s="30" t="s">
        <v>533</v>
      </c>
      <c r="C573" s="30" t="s">
        <v>231</v>
      </c>
      <c r="D573" s="30"/>
      <c r="E573" s="31" t="s">
        <v>232</v>
      </c>
      <c r="F573" s="28">
        <f t="shared" si="499"/>
        <v>150</v>
      </c>
      <c r="G573" s="28">
        <f t="shared" si="499"/>
        <v>0</v>
      </c>
      <c r="H573" s="28">
        <f t="shared" si="499"/>
        <v>150</v>
      </c>
      <c r="I573" s="28">
        <f t="shared" si="499"/>
        <v>0</v>
      </c>
      <c r="J573" s="28">
        <f t="shared" si="499"/>
        <v>0</v>
      </c>
      <c r="K573" s="28">
        <f t="shared" si="499"/>
        <v>0</v>
      </c>
      <c r="L573" s="28">
        <f t="shared" si="499"/>
        <v>150</v>
      </c>
      <c r="M573" s="28">
        <f t="shared" si="499"/>
        <v>0</v>
      </c>
      <c r="N573" s="28">
        <f t="shared" si="499"/>
        <v>150</v>
      </c>
      <c r="O573" s="28">
        <f t="shared" si="499"/>
        <v>150</v>
      </c>
      <c r="P573" s="28">
        <f t="shared" si="499"/>
        <v>0</v>
      </c>
      <c r="Q573" s="28">
        <f t="shared" si="499"/>
        <v>150</v>
      </c>
      <c r="R573" s="28">
        <f t="shared" si="499"/>
        <v>0</v>
      </c>
      <c r="S573" s="28">
        <f t="shared" si="499"/>
        <v>150</v>
      </c>
      <c r="T573" s="28">
        <f t="shared" si="499"/>
        <v>0</v>
      </c>
      <c r="U573" s="28">
        <f t="shared" si="499"/>
        <v>150</v>
      </c>
      <c r="V573" s="28">
        <f t="shared" si="499"/>
        <v>150</v>
      </c>
      <c r="W573" s="28">
        <f t="shared" si="499"/>
        <v>0</v>
      </c>
      <c r="X573" s="28">
        <f t="shared" si="499"/>
        <v>150</v>
      </c>
      <c r="Y573" s="28">
        <f t="shared" si="499"/>
        <v>0</v>
      </c>
      <c r="Z573" s="28">
        <f t="shared" si="499"/>
        <v>150</v>
      </c>
      <c r="AA573" s="137">
        <f t="shared" si="500"/>
        <v>0</v>
      </c>
      <c r="AB573" s="28">
        <f t="shared" si="500"/>
        <v>150</v>
      </c>
      <c r="AC573" s="127"/>
    </row>
    <row r="574" spans="1:29" ht="31.5" hidden="1" outlineLevel="4" x14ac:dyDescent="0.2">
      <c r="A574" s="30" t="s">
        <v>481</v>
      </c>
      <c r="B574" s="30" t="s">
        <v>533</v>
      </c>
      <c r="C574" s="30" t="s">
        <v>233</v>
      </c>
      <c r="D574" s="30"/>
      <c r="E574" s="31" t="s">
        <v>430</v>
      </c>
      <c r="F574" s="28">
        <f t="shared" si="499"/>
        <v>150</v>
      </c>
      <c r="G574" s="28">
        <f t="shared" si="499"/>
        <v>0</v>
      </c>
      <c r="H574" s="28">
        <f t="shared" si="499"/>
        <v>150</v>
      </c>
      <c r="I574" s="28">
        <f t="shared" si="499"/>
        <v>0</v>
      </c>
      <c r="J574" s="28">
        <f t="shared" si="499"/>
        <v>0</v>
      </c>
      <c r="K574" s="28">
        <f t="shared" si="499"/>
        <v>0</v>
      </c>
      <c r="L574" s="28">
        <f t="shared" si="499"/>
        <v>150</v>
      </c>
      <c r="M574" s="28">
        <f t="shared" si="499"/>
        <v>0</v>
      </c>
      <c r="N574" s="28">
        <f t="shared" si="499"/>
        <v>150</v>
      </c>
      <c r="O574" s="28">
        <f t="shared" si="499"/>
        <v>150</v>
      </c>
      <c r="P574" s="28">
        <f t="shared" si="499"/>
        <v>0</v>
      </c>
      <c r="Q574" s="28">
        <f t="shared" si="499"/>
        <v>150</v>
      </c>
      <c r="R574" s="28">
        <f t="shared" si="499"/>
        <v>0</v>
      </c>
      <c r="S574" s="28">
        <f t="shared" si="499"/>
        <v>150</v>
      </c>
      <c r="T574" s="28">
        <f t="shared" si="499"/>
        <v>0</v>
      </c>
      <c r="U574" s="28">
        <f t="shared" si="499"/>
        <v>150</v>
      </c>
      <c r="V574" s="28">
        <f t="shared" si="499"/>
        <v>150</v>
      </c>
      <c r="W574" s="28">
        <f t="shared" si="499"/>
        <v>0</v>
      </c>
      <c r="X574" s="28">
        <f t="shared" si="499"/>
        <v>150</v>
      </c>
      <c r="Y574" s="28">
        <f t="shared" si="499"/>
        <v>0</v>
      </c>
      <c r="Z574" s="28">
        <f t="shared" si="499"/>
        <v>150</v>
      </c>
      <c r="AA574" s="137">
        <f t="shared" si="500"/>
        <v>0</v>
      </c>
      <c r="AB574" s="28">
        <f t="shared" si="500"/>
        <v>150</v>
      </c>
      <c r="AC574" s="127"/>
    </row>
    <row r="575" spans="1:29" ht="15.75" hidden="1" outlineLevel="5" x14ac:dyDescent="0.2">
      <c r="A575" s="30" t="s">
        <v>481</v>
      </c>
      <c r="B575" s="30" t="s">
        <v>533</v>
      </c>
      <c r="C575" s="30" t="s">
        <v>234</v>
      </c>
      <c r="D575" s="30"/>
      <c r="E575" s="31" t="s">
        <v>10</v>
      </c>
      <c r="F575" s="28">
        <f t="shared" si="499"/>
        <v>150</v>
      </c>
      <c r="G575" s="28">
        <f t="shared" si="499"/>
        <v>0</v>
      </c>
      <c r="H575" s="28">
        <f t="shared" si="499"/>
        <v>150</v>
      </c>
      <c r="I575" s="28">
        <f t="shared" si="499"/>
        <v>0</v>
      </c>
      <c r="J575" s="28">
        <f t="shared" si="499"/>
        <v>0</v>
      </c>
      <c r="K575" s="28">
        <f t="shared" si="499"/>
        <v>0</v>
      </c>
      <c r="L575" s="28">
        <f t="shared" si="499"/>
        <v>150</v>
      </c>
      <c r="M575" s="28">
        <f t="shared" si="499"/>
        <v>0</v>
      </c>
      <c r="N575" s="28">
        <f t="shared" si="499"/>
        <v>150</v>
      </c>
      <c r="O575" s="28">
        <f t="shared" si="499"/>
        <v>150</v>
      </c>
      <c r="P575" s="28">
        <f t="shared" si="499"/>
        <v>0</v>
      </c>
      <c r="Q575" s="28">
        <f t="shared" si="499"/>
        <v>150</v>
      </c>
      <c r="R575" s="28">
        <f t="shared" si="499"/>
        <v>0</v>
      </c>
      <c r="S575" s="28">
        <f t="shared" si="499"/>
        <v>150</v>
      </c>
      <c r="T575" s="28">
        <f t="shared" si="499"/>
        <v>0</v>
      </c>
      <c r="U575" s="28">
        <f t="shared" si="499"/>
        <v>150</v>
      </c>
      <c r="V575" s="28">
        <f t="shared" si="499"/>
        <v>150</v>
      </c>
      <c r="W575" s="28">
        <f t="shared" si="499"/>
        <v>0</v>
      </c>
      <c r="X575" s="28">
        <f t="shared" si="499"/>
        <v>150</v>
      </c>
      <c r="Y575" s="28">
        <f t="shared" si="499"/>
        <v>0</v>
      </c>
      <c r="Z575" s="28">
        <f t="shared" si="499"/>
        <v>150</v>
      </c>
      <c r="AA575" s="137">
        <f t="shared" si="500"/>
        <v>0</v>
      </c>
      <c r="AB575" s="28">
        <f t="shared" si="500"/>
        <v>150</v>
      </c>
      <c r="AC575" s="127"/>
    </row>
    <row r="576" spans="1:29" ht="15.75" hidden="1" outlineLevel="7" x14ac:dyDescent="0.2">
      <c r="A576" s="32" t="s">
        <v>481</v>
      </c>
      <c r="B576" s="32" t="s">
        <v>533</v>
      </c>
      <c r="C576" s="32" t="s">
        <v>234</v>
      </c>
      <c r="D576" s="32" t="s">
        <v>7</v>
      </c>
      <c r="E576" s="33" t="s">
        <v>8</v>
      </c>
      <c r="F576" s="29">
        <v>150</v>
      </c>
      <c r="G576" s="29"/>
      <c r="H576" s="29">
        <f>SUM(F576:G576)</f>
        <v>150</v>
      </c>
      <c r="I576" s="29"/>
      <c r="J576" s="29"/>
      <c r="K576" s="29"/>
      <c r="L576" s="29">
        <f>SUM(H576:K576)</f>
        <v>150</v>
      </c>
      <c r="M576" s="29"/>
      <c r="N576" s="29">
        <f>SUM(L576:M576)</f>
        <v>150</v>
      </c>
      <c r="O576" s="29">
        <v>150</v>
      </c>
      <c r="P576" s="29"/>
      <c r="Q576" s="29">
        <f>SUM(O576:P576)</f>
        <v>150</v>
      </c>
      <c r="R576" s="29"/>
      <c r="S576" s="29">
        <f>SUM(Q576:R576)</f>
        <v>150</v>
      </c>
      <c r="T576" s="29"/>
      <c r="U576" s="29">
        <f>SUM(S576:T576)</f>
        <v>150</v>
      </c>
      <c r="V576" s="29">
        <v>150</v>
      </c>
      <c r="W576" s="29"/>
      <c r="X576" s="29">
        <f>SUM(V576:W576)</f>
        <v>150</v>
      </c>
      <c r="Y576" s="29"/>
      <c r="Z576" s="29">
        <f>SUM(X576:Y576)</f>
        <v>150</v>
      </c>
      <c r="AA576" s="138"/>
      <c r="AB576" s="29">
        <f>SUM(Z576:AA576)</f>
        <v>150</v>
      </c>
      <c r="AC576" s="127"/>
    </row>
    <row r="577" spans="1:29" ht="15.75" outlineLevel="7" x14ac:dyDescent="0.2">
      <c r="A577" s="30" t="s">
        <v>481</v>
      </c>
      <c r="B577" s="30" t="s">
        <v>535</v>
      </c>
      <c r="C577" s="32"/>
      <c r="D577" s="32"/>
      <c r="E577" s="67" t="s">
        <v>536</v>
      </c>
      <c r="F577" s="28">
        <f>F578+F596+F590+F584</f>
        <v>45213.712</v>
      </c>
      <c r="G577" s="28">
        <f t="shared" ref="G577:L577" si="501">G578+G596+G590+G584</f>
        <v>0</v>
      </c>
      <c r="H577" s="28">
        <f t="shared" si="501"/>
        <v>45213.712</v>
      </c>
      <c r="I577" s="28">
        <f t="shared" si="501"/>
        <v>0</v>
      </c>
      <c r="J577" s="28">
        <f t="shared" si="501"/>
        <v>3017.9715000000001</v>
      </c>
      <c r="K577" s="28">
        <f t="shared" si="501"/>
        <v>6783.5311999999994</v>
      </c>
      <c r="L577" s="28">
        <f t="shared" si="501"/>
        <v>55015.214699999997</v>
      </c>
      <c r="M577" s="28">
        <f>M578+M596+M590+M584</f>
        <v>7700</v>
      </c>
      <c r="N577" s="28">
        <f>N578+N596+N590+N584</f>
        <v>62715.214700000004</v>
      </c>
      <c r="O577" s="28">
        <f t="shared" ref="O577:Z577" si="502">O578+O596+O590+O584</f>
        <v>41200.712</v>
      </c>
      <c r="P577" s="28">
        <f t="shared" si="502"/>
        <v>0</v>
      </c>
      <c r="Q577" s="28">
        <f t="shared" si="502"/>
        <v>41200.712</v>
      </c>
      <c r="R577" s="28">
        <f t="shared" si="502"/>
        <v>0</v>
      </c>
      <c r="S577" s="28">
        <f t="shared" si="502"/>
        <v>41200.712</v>
      </c>
      <c r="T577" s="28">
        <f>T578+T596+T590+T584</f>
        <v>0</v>
      </c>
      <c r="U577" s="28">
        <f>U578+U596+U590+U584</f>
        <v>41200.712</v>
      </c>
      <c r="V577" s="28">
        <f t="shared" si="502"/>
        <v>29317</v>
      </c>
      <c r="W577" s="28">
        <f t="shared" si="502"/>
        <v>0</v>
      </c>
      <c r="X577" s="28">
        <f t="shared" si="502"/>
        <v>29317</v>
      </c>
      <c r="Y577" s="28">
        <f t="shared" si="502"/>
        <v>0</v>
      </c>
      <c r="Z577" s="28">
        <f t="shared" si="502"/>
        <v>29317</v>
      </c>
      <c r="AA577" s="137">
        <f>AA578+AA596+AA590+AA584</f>
        <v>0</v>
      </c>
      <c r="AB577" s="28">
        <f>AB578+AB596+AB590+AB584</f>
        <v>29317</v>
      </c>
      <c r="AC577" s="127"/>
    </row>
    <row r="578" spans="1:29" ht="15.75" hidden="1" outlineLevel="1" x14ac:dyDescent="0.2">
      <c r="A578" s="30" t="s">
        <v>481</v>
      </c>
      <c r="B578" s="30" t="s">
        <v>537</v>
      </c>
      <c r="C578" s="30"/>
      <c r="D578" s="30"/>
      <c r="E578" s="31" t="s">
        <v>538</v>
      </c>
      <c r="F578" s="28">
        <f t="shared" ref="F578:Z582" si="503">F579</f>
        <v>14289.1</v>
      </c>
      <c r="G578" s="28">
        <f t="shared" si="503"/>
        <v>0</v>
      </c>
      <c r="H578" s="28">
        <f t="shared" si="503"/>
        <v>14289.1</v>
      </c>
      <c r="I578" s="28">
        <f t="shared" si="503"/>
        <v>0</v>
      </c>
      <c r="J578" s="28">
        <f t="shared" si="503"/>
        <v>0</v>
      </c>
      <c r="K578" s="28">
        <f t="shared" si="503"/>
        <v>0</v>
      </c>
      <c r="L578" s="28">
        <f t="shared" si="503"/>
        <v>14289.1</v>
      </c>
      <c r="M578" s="28">
        <f t="shared" si="503"/>
        <v>0</v>
      </c>
      <c r="N578" s="28">
        <f t="shared" si="503"/>
        <v>14289.1</v>
      </c>
      <c r="O578" s="28">
        <f t="shared" si="503"/>
        <v>14289.1</v>
      </c>
      <c r="P578" s="28">
        <f t="shared" si="503"/>
        <v>0</v>
      </c>
      <c r="Q578" s="28">
        <f t="shared" si="503"/>
        <v>14289.1</v>
      </c>
      <c r="R578" s="28">
        <f t="shared" si="503"/>
        <v>0</v>
      </c>
      <c r="S578" s="28">
        <f t="shared" si="503"/>
        <v>14289.1</v>
      </c>
      <c r="T578" s="28">
        <f t="shared" si="503"/>
        <v>0</v>
      </c>
      <c r="U578" s="28">
        <f t="shared" si="503"/>
        <v>14289.1</v>
      </c>
      <c r="V578" s="28">
        <f t="shared" si="503"/>
        <v>14289.1</v>
      </c>
      <c r="W578" s="28">
        <f t="shared" si="503"/>
        <v>0</v>
      </c>
      <c r="X578" s="28">
        <f t="shared" si="503"/>
        <v>14289.1</v>
      </c>
      <c r="Y578" s="28">
        <f t="shared" si="503"/>
        <v>0</v>
      </c>
      <c r="Z578" s="28">
        <f t="shared" si="503"/>
        <v>14289.1</v>
      </c>
      <c r="AA578" s="137">
        <f t="shared" ref="AA578:AB582" si="504">AA579</f>
        <v>0</v>
      </c>
      <c r="AB578" s="28">
        <f t="shared" si="504"/>
        <v>14289.1</v>
      </c>
      <c r="AC578" s="127"/>
    </row>
    <row r="579" spans="1:29" ht="31.5" hidden="1" outlineLevel="2" x14ac:dyDescent="0.2">
      <c r="A579" s="30" t="s">
        <v>481</v>
      </c>
      <c r="B579" s="30" t="s">
        <v>537</v>
      </c>
      <c r="C579" s="30" t="s">
        <v>30</v>
      </c>
      <c r="D579" s="30"/>
      <c r="E579" s="31" t="s">
        <v>31</v>
      </c>
      <c r="F579" s="28">
        <f t="shared" si="503"/>
        <v>14289.1</v>
      </c>
      <c r="G579" s="28">
        <f t="shared" si="503"/>
        <v>0</v>
      </c>
      <c r="H579" s="28">
        <f t="shared" si="503"/>
        <v>14289.1</v>
      </c>
      <c r="I579" s="28">
        <f t="shared" si="503"/>
        <v>0</v>
      </c>
      <c r="J579" s="28">
        <f t="shared" si="503"/>
        <v>0</v>
      </c>
      <c r="K579" s="28">
        <f t="shared" si="503"/>
        <v>0</v>
      </c>
      <c r="L579" s="28">
        <f t="shared" si="503"/>
        <v>14289.1</v>
      </c>
      <c r="M579" s="28">
        <f t="shared" si="503"/>
        <v>0</v>
      </c>
      <c r="N579" s="28">
        <f t="shared" si="503"/>
        <v>14289.1</v>
      </c>
      <c r="O579" s="28">
        <f t="shared" si="503"/>
        <v>14289.1</v>
      </c>
      <c r="P579" s="28">
        <f t="shared" si="503"/>
        <v>0</v>
      </c>
      <c r="Q579" s="28">
        <f t="shared" si="503"/>
        <v>14289.1</v>
      </c>
      <c r="R579" s="28">
        <f t="shared" si="503"/>
        <v>0</v>
      </c>
      <c r="S579" s="28">
        <f t="shared" si="503"/>
        <v>14289.1</v>
      </c>
      <c r="T579" s="28">
        <f t="shared" si="503"/>
        <v>0</v>
      </c>
      <c r="U579" s="28">
        <f t="shared" si="503"/>
        <v>14289.1</v>
      </c>
      <c r="V579" s="28">
        <f t="shared" si="503"/>
        <v>14289.1</v>
      </c>
      <c r="W579" s="28">
        <f t="shared" si="503"/>
        <v>0</v>
      </c>
      <c r="X579" s="28">
        <f t="shared" si="503"/>
        <v>14289.1</v>
      </c>
      <c r="Y579" s="28">
        <f t="shared" si="503"/>
        <v>0</v>
      </c>
      <c r="Z579" s="28">
        <f t="shared" si="503"/>
        <v>14289.1</v>
      </c>
      <c r="AA579" s="137">
        <f t="shared" si="504"/>
        <v>0</v>
      </c>
      <c r="AB579" s="28">
        <f t="shared" si="504"/>
        <v>14289.1</v>
      </c>
      <c r="AC579" s="127"/>
    </row>
    <row r="580" spans="1:29" ht="30.75" hidden="1" customHeight="1" outlineLevel="3" x14ac:dyDescent="0.2">
      <c r="A580" s="30" t="s">
        <v>481</v>
      </c>
      <c r="B580" s="30" t="s">
        <v>537</v>
      </c>
      <c r="C580" s="30" t="s">
        <v>32</v>
      </c>
      <c r="D580" s="30"/>
      <c r="E580" s="31" t="s">
        <v>33</v>
      </c>
      <c r="F580" s="28">
        <f t="shared" si="503"/>
        <v>14289.1</v>
      </c>
      <c r="G580" s="28">
        <f t="shared" si="503"/>
        <v>0</v>
      </c>
      <c r="H580" s="28">
        <f t="shared" si="503"/>
        <v>14289.1</v>
      </c>
      <c r="I580" s="28">
        <f t="shared" si="503"/>
        <v>0</v>
      </c>
      <c r="J580" s="28">
        <f t="shared" si="503"/>
        <v>0</v>
      </c>
      <c r="K580" s="28">
        <f t="shared" si="503"/>
        <v>0</v>
      </c>
      <c r="L580" s="28">
        <f t="shared" si="503"/>
        <v>14289.1</v>
      </c>
      <c r="M580" s="28">
        <f t="shared" si="503"/>
        <v>0</v>
      </c>
      <c r="N580" s="28">
        <f t="shared" si="503"/>
        <v>14289.1</v>
      </c>
      <c r="O580" s="28">
        <f t="shared" si="503"/>
        <v>14289.1</v>
      </c>
      <c r="P580" s="28">
        <f t="shared" si="503"/>
        <v>0</v>
      </c>
      <c r="Q580" s="28">
        <f t="shared" si="503"/>
        <v>14289.1</v>
      </c>
      <c r="R580" s="28">
        <f t="shared" si="503"/>
        <v>0</v>
      </c>
      <c r="S580" s="28">
        <f t="shared" si="503"/>
        <v>14289.1</v>
      </c>
      <c r="T580" s="28">
        <f t="shared" si="503"/>
        <v>0</v>
      </c>
      <c r="U580" s="28">
        <f t="shared" si="503"/>
        <v>14289.1</v>
      </c>
      <c r="V580" s="28">
        <f t="shared" si="503"/>
        <v>14289.1</v>
      </c>
      <c r="W580" s="28">
        <f t="shared" si="503"/>
        <v>0</v>
      </c>
      <c r="X580" s="28">
        <f t="shared" si="503"/>
        <v>14289.1</v>
      </c>
      <c r="Y580" s="28">
        <f t="shared" si="503"/>
        <v>0</v>
      </c>
      <c r="Z580" s="28">
        <f t="shared" si="503"/>
        <v>14289.1</v>
      </c>
      <c r="AA580" s="137">
        <f t="shared" si="504"/>
        <v>0</v>
      </c>
      <c r="AB580" s="28">
        <f t="shared" si="504"/>
        <v>14289.1</v>
      </c>
      <c r="AC580" s="127"/>
    </row>
    <row r="581" spans="1:29" ht="31.5" hidden="1" outlineLevel="4" x14ac:dyDescent="0.2">
      <c r="A581" s="30" t="s">
        <v>481</v>
      </c>
      <c r="B581" s="30" t="s">
        <v>537</v>
      </c>
      <c r="C581" s="30" t="s">
        <v>34</v>
      </c>
      <c r="D581" s="30"/>
      <c r="E581" s="31" t="s">
        <v>35</v>
      </c>
      <c r="F581" s="28">
        <f t="shared" si="503"/>
        <v>14289.1</v>
      </c>
      <c r="G581" s="28">
        <f t="shared" si="503"/>
        <v>0</v>
      </c>
      <c r="H581" s="28">
        <f t="shared" si="503"/>
        <v>14289.1</v>
      </c>
      <c r="I581" s="28">
        <f t="shared" si="503"/>
        <v>0</v>
      </c>
      <c r="J581" s="28">
        <f t="shared" si="503"/>
        <v>0</v>
      </c>
      <c r="K581" s="28">
        <f t="shared" si="503"/>
        <v>0</v>
      </c>
      <c r="L581" s="28">
        <f t="shared" si="503"/>
        <v>14289.1</v>
      </c>
      <c r="M581" s="28">
        <f t="shared" si="503"/>
        <v>0</v>
      </c>
      <c r="N581" s="28">
        <f t="shared" si="503"/>
        <v>14289.1</v>
      </c>
      <c r="O581" s="28">
        <f t="shared" si="503"/>
        <v>14289.1</v>
      </c>
      <c r="P581" s="28">
        <f t="shared" si="503"/>
        <v>0</v>
      </c>
      <c r="Q581" s="28">
        <f t="shared" si="503"/>
        <v>14289.1</v>
      </c>
      <c r="R581" s="28">
        <f t="shared" si="503"/>
        <v>0</v>
      </c>
      <c r="S581" s="28">
        <f t="shared" si="503"/>
        <v>14289.1</v>
      </c>
      <c r="T581" s="28">
        <f t="shared" si="503"/>
        <v>0</v>
      </c>
      <c r="U581" s="28">
        <f t="shared" si="503"/>
        <v>14289.1</v>
      </c>
      <c r="V581" s="28">
        <f t="shared" si="503"/>
        <v>14289.1</v>
      </c>
      <c r="W581" s="28">
        <f t="shared" si="503"/>
        <v>0</v>
      </c>
      <c r="X581" s="28">
        <f t="shared" si="503"/>
        <v>14289.1</v>
      </c>
      <c r="Y581" s="28">
        <f t="shared" si="503"/>
        <v>0</v>
      </c>
      <c r="Z581" s="28">
        <f t="shared" si="503"/>
        <v>14289.1</v>
      </c>
      <c r="AA581" s="137">
        <f t="shared" si="504"/>
        <v>0</v>
      </c>
      <c r="AB581" s="28">
        <f t="shared" si="504"/>
        <v>14289.1</v>
      </c>
      <c r="AC581" s="127"/>
    </row>
    <row r="582" spans="1:29" ht="31.5" hidden="1" outlineLevel="5" x14ac:dyDescent="0.2">
      <c r="A582" s="30" t="s">
        <v>481</v>
      </c>
      <c r="B582" s="30" t="s">
        <v>537</v>
      </c>
      <c r="C582" s="30" t="s">
        <v>235</v>
      </c>
      <c r="D582" s="30"/>
      <c r="E582" s="31" t="s">
        <v>457</v>
      </c>
      <c r="F582" s="28">
        <f t="shared" si="503"/>
        <v>14289.1</v>
      </c>
      <c r="G582" s="28">
        <f t="shared" si="503"/>
        <v>0</v>
      </c>
      <c r="H582" s="28">
        <f t="shared" si="503"/>
        <v>14289.1</v>
      </c>
      <c r="I582" s="28">
        <f t="shared" si="503"/>
        <v>0</v>
      </c>
      <c r="J582" s="28">
        <f t="shared" si="503"/>
        <v>0</v>
      </c>
      <c r="K582" s="28">
        <f t="shared" si="503"/>
        <v>0</v>
      </c>
      <c r="L582" s="28">
        <f t="shared" si="503"/>
        <v>14289.1</v>
      </c>
      <c r="M582" s="28">
        <f t="shared" si="503"/>
        <v>0</v>
      </c>
      <c r="N582" s="28">
        <f t="shared" si="503"/>
        <v>14289.1</v>
      </c>
      <c r="O582" s="28">
        <f t="shared" si="503"/>
        <v>14289.1</v>
      </c>
      <c r="P582" s="28">
        <f t="shared" si="503"/>
        <v>0</v>
      </c>
      <c r="Q582" s="28">
        <f t="shared" si="503"/>
        <v>14289.1</v>
      </c>
      <c r="R582" s="28">
        <f t="shared" si="503"/>
        <v>0</v>
      </c>
      <c r="S582" s="28">
        <f t="shared" si="503"/>
        <v>14289.1</v>
      </c>
      <c r="T582" s="28">
        <f t="shared" si="503"/>
        <v>0</v>
      </c>
      <c r="U582" s="28">
        <f t="shared" si="503"/>
        <v>14289.1</v>
      </c>
      <c r="V582" s="28">
        <f t="shared" si="503"/>
        <v>14289.1</v>
      </c>
      <c r="W582" s="28">
        <f t="shared" si="503"/>
        <v>0</v>
      </c>
      <c r="X582" s="28">
        <f t="shared" si="503"/>
        <v>14289.1</v>
      </c>
      <c r="Y582" s="28">
        <f t="shared" si="503"/>
        <v>0</v>
      </c>
      <c r="Z582" s="28">
        <f t="shared" si="503"/>
        <v>14289.1</v>
      </c>
      <c r="AA582" s="137">
        <f t="shared" si="504"/>
        <v>0</v>
      </c>
      <c r="AB582" s="28">
        <f t="shared" si="504"/>
        <v>14289.1</v>
      </c>
      <c r="AC582" s="127"/>
    </row>
    <row r="583" spans="1:29" ht="15.75" hidden="1" outlineLevel="7" x14ac:dyDescent="0.2">
      <c r="A583" s="32" t="s">
        <v>481</v>
      </c>
      <c r="B583" s="32" t="s">
        <v>537</v>
      </c>
      <c r="C583" s="32" t="s">
        <v>235</v>
      </c>
      <c r="D583" s="32" t="s">
        <v>19</v>
      </c>
      <c r="E583" s="33" t="s">
        <v>20</v>
      </c>
      <c r="F583" s="29">
        <v>14289.1</v>
      </c>
      <c r="G583" s="29"/>
      <c r="H583" s="29">
        <f>SUM(F583:G583)</f>
        <v>14289.1</v>
      </c>
      <c r="I583" s="29"/>
      <c r="J583" s="29"/>
      <c r="K583" s="29"/>
      <c r="L583" s="29">
        <f>SUM(H583:K583)</f>
        <v>14289.1</v>
      </c>
      <c r="M583" s="29"/>
      <c r="N583" s="29">
        <f>SUM(L583:M583)</f>
        <v>14289.1</v>
      </c>
      <c r="O583" s="29">
        <v>14289.1</v>
      </c>
      <c r="P583" s="29"/>
      <c r="Q583" s="29">
        <f>SUM(O583:P583)</f>
        <v>14289.1</v>
      </c>
      <c r="R583" s="29"/>
      <c r="S583" s="29">
        <f>SUM(Q583:R583)</f>
        <v>14289.1</v>
      </c>
      <c r="T583" s="29"/>
      <c r="U583" s="29">
        <f>SUM(S583:T583)</f>
        <v>14289.1</v>
      </c>
      <c r="V583" s="29">
        <v>14289.1</v>
      </c>
      <c r="W583" s="29"/>
      <c r="X583" s="29">
        <f>SUM(V583:W583)</f>
        <v>14289.1</v>
      </c>
      <c r="Y583" s="29"/>
      <c r="Z583" s="29">
        <f>SUM(X583:Y583)</f>
        <v>14289.1</v>
      </c>
      <c r="AA583" s="138"/>
      <c r="AB583" s="29">
        <f>SUM(Z583:AA583)</f>
        <v>14289.1</v>
      </c>
      <c r="AC583" s="127"/>
    </row>
    <row r="584" spans="1:29" ht="15.75" hidden="1" outlineLevel="7" x14ac:dyDescent="0.2">
      <c r="A584" s="30" t="s">
        <v>481</v>
      </c>
      <c r="B584" s="30" t="s">
        <v>539</v>
      </c>
      <c r="C584" s="30"/>
      <c r="D584" s="30"/>
      <c r="E584" s="31" t="s">
        <v>540</v>
      </c>
      <c r="F584" s="28">
        <f>F585</f>
        <v>11883.712</v>
      </c>
      <c r="G584" s="28">
        <f t="shared" ref="G584:U588" si="505">G585</f>
        <v>0</v>
      </c>
      <c r="H584" s="28">
        <f t="shared" si="505"/>
        <v>11883.712</v>
      </c>
      <c r="I584" s="28">
        <f t="shared" si="505"/>
        <v>0</v>
      </c>
      <c r="J584" s="28">
        <f t="shared" si="505"/>
        <v>0</v>
      </c>
      <c r="K584" s="28">
        <f t="shared" si="505"/>
        <v>0</v>
      </c>
      <c r="L584" s="28">
        <f t="shared" si="505"/>
        <v>11883.712</v>
      </c>
      <c r="M584" s="28">
        <f t="shared" si="505"/>
        <v>0</v>
      </c>
      <c r="N584" s="28">
        <f t="shared" si="505"/>
        <v>11883.712</v>
      </c>
      <c r="O584" s="28">
        <f t="shared" si="505"/>
        <v>11883.712</v>
      </c>
      <c r="P584" s="28">
        <f t="shared" si="505"/>
        <v>0</v>
      </c>
      <c r="Q584" s="28">
        <f t="shared" si="505"/>
        <v>11883.712</v>
      </c>
      <c r="R584" s="28">
        <f t="shared" si="505"/>
        <v>0</v>
      </c>
      <c r="S584" s="28">
        <f t="shared" si="505"/>
        <v>11883.712</v>
      </c>
      <c r="T584" s="28">
        <f t="shared" si="505"/>
        <v>0</v>
      </c>
      <c r="U584" s="28">
        <f t="shared" si="505"/>
        <v>11883.712</v>
      </c>
      <c r="V584" s="28"/>
      <c r="W584" s="28">
        <f t="shared" ref="W584:AB588" si="506">W585</f>
        <v>0</v>
      </c>
      <c r="X584" s="28">
        <f t="shared" si="506"/>
        <v>0</v>
      </c>
      <c r="Y584" s="28">
        <f t="shared" si="506"/>
        <v>0</v>
      </c>
      <c r="Z584" s="28">
        <f t="shared" si="506"/>
        <v>0</v>
      </c>
      <c r="AA584" s="137">
        <f t="shared" si="506"/>
        <v>0</v>
      </c>
      <c r="AB584" s="28">
        <f t="shared" si="506"/>
        <v>0</v>
      </c>
      <c r="AC584" s="127"/>
    </row>
    <row r="585" spans="1:29" ht="31.5" hidden="1" outlineLevel="7" x14ac:dyDescent="0.2">
      <c r="A585" s="20" t="s">
        <v>481</v>
      </c>
      <c r="B585" s="20" t="s">
        <v>539</v>
      </c>
      <c r="C585" s="30" t="s">
        <v>131</v>
      </c>
      <c r="D585" s="30"/>
      <c r="E585" s="31" t="s">
        <v>132</v>
      </c>
      <c r="F585" s="28">
        <f>F586</f>
        <v>11883.712</v>
      </c>
      <c r="G585" s="28">
        <f t="shared" si="505"/>
        <v>0</v>
      </c>
      <c r="H585" s="28">
        <f t="shared" si="505"/>
        <v>11883.712</v>
      </c>
      <c r="I585" s="28">
        <f t="shared" si="505"/>
        <v>0</v>
      </c>
      <c r="J585" s="28">
        <f t="shared" si="505"/>
        <v>0</v>
      </c>
      <c r="K585" s="28">
        <f t="shared" si="505"/>
        <v>0</v>
      </c>
      <c r="L585" s="28">
        <f t="shared" si="505"/>
        <v>11883.712</v>
      </c>
      <c r="M585" s="28">
        <f t="shared" si="505"/>
        <v>0</v>
      </c>
      <c r="N585" s="28">
        <f t="shared" si="505"/>
        <v>11883.712</v>
      </c>
      <c r="O585" s="28">
        <f t="shared" si="505"/>
        <v>11883.712</v>
      </c>
      <c r="P585" s="28">
        <f t="shared" si="505"/>
        <v>0</v>
      </c>
      <c r="Q585" s="28">
        <f t="shared" si="505"/>
        <v>11883.712</v>
      </c>
      <c r="R585" s="28">
        <f t="shared" si="505"/>
        <v>0</v>
      </c>
      <c r="S585" s="28">
        <f t="shared" si="505"/>
        <v>11883.712</v>
      </c>
      <c r="T585" s="28">
        <f t="shared" si="505"/>
        <v>0</v>
      </c>
      <c r="U585" s="28">
        <f t="shared" si="505"/>
        <v>11883.712</v>
      </c>
      <c r="V585" s="28"/>
      <c r="W585" s="28">
        <f t="shared" si="506"/>
        <v>0</v>
      </c>
      <c r="X585" s="28">
        <f t="shared" si="506"/>
        <v>0</v>
      </c>
      <c r="Y585" s="28">
        <f t="shared" si="506"/>
        <v>0</v>
      </c>
      <c r="Z585" s="28">
        <f t="shared" si="506"/>
        <v>0</v>
      </c>
      <c r="AA585" s="137">
        <f t="shared" si="506"/>
        <v>0</v>
      </c>
      <c r="AB585" s="28">
        <f t="shared" si="506"/>
        <v>0</v>
      </c>
      <c r="AC585" s="127"/>
    </row>
    <row r="586" spans="1:29" ht="31.5" hidden="1" outlineLevel="7" x14ac:dyDescent="0.2">
      <c r="A586" s="20" t="s">
        <v>481</v>
      </c>
      <c r="B586" s="20" t="s">
        <v>539</v>
      </c>
      <c r="C586" s="20" t="s">
        <v>144</v>
      </c>
      <c r="D586" s="20"/>
      <c r="E586" s="21" t="s">
        <v>145</v>
      </c>
      <c r="F586" s="28">
        <f>F587</f>
        <v>11883.712</v>
      </c>
      <c r="G586" s="28">
        <f t="shared" si="505"/>
        <v>0</v>
      </c>
      <c r="H586" s="28">
        <f t="shared" si="505"/>
        <v>11883.712</v>
      </c>
      <c r="I586" s="28">
        <f t="shared" si="505"/>
        <v>0</v>
      </c>
      <c r="J586" s="28">
        <f t="shared" si="505"/>
        <v>0</v>
      </c>
      <c r="K586" s="28">
        <f t="shared" si="505"/>
        <v>0</v>
      </c>
      <c r="L586" s="28">
        <f t="shared" si="505"/>
        <v>11883.712</v>
      </c>
      <c r="M586" s="28">
        <f t="shared" si="505"/>
        <v>0</v>
      </c>
      <c r="N586" s="28">
        <f t="shared" si="505"/>
        <v>11883.712</v>
      </c>
      <c r="O586" s="28">
        <f t="shared" si="505"/>
        <v>11883.712</v>
      </c>
      <c r="P586" s="28">
        <f t="shared" si="505"/>
        <v>0</v>
      </c>
      <c r="Q586" s="28">
        <f t="shared" si="505"/>
        <v>11883.712</v>
      </c>
      <c r="R586" s="28">
        <f t="shared" si="505"/>
        <v>0</v>
      </c>
      <c r="S586" s="28">
        <f t="shared" si="505"/>
        <v>11883.712</v>
      </c>
      <c r="T586" s="28">
        <f t="shared" si="505"/>
        <v>0</v>
      </c>
      <c r="U586" s="28">
        <f t="shared" si="505"/>
        <v>11883.712</v>
      </c>
      <c r="V586" s="28"/>
      <c r="W586" s="28">
        <f t="shared" si="506"/>
        <v>0</v>
      </c>
      <c r="X586" s="28">
        <f t="shared" si="506"/>
        <v>0</v>
      </c>
      <c r="Y586" s="28">
        <f t="shared" si="506"/>
        <v>0</v>
      </c>
      <c r="Z586" s="28">
        <f t="shared" si="506"/>
        <v>0</v>
      </c>
      <c r="AA586" s="137">
        <f t="shared" si="506"/>
        <v>0</v>
      </c>
      <c r="AB586" s="28">
        <f t="shared" si="506"/>
        <v>0</v>
      </c>
      <c r="AC586" s="127"/>
    </row>
    <row r="587" spans="1:29" ht="31.5" hidden="1" outlineLevel="7" x14ac:dyDescent="0.2">
      <c r="A587" s="20" t="s">
        <v>481</v>
      </c>
      <c r="B587" s="20" t="s">
        <v>539</v>
      </c>
      <c r="C587" s="20" t="s">
        <v>146</v>
      </c>
      <c r="D587" s="20"/>
      <c r="E587" s="21" t="s">
        <v>86</v>
      </c>
      <c r="F587" s="28">
        <f>F588</f>
        <v>11883.712</v>
      </c>
      <c r="G587" s="28">
        <f t="shared" si="505"/>
        <v>0</v>
      </c>
      <c r="H587" s="28">
        <f t="shared" si="505"/>
        <v>11883.712</v>
      </c>
      <c r="I587" s="28">
        <f t="shared" si="505"/>
        <v>0</v>
      </c>
      <c r="J587" s="28">
        <f t="shared" si="505"/>
        <v>0</v>
      </c>
      <c r="K587" s="28">
        <f t="shared" si="505"/>
        <v>0</v>
      </c>
      <c r="L587" s="28">
        <f t="shared" si="505"/>
        <v>11883.712</v>
      </c>
      <c r="M587" s="28">
        <f t="shared" si="505"/>
        <v>0</v>
      </c>
      <c r="N587" s="28">
        <f t="shared" si="505"/>
        <v>11883.712</v>
      </c>
      <c r="O587" s="28">
        <f t="shared" si="505"/>
        <v>11883.712</v>
      </c>
      <c r="P587" s="28">
        <f t="shared" si="505"/>
        <v>0</v>
      </c>
      <c r="Q587" s="28">
        <f t="shared" si="505"/>
        <v>11883.712</v>
      </c>
      <c r="R587" s="28">
        <f t="shared" si="505"/>
        <v>0</v>
      </c>
      <c r="S587" s="28">
        <f t="shared" si="505"/>
        <v>11883.712</v>
      </c>
      <c r="T587" s="28">
        <f t="shared" si="505"/>
        <v>0</v>
      </c>
      <c r="U587" s="28">
        <f t="shared" si="505"/>
        <v>11883.712</v>
      </c>
      <c r="V587" s="28"/>
      <c r="W587" s="28">
        <f t="shared" si="506"/>
        <v>0</v>
      </c>
      <c r="X587" s="28">
        <f t="shared" si="506"/>
        <v>0</v>
      </c>
      <c r="Y587" s="28">
        <f t="shared" si="506"/>
        <v>0</v>
      </c>
      <c r="Z587" s="28">
        <f t="shared" si="506"/>
        <v>0</v>
      </c>
      <c r="AA587" s="137">
        <f t="shared" si="506"/>
        <v>0</v>
      </c>
      <c r="AB587" s="28">
        <f t="shared" si="506"/>
        <v>0</v>
      </c>
      <c r="AC587" s="127"/>
    </row>
    <row r="588" spans="1:29" ht="64.5" hidden="1" customHeight="1" outlineLevel="7" x14ac:dyDescent="0.2">
      <c r="A588" s="20" t="s">
        <v>481</v>
      </c>
      <c r="B588" s="20" t="s">
        <v>539</v>
      </c>
      <c r="C588" s="20" t="s">
        <v>603</v>
      </c>
      <c r="D588" s="20"/>
      <c r="E588" s="36" t="s">
        <v>604</v>
      </c>
      <c r="F588" s="28">
        <f>F589</f>
        <v>11883.712</v>
      </c>
      <c r="G588" s="28">
        <f t="shared" si="505"/>
        <v>0</v>
      </c>
      <c r="H588" s="28">
        <f t="shared" si="505"/>
        <v>11883.712</v>
      </c>
      <c r="I588" s="28">
        <f t="shared" si="505"/>
        <v>0</v>
      </c>
      <c r="J588" s="28">
        <f t="shared" si="505"/>
        <v>0</v>
      </c>
      <c r="K588" s="28">
        <f t="shared" si="505"/>
        <v>0</v>
      </c>
      <c r="L588" s="28">
        <f t="shared" si="505"/>
        <v>11883.712</v>
      </c>
      <c r="M588" s="28">
        <f t="shared" si="505"/>
        <v>0</v>
      </c>
      <c r="N588" s="28">
        <f t="shared" si="505"/>
        <v>11883.712</v>
      </c>
      <c r="O588" s="28">
        <f t="shared" si="505"/>
        <v>11883.712</v>
      </c>
      <c r="P588" s="28">
        <f t="shared" si="505"/>
        <v>0</v>
      </c>
      <c r="Q588" s="28">
        <f t="shared" si="505"/>
        <v>11883.712</v>
      </c>
      <c r="R588" s="28">
        <f t="shared" si="505"/>
        <v>0</v>
      </c>
      <c r="S588" s="28">
        <f t="shared" si="505"/>
        <v>11883.712</v>
      </c>
      <c r="T588" s="28">
        <f t="shared" si="505"/>
        <v>0</v>
      </c>
      <c r="U588" s="28">
        <f t="shared" si="505"/>
        <v>11883.712</v>
      </c>
      <c r="V588" s="28"/>
      <c r="W588" s="28">
        <f t="shared" si="506"/>
        <v>0</v>
      </c>
      <c r="X588" s="28">
        <f t="shared" si="506"/>
        <v>0</v>
      </c>
      <c r="Y588" s="28">
        <f t="shared" si="506"/>
        <v>0</v>
      </c>
      <c r="Z588" s="28">
        <f t="shared" si="506"/>
        <v>0</v>
      </c>
      <c r="AA588" s="137">
        <f t="shared" si="506"/>
        <v>0</v>
      </c>
      <c r="AB588" s="28">
        <f t="shared" si="506"/>
        <v>0</v>
      </c>
      <c r="AC588" s="127"/>
    </row>
    <row r="589" spans="1:29" ht="15.75" hidden="1" outlineLevel="7" x14ac:dyDescent="0.2">
      <c r="A589" s="24" t="s">
        <v>481</v>
      </c>
      <c r="B589" s="24" t="s">
        <v>539</v>
      </c>
      <c r="C589" s="24" t="s">
        <v>603</v>
      </c>
      <c r="D589" s="24" t="s">
        <v>15</v>
      </c>
      <c r="E589" s="25" t="s">
        <v>16</v>
      </c>
      <c r="F589" s="29">
        <v>11883.712</v>
      </c>
      <c r="G589" s="29"/>
      <c r="H589" s="29">
        <f>SUM(F589:G589)</f>
        <v>11883.712</v>
      </c>
      <c r="I589" s="29"/>
      <c r="J589" s="29"/>
      <c r="K589" s="29"/>
      <c r="L589" s="29">
        <f>SUM(H589:K589)</f>
        <v>11883.712</v>
      </c>
      <c r="M589" s="29"/>
      <c r="N589" s="29">
        <f>SUM(L589:M589)</f>
        <v>11883.712</v>
      </c>
      <c r="O589" s="29">
        <v>11883.712</v>
      </c>
      <c r="P589" s="29"/>
      <c r="Q589" s="29">
        <f>SUM(O589:P589)</f>
        <v>11883.712</v>
      </c>
      <c r="R589" s="29"/>
      <c r="S589" s="29">
        <f>SUM(Q589:R589)</f>
        <v>11883.712</v>
      </c>
      <c r="T589" s="29"/>
      <c r="U589" s="29">
        <f>SUM(S589:T589)</f>
        <v>11883.712</v>
      </c>
      <c r="V589" s="29"/>
      <c r="W589" s="29"/>
      <c r="X589" s="29">
        <f>SUM(V589:W589)</f>
        <v>0</v>
      </c>
      <c r="Y589" s="29"/>
      <c r="Z589" s="29">
        <f>SUM(X589:Y589)</f>
        <v>0</v>
      </c>
      <c r="AA589" s="138"/>
      <c r="AB589" s="29">
        <f>SUM(Z589:AA589)</f>
        <v>0</v>
      </c>
      <c r="AC589" s="127"/>
    </row>
    <row r="590" spans="1:29" ht="15.75" hidden="1" outlineLevel="1" x14ac:dyDescent="0.2">
      <c r="A590" s="30" t="s">
        <v>481</v>
      </c>
      <c r="B590" s="30" t="s">
        <v>541</v>
      </c>
      <c r="C590" s="30"/>
      <c r="D590" s="30"/>
      <c r="E590" s="31" t="s">
        <v>542</v>
      </c>
      <c r="F590" s="28">
        <f t="shared" ref="F590:Z594" si="507">F591</f>
        <v>3000</v>
      </c>
      <c r="G590" s="28">
        <f t="shared" si="507"/>
        <v>0</v>
      </c>
      <c r="H590" s="28">
        <f t="shared" si="507"/>
        <v>3000</v>
      </c>
      <c r="I590" s="28">
        <f t="shared" si="507"/>
        <v>0</v>
      </c>
      <c r="J590" s="28">
        <f t="shared" si="507"/>
        <v>0</v>
      </c>
      <c r="K590" s="28">
        <f t="shared" si="507"/>
        <v>3000</v>
      </c>
      <c r="L590" s="28">
        <f t="shared" si="507"/>
        <v>6000</v>
      </c>
      <c r="M590" s="28">
        <f t="shared" si="507"/>
        <v>0</v>
      </c>
      <c r="N590" s="28">
        <f t="shared" si="507"/>
        <v>6000</v>
      </c>
      <c r="O590" s="28">
        <f t="shared" si="507"/>
        <v>3000</v>
      </c>
      <c r="P590" s="28">
        <f t="shared" si="507"/>
        <v>0</v>
      </c>
      <c r="Q590" s="28">
        <f t="shared" si="507"/>
        <v>3000</v>
      </c>
      <c r="R590" s="28">
        <f t="shared" si="507"/>
        <v>0</v>
      </c>
      <c r="S590" s="28">
        <f t="shared" si="507"/>
        <v>3000</v>
      </c>
      <c r="T590" s="28">
        <f t="shared" si="507"/>
        <v>0</v>
      </c>
      <c r="U590" s="28">
        <f t="shared" si="507"/>
        <v>3000</v>
      </c>
      <c r="V590" s="28">
        <f t="shared" si="507"/>
        <v>3000</v>
      </c>
      <c r="W590" s="28">
        <f t="shared" si="507"/>
        <v>0</v>
      </c>
      <c r="X590" s="28">
        <f t="shared" si="507"/>
        <v>3000</v>
      </c>
      <c r="Y590" s="28">
        <f t="shared" si="507"/>
        <v>0</v>
      </c>
      <c r="Z590" s="28">
        <f t="shared" si="507"/>
        <v>3000</v>
      </c>
      <c r="AA590" s="137">
        <f t="shared" ref="AA590:AB594" si="508">AA591</f>
        <v>0</v>
      </c>
      <c r="AB590" s="28">
        <f t="shared" si="508"/>
        <v>3000</v>
      </c>
      <c r="AC590" s="127"/>
    </row>
    <row r="591" spans="1:29" ht="31.5" hidden="1" outlineLevel="2" x14ac:dyDescent="0.2">
      <c r="A591" s="30" t="s">
        <v>481</v>
      </c>
      <c r="B591" s="30" t="s">
        <v>541</v>
      </c>
      <c r="C591" s="30" t="s">
        <v>22</v>
      </c>
      <c r="D591" s="30"/>
      <c r="E591" s="31" t="s">
        <v>23</v>
      </c>
      <c r="F591" s="28">
        <f>F592</f>
        <v>3000</v>
      </c>
      <c r="G591" s="28">
        <f t="shared" si="507"/>
        <v>0</v>
      </c>
      <c r="H591" s="28">
        <f t="shared" si="507"/>
        <v>3000</v>
      </c>
      <c r="I591" s="28">
        <f t="shared" si="507"/>
        <v>0</v>
      </c>
      <c r="J591" s="28">
        <f t="shared" si="507"/>
        <v>0</v>
      </c>
      <c r="K591" s="28">
        <f t="shared" si="507"/>
        <v>3000</v>
      </c>
      <c r="L591" s="28">
        <f t="shared" si="507"/>
        <v>6000</v>
      </c>
      <c r="M591" s="28">
        <f t="shared" si="507"/>
        <v>0</v>
      </c>
      <c r="N591" s="28">
        <f t="shared" si="507"/>
        <v>6000</v>
      </c>
      <c r="O591" s="28">
        <f t="shared" si="507"/>
        <v>3000</v>
      </c>
      <c r="P591" s="28">
        <f t="shared" si="507"/>
        <v>0</v>
      </c>
      <c r="Q591" s="28">
        <f t="shared" si="507"/>
        <v>3000</v>
      </c>
      <c r="R591" s="28">
        <f t="shared" si="507"/>
        <v>0</v>
      </c>
      <c r="S591" s="28">
        <f t="shared" si="507"/>
        <v>3000</v>
      </c>
      <c r="T591" s="28">
        <f t="shared" si="507"/>
        <v>0</v>
      </c>
      <c r="U591" s="28">
        <f t="shared" si="507"/>
        <v>3000</v>
      </c>
      <c r="V591" s="28">
        <f t="shared" si="507"/>
        <v>3000</v>
      </c>
      <c r="W591" s="28">
        <f t="shared" si="507"/>
        <v>0</v>
      </c>
      <c r="X591" s="28">
        <f t="shared" si="507"/>
        <v>3000</v>
      </c>
      <c r="Y591" s="28">
        <f t="shared" si="507"/>
        <v>0</v>
      </c>
      <c r="Z591" s="28">
        <f t="shared" si="507"/>
        <v>3000</v>
      </c>
      <c r="AA591" s="137">
        <f t="shared" si="508"/>
        <v>0</v>
      </c>
      <c r="AB591" s="28">
        <f t="shared" si="508"/>
        <v>3000</v>
      </c>
      <c r="AC591" s="127"/>
    </row>
    <row r="592" spans="1:29" ht="15.75" hidden="1" outlineLevel="2" x14ac:dyDescent="0.2">
      <c r="A592" s="30" t="s">
        <v>481</v>
      </c>
      <c r="B592" s="30" t="s">
        <v>541</v>
      </c>
      <c r="C592" s="30" t="s">
        <v>372</v>
      </c>
      <c r="D592" s="30"/>
      <c r="E592" s="31" t="s">
        <v>373</v>
      </c>
      <c r="F592" s="28">
        <f>F593</f>
        <v>3000</v>
      </c>
      <c r="G592" s="28">
        <f t="shared" si="507"/>
        <v>0</v>
      </c>
      <c r="H592" s="28">
        <f t="shared" si="507"/>
        <v>3000</v>
      </c>
      <c r="I592" s="28">
        <f t="shared" si="507"/>
        <v>0</v>
      </c>
      <c r="J592" s="28">
        <f t="shared" si="507"/>
        <v>0</v>
      </c>
      <c r="K592" s="28">
        <f t="shared" si="507"/>
        <v>3000</v>
      </c>
      <c r="L592" s="28">
        <f t="shared" si="507"/>
        <v>6000</v>
      </c>
      <c r="M592" s="28">
        <f t="shared" si="507"/>
        <v>0</v>
      </c>
      <c r="N592" s="28">
        <f t="shared" si="507"/>
        <v>6000</v>
      </c>
      <c r="O592" s="28">
        <f t="shared" si="507"/>
        <v>3000</v>
      </c>
      <c r="P592" s="28">
        <f t="shared" si="507"/>
        <v>0</v>
      </c>
      <c r="Q592" s="28">
        <f t="shared" si="507"/>
        <v>3000</v>
      </c>
      <c r="R592" s="28">
        <f t="shared" si="507"/>
        <v>0</v>
      </c>
      <c r="S592" s="28">
        <f t="shared" si="507"/>
        <v>3000</v>
      </c>
      <c r="T592" s="28">
        <f t="shared" si="507"/>
        <v>0</v>
      </c>
      <c r="U592" s="28">
        <f t="shared" si="507"/>
        <v>3000</v>
      </c>
      <c r="V592" s="28">
        <f t="shared" si="507"/>
        <v>3000</v>
      </c>
      <c r="W592" s="28">
        <f t="shared" si="507"/>
        <v>0</v>
      </c>
      <c r="X592" s="28">
        <f t="shared" si="507"/>
        <v>3000</v>
      </c>
      <c r="Y592" s="28">
        <f t="shared" si="507"/>
        <v>0</v>
      </c>
      <c r="Z592" s="28">
        <f t="shared" si="507"/>
        <v>3000</v>
      </c>
      <c r="AA592" s="137">
        <f t="shared" si="508"/>
        <v>0</v>
      </c>
      <c r="AB592" s="28">
        <f t="shared" si="508"/>
        <v>3000</v>
      </c>
      <c r="AC592" s="127"/>
    </row>
    <row r="593" spans="1:29" ht="31.5" hidden="1" outlineLevel="2" x14ac:dyDescent="0.2">
      <c r="A593" s="30" t="s">
        <v>481</v>
      </c>
      <c r="B593" s="30" t="s">
        <v>541</v>
      </c>
      <c r="C593" s="30" t="s">
        <v>374</v>
      </c>
      <c r="D593" s="30"/>
      <c r="E593" s="31" t="s">
        <v>375</v>
      </c>
      <c r="F593" s="28">
        <f>F594</f>
        <v>3000</v>
      </c>
      <c r="G593" s="28">
        <f t="shared" si="507"/>
        <v>0</v>
      </c>
      <c r="H593" s="28">
        <f t="shared" si="507"/>
        <v>3000</v>
      </c>
      <c r="I593" s="28">
        <f t="shared" si="507"/>
        <v>0</v>
      </c>
      <c r="J593" s="28">
        <f t="shared" si="507"/>
        <v>0</v>
      </c>
      <c r="K593" s="28">
        <f t="shared" si="507"/>
        <v>3000</v>
      </c>
      <c r="L593" s="28">
        <f t="shared" si="507"/>
        <v>6000</v>
      </c>
      <c r="M593" s="28">
        <f t="shared" si="507"/>
        <v>0</v>
      </c>
      <c r="N593" s="28">
        <f t="shared" si="507"/>
        <v>6000</v>
      </c>
      <c r="O593" s="28">
        <f t="shared" si="507"/>
        <v>3000</v>
      </c>
      <c r="P593" s="28">
        <f t="shared" si="507"/>
        <v>0</v>
      </c>
      <c r="Q593" s="28">
        <f t="shared" si="507"/>
        <v>3000</v>
      </c>
      <c r="R593" s="28">
        <f t="shared" si="507"/>
        <v>0</v>
      </c>
      <c r="S593" s="28">
        <f t="shared" si="507"/>
        <v>3000</v>
      </c>
      <c r="T593" s="28">
        <f t="shared" si="507"/>
        <v>0</v>
      </c>
      <c r="U593" s="28">
        <f t="shared" si="507"/>
        <v>3000</v>
      </c>
      <c r="V593" s="28">
        <f t="shared" si="507"/>
        <v>3000</v>
      </c>
      <c r="W593" s="28">
        <f t="shared" si="507"/>
        <v>0</v>
      </c>
      <c r="X593" s="28">
        <f t="shared" si="507"/>
        <v>3000</v>
      </c>
      <c r="Y593" s="28">
        <f t="shared" si="507"/>
        <v>0</v>
      </c>
      <c r="Z593" s="28">
        <f t="shared" si="507"/>
        <v>3000</v>
      </c>
      <c r="AA593" s="137">
        <f t="shared" si="508"/>
        <v>0</v>
      </c>
      <c r="AB593" s="28">
        <f t="shared" si="508"/>
        <v>3000</v>
      </c>
      <c r="AC593" s="127"/>
    </row>
    <row r="594" spans="1:29" ht="15.75" hidden="1" outlineLevel="2" x14ac:dyDescent="0.2">
      <c r="A594" s="30" t="s">
        <v>481</v>
      </c>
      <c r="B594" s="30" t="s">
        <v>541</v>
      </c>
      <c r="C594" s="30" t="s">
        <v>376</v>
      </c>
      <c r="D594" s="30"/>
      <c r="E594" s="31" t="s">
        <v>753</v>
      </c>
      <c r="F594" s="28">
        <f>F595</f>
        <v>3000</v>
      </c>
      <c r="G594" s="28">
        <f t="shared" si="507"/>
        <v>0</v>
      </c>
      <c r="H594" s="28">
        <f t="shared" si="507"/>
        <v>3000</v>
      </c>
      <c r="I594" s="28">
        <f t="shared" si="507"/>
        <v>0</v>
      </c>
      <c r="J594" s="28">
        <f t="shared" si="507"/>
        <v>0</v>
      </c>
      <c r="K594" s="28">
        <f t="shared" si="507"/>
        <v>3000</v>
      </c>
      <c r="L594" s="28">
        <f t="shared" si="507"/>
        <v>6000</v>
      </c>
      <c r="M594" s="28">
        <f t="shared" si="507"/>
        <v>0</v>
      </c>
      <c r="N594" s="28">
        <f t="shared" si="507"/>
        <v>6000</v>
      </c>
      <c r="O594" s="28">
        <f t="shared" si="507"/>
        <v>3000</v>
      </c>
      <c r="P594" s="28">
        <f t="shared" si="507"/>
        <v>0</v>
      </c>
      <c r="Q594" s="28">
        <f t="shared" si="507"/>
        <v>3000</v>
      </c>
      <c r="R594" s="28">
        <f t="shared" si="507"/>
        <v>0</v>
      </c>
      <c r="S594" s="28">
        <f t="shared" si="507"/>
        <v>3000</v>
      </c>
      <c r="T594" s="28">
        <f t="shared" si="507"/>
        <v>0</v>
      </c>
      <c r="U594" s="28">
        <f t="shared" si="507"/>
        <v>3000</v>
      </c>
      <c r="V594" s="28">
        <f t="shared" si="507"/>
        <v>3000</v>
      </c>
      <c r="W594" s="28">
        <f t="shared" si="507"/>
        <v>0</v>
      </c>
      <c r="X594" s="28">
        <f t="shared" si="507"/>
        <v>3000</v>
      </c>
      <c r="Y594" s="28">
        <f t="shared" si="507"/>
        <v>0</v>
      </c>
      <c r="Z594" s="28">
        <f t="shared" si="507"/>
        <v>3000</v>
      </c>
      <c r="AA594" s="137">
        <f t="shared" si="508"/>
        <v>0</v>
      </c>
      <c r="AB594" s="28">
        <f t="shared" si="508"/>
        <v>3000</v>
      </c>
      <c r="AC594" s="127"/>
    </row>
    <row r="595" spans="1:29" ht="15.75" hidden="1" outlineLevel="2" x14ac:dyDescent="0.2">
      <c r="A595" s="32" t="s">
        <v>481</v>
      </c>
      <c r="B595" s="32" t="s">
        <v>541</v>
      </c>
      <c r="C595" s="32" t="s">
        <v>376</v>
      </c>
      <c r="D595" s="32" t="s">
        <v>19</v>
      </c>
      <c r="E595" s="33" t="s">
        <v>20</v>
      </c>
      <c r="F595" s="29">
        <v>3000</v>
      </c>
      <c r="G595" s="29"/>
      <c r="H595" s="29">
        <f>SUM(F595:G595)</f>
        <v>3000</v>
      </c>
      <c r="I595" s="29"/>
      <c r="J595" s="29"/>
      <c r="K595" s="29">
        <f>3000</f>
        <v>3000</v>
      </c>
      <c r="L595" s="29">
        <f>SUM(H595:K595)</f>
        <v>6000</v>
      </c>
      <c r="M595" s="29"/>
      <c r="N595" s="29">
        <f>SUM(L595:M595)</f>
        <v>6000</v>
      </c>
      <c r="O595" s="29">
        <v>3000</v>
      </c>
      <c r="P595" s="29"/>
      <c r="Q595" s="29">
        <f>SUM(O595:P595)</f>
        <v>3000</v>
      </c>
      <c r="R595" s="29"/>
      <c r="S595" s="29">
        <f>SUM(Q595:R595)</f>
        <v>3000</v>
      </c>
      <c r="T595" s="29"/>
      <c r="U595" s="29">
        <f>SUM(S595:T595)</f>
        <v>3000</v>
      </c>
      <c r="V595" s="29">
        <v>3000</v>
      </c>
      <c r="W595" s="29"/>
      <c r="X595" s="29">
        <f>SUM(V595:W595)</f>
        <v>3000</v>
      </c>
      <c r="Y595" s="29"/>
      <c r="Z595" s="29">
        <f>SUM(X595:Y595)</f>
        <v>3000</v>
      </c>
      <c r="AA595" s="138"/>
      <c r="AB595" s="29">
        <f>SUM(Z595:AA595)</f>
        <v>3000</v>
      </c>
      <c r="AC595" s="127"/>
    </row>
    <row r="596" spans="1:29" ht="15.75" outlineLevel="1" collapsed="1" x14ac:dyDescent="0.2">
      <c r="A596" s="220" t="s">
        <v>481</v>
      </c>
      <c r="B596" s="30" t="s">
        <v>543</v>
      </c>
      <c r="C596" s="30"/>
      <c r="D596" s="30"/>
      <c r="E596" s="31" t="s">
        <v>544</v>
      </c>
      <c r="F596" s="28">
        <f>F597+F602+F613</f>
        <v>16040.9</v>
      </c>
      <c r="G596" s="28">
        <f t="shared" ref="G596:L596" si="509">G597+G602+G613</f>
        <v>0</v>
      </c>
      <c r="H596" s="28">
        <f t="shared" si="509"/>
        <v>16040.9</v>
      </c>
      <c r="I596" s="28">
        <f t="shared" si="509"/>
        <v>0</v>
      </c>
      <c r="J596" s="28">
        <f t="shared" si="509"/>
        <v>3017.9715000000001</v>
      </c>
      <c r="K596" s="28">
        <f t="shared" si="509"/>
        <v>3783.5311999999999</v>
      </c>
      <c r="L596" s="28">
        <f t="shared" si="509"/>
        <v>22842.402699999999</v>
      </c>
      <c r="M596" s="28">
        <f>M597+M602+M613</f>
        <v>7700</v>
      </c>
      <c r="N596" s="28">
        <f>N597+N602+N613</f>
        <v>30542.402700000002</v>
      </c>
      <c r="O596" s="28">
        <f>O597+O602+O613</f>
        <v>12027.900000000001</v>
      </c>
      <c r="P596" s="28">
        <f t="shared" ref="P596:S596" si="510">P597+P602+P613</f>
        <v>0</v>
      </c>
      <c r="Q596" s="28">
        <f t="shared" si="510"/>
        <v>12027.900000000001</v>
      </c>
      <c r="R596" s="28">
        <f t="shared" si="510"/>
        <v>0</v>
      </c>
      <c r="S596" s="28">
        <f t="shared" si="510"/>
        <v>12027.900000000001</v>
      </c>
      <c r="T596" s="28">
        <f>T597+T602+T613</f>
        <v>0</v>
      </c>
      <c r="U596" s="28">
        <f>U597+U602+U613</f>
        <v>12027.900000000001</v>
      </c>
      <c r="V596" s="28">
        <f>V597+V602+V613</f>
        <v>12027.900000000001</v>
      </c>
      <c r="W596" s="28">
        <f t="shared" ref="W596:Z596" si="511">W597+W602+W613</f>
        <v>0</v>
      </c>
      <c r="X596" s="28">
        <f t="shared" si="511"/>
        <v>12027.900000000001</v>
      </c>
      <c r="Y596" s="28">
        <f t="shared" si="511"/>
        <v>0</v>
      </c>
      <c r="Z596" s="28">
        <f t="shared" si="511"/>
        <v>12027.900000000001</v>
      </c>
      <c r="AA596" s="137">
        <f>AA597+AA602+AA613</f>
        <v>0</v>
      </c>
      <c r="AB596" s="28">
        <f>AB597+AB602+AB613</f>
        <v>12027.900000000001</v>
      </c>
      <c r="AC596" s="127"/>
    </row>
    <row r="597" spans="1:29" ht="31.5" hidden="1" outlineLevel="2" x14ac:dyDescent="0.2">
      <c r="A597" s="30" t="s">
        <v>481</v>
      </c>
      <c r="B597" s="30" t="s">
        <v>543</v>
      </c>
      <c r="C597" s="30" t="s">
        <v>131</v>
      </c>
      <c r="D597" s="30"/>
      <c r="E597" s="31" t="s">
        <v>132</v>
      </c>
      <c r="F597" s="28">
        <f>F598</f>
        <v>779.1</v>
      </c>
      <c r="G597" s="28">
        <f t="shared" ref="G597:AB600" si="512">G598</f>
        <v>0</v>
      </c>
      <c r="H597" s="28">
        <f t="shared" si="512"/>
        <v>779.1</v>
      </c>
      <c r="I597" s="28">
        <f t="shared" si="512"/>
        <v>0</v>
      </c>
      <c r="J597" s="28">
        <f t="shared" si="512"/>
        <v>0</v>
      </c>
      <c r="K597" s="28">
        <f t="shared" si="512"/>
        <v>0</v>
      </c>
      <c r="L597" s="28">
        <f t="shared" si="512"/>
        <v>779.1</v>
      </c>
      <c r="M597" s="28">
        <f t="shared" si="512"/>
        <v>0</v>
      </c>
      <c r="N597" s="28">
        <f t="shared" si="512"/>
        <v>779.1</v>
      </c>
      <c r="O597" s="28">
        <f t="shared" si="512"/>
        <v>779.1</v>
      </c>
      <c r="P597" s="28">
        <f t="shared" si="512"/>
        <v>0</v>
      </c>
      <c r="Q597" s="28">
        <f t="shared" si="512"/>
        <v>779.1</v>
      </c>
      <c r="R597" s="28">
        <f t="shared" si="512"/>
        <v>0</v>
      </c>
      <c r="S597" s="28">
        <f t="shared" si="512"/>
        <v>779.1</v>
      </c>
      <c r="T597" s="28">
        <f t="shared" si="512"/>
        <v>0</v>
      </c>
      <c r="U597" s="28">
        <f t="shared" si="512"/>
        <v>779.1</v>
      </c>
      <c r="V597" s="28">
        <f t="shared" si="512"/>
        <v>779.1</v>
      </c>
      <c r="W597" s="28">
        <f t="shared" si="512"/>
        <v>0</v>
      </c>
      <c r="X597" s="28">
        <f t="shared" si="512"/>
        <v>779.1</v>
      </c>
      <c r="Y597" s="28">
        <f t="shared" si="512"/>
        <v>0</v>
      </c>
      <c r="Z597" s="28">
        <f t="shared" si="512"/>
        <v>779.1</v>
      </c>
      <c r="AA597" s="137">
        <f t="shared" si="512"/>
        <v>0</v>
      </c>
      <c r="AB597" s="28">
        <f t="shared" si="512"/>
        <v>779.1</v>
      </c>
      <c r="AC597" s="127"/>
    </row>
    <row r="598" spans="1:29" ht="31.5" hidden="1" outlineLevel="3" x14ac:dyDescent="0.2">
      <c r="A598" s="30" t="s">
        <v>481</v>
      </c>
      <c r="B598" s="30" t="s">
        <v>543</v>
      </c>
      <c r="C598" s="30" t="s">
        <v>144</v>
      </c>
      <c r="D598" s="30"/>
      <c r="E598" s="31" t="s">
        <v>145</v>
      </c>
      <c r="F598" s="28">
        <f t="shared" ref="F598:Z600" si="513">F599</f>
        <v>779.1</v>
      </c>
      <c r="G598" s="28">
        <f t="shared" si="513"/>
        <v>0</v>
      </c>
      <c r="H598" s="28">
        <f t="shared" si="513"/>
        <v>779.1</v>
      </c>
      <c r="I598" s="28">
        <f t="shared" si="513"/>
        <v>0</v>
      </c>
      <c r="J598" s="28">
        <f t="shared" si="513"/>
        <v>0</v>
      </c>
      <c r="K598" s="28">
        <f t="shared" si="513"/>
        <v>0</v>
      </c>
      <c r="L598" s="28">
        <f t="shared" si="513"/>
        <v>779.1</v>
      </c>
      <c r="M598" s="28">
        <f t="shared" si="512"/>
        <v>0</v>
      </c>
      <c r="N598" s="28">
        <f t="shared" si="512"/>
        <v>779.1</v>
      </c>
      <c r="O598" s="28">
        <f t="shared" si="512"/>
        <v>779.1</v>
      </c>
      <c r="P598" s="28">
        <f t="shared" si="513"/>
        <v>0</v>
      </c>
      <c r="Q598" s="28">
        <f t="shared" si="513"/>
        <v>779.1</v>
      </c>
      <c r="R598" s="28">
        <f t="shared" si="513"/>
        <v>0</v>
      </c>
      <c r="S598" s="28">
        <f t="shared" si="513"/>
        <v>779.1</v>
      </c>
      <c r="T598" s="28">
        <f t="shared" si="512"/>
        <v>0</v>
      </c>
      <c r="U598" s="28">
        <f t="shared" si="512"/>
        <v>779.1</v>
      </c>
      <c r="V598" s="28">
        <f t="shared" si="512"/>
        <v>779.1</v>
      </c>
      <c r="W598" s="28">
        <f t="shared" si="513"/>
        <v>0</v>
      </c>
      <c r="X598" s="28">
        <f t="shared" si="513"/>
        <v>779.1</v>
      </c>
      <c r="Y598" s="28">
        <f t="shared" si="513"/>
        <v>0</v>
      </c>
      <c r="Z598" s="28">
        <f t="shared" si="513"/>
        <v>779.1</v>
      </c>
      <c r="AA598" s="137">
        <f t="shared" si="512"/>
        <v>0</v>
      </c>
      <c r="AB598" s="28">
        <f t="shared" si="512"/>
        <v>779.1</v>
      </c>
      <c r="AC598" s="127"/>
    </row>
    <row r="599" spans="1:29" ht="31.5" hidden="1" outlineLevel="4" x14ac:dyDescent="0.2">
      <c r="A599" s="30" t="s">
        <v>481</v>
      </c>
      <c r="B599" s="30" t="s">
        <v>543</v>
      </c>
      <c r="C599" s="30" t="s">
        <v>146</v>
      </c>
      <c r="D599" s="30"/>
      <c r="E599" s="31" t="s">
        <v>86</v>
      </c>
      <c r="F599" s="28">
        <f t="shared" si="513"/>
        <v>779.1</v>
      </c>
      <c r="G599" s="28">
        <f t="shared" si="513"/>
        <v>0</v>
      </c>
      <c r="H599" s="28">
        <f t="shared" si="513"/>
        <v>779.1</v>
      </c>
      <c r="I599" s="28">
        <f t="shared" si="513"/>
        <v>0</v>
      </c>
      <c r="J599" s="28">
        <f t="shared" si="513"/>
        <v>0</v>
      </c>
      <c r="K599" s="28">
        <f t="shared" si="513"/>
        <v>0</v>
      </c>
      <c r="L599" s="28">
        <f t="shared" si="513"/>
        <v>779.1</v>
      </c>
      <c r="M599" s="28">
        <f t="shared" si="512"/>
        <v>0</v>
      </c>
      <c r="N599" s="28">
        <f t="shared" si="512"/>
        <v>779.1</v>
      </c>
      <c r="O599" s="28">
        <f t="shared" si="512"/>
        <v>779.1</v>
      </c>
      <c r="P599" s="28">
        <f t="shared" si="513"/>
        <v>0</v>
      </c>
      <c r="Q599" s="28">
        <f t="shared" si="513"/>
        <v>779.1</v>
      </c>
      <c r="R599" s="28">
        <f t="shared" si="513"/>
        <v>0</v>
      </c>
      <c r="S599" s="28">
        <f t="shared" si="513"/>
        <v>779.1</v>
      </c>
      <c r="T599" s="28">
        <f t="shared" si="512"/>
        <v>0</v>
      </c>
      <c r="U599" s="28">
        <f t="shared" si="512"/>
        <v>779.1</v>
      </c>
      <c r="V599" s="28">
        <f t="shared" si="512"/>
        <v>779.1</v>
      </c>
      <c r="W599" s="28">
        <f t="shared" si="513"/>
        <v>0</v>
      </c>
      <c r="X599" s="28">
        <f t="shared" si="513"/>
        <v>779.1</v>
      </c>
      <c r="Y599" s="28">
        <f t="shared" si="513"/>
        <v>0</v>
      </c>
      <c r="Z599" s="28">
        <f t="shared" si="513"/>
        <v>779.1</v>
      </c>
      <c r="AA599" s="137">
        <f t="shared" si="512"/>
        <v>0</v>
      </c>
      <c r="AB599" s="28">
        <f t="shared" si="512"/>
        <v>779.1</v>
      </c>
      <c r="AC599" s="127"/>
    </row>
    <row r="600" spans="1:29" ht="31.5" hidden="1" outlineLevel="5" x14ac:dyDescent="0.2">
      <c r="A600" s="30" t="s">
        <v>481</v>
      </c>
      <c r="B600" s="30" t="s">
        <v>543</v>
      </c>
      <c r="C600" s="30" t="s">
        <v>147</v>
      </c>
      <c r="D600" s="30"/>
      <c r="E600" s="31" t="s">
        <v>148</v>
      </c>
      <c r="F600" s="28">
        <f t="shared" si="513"/>
        <v>779.1</v>
      </c>
      <c r="G600" s="28">
        <f t="shared" si="513"/>
        <v>0</v>
      </c>
      <c r="H600" s="28">
        <f t="shared" si="513"/>
        <v>779.1</v>
      </c>
      <c r="I600" s="28">
        <f t="shared" si="513"/>
        <v>0</v>
      </c>
      <c r="J600" s="28">
        <f t="shared" si="513"/>
        <v>0</v>
      </c>
      <c r="K600" s="28">
        <f t="shared" si="513"/>
        <v>0</v>
      </c>
      <c r="L600" s="28">
        <f t="shared" si="513"/>
        <v>779.1</v>
      </c>
      <c r="M600" s="28">
        <f t="shared" si="512"/>
        <v>0</v>
      </c>
      <c r="N600" s="28">
        <f t="shared" si="512"/>
        <v>779.1</v>
      </c>
      <c r="O600" s="28">
        <f t="shared" si="512"/>
        <v>779.1</v>
      </c>
      <c r="P600" s="28">
        <f t="shared" si="513"/>
        <v>0</v>
      </c>
      <c r="Q600" s="28">
        <f t="shared" si="513"/>
        <v>779.1</v>
      </c>
      <c r="R600" s="28">
        <f t="shared" si="513"/>
        <v>0</v>
      </c>
      <c r="S600" s="28">
        <f t="shared" si="513"/>
        <v>779.1</v>
      </c>
      <c r="T600" s="28">
        <f t="shared" si="512"/>
        <v>0</v>
      </c>
      <c r="U600" s="28">
        <f t="shared" si="512"/>
        <v>779.1</v>
      </c>
      <c r="V600" s="28">
        <f t="shared" si="512"/>
        <v>779.1</v>
      </c>
      <c r="W600" s="28">
        <f t="shared" si="513"/>
        <v>0</v>
      </c>
      <c r="X600" s="28">
        <f t="shared" si="513"/>
        <v>779.1</v>
      </c>
      <c r="Y600" s="28">
        <f t="shared" si="513"/>
        <v>0</v>
      </c>
      <c r="Z600" s="28">
        <f t="shared" si="513"/>
        <v>779.1</v>
      </c>
      <c r="AA600" s="137">
        <f t="shared" si="512"/>
        <v>0</v>
      </c>
      <c r="AB600" s="28">
        <f t="shared" si="512"/>
        <v>779.1</v>
      </c>
      <c r="AC600" s="127"/>
    </row>
    <row r="601" spans="1:29" ht="15.75" hidden="1" outlineLevel="7" x14ac:dyDescent="0.2">
      <c r="A601" s="32" t="s">
        <v>481</v>
      </c>
      <c r="B601" s="32" t="s">
        <v>543</v>
      </c>
      <c r="C601" s="32" t="s">
        <v>147</v>
      </c>
      <c r="D601" s="32" t="s">
        <v>15</v>
      </c>
      <c r="E601" s="33" t="s">
        <v>16</v>
      </c>
      <c r="F601" s="29">
        <v>779.1</v>
      </c>
      <c r="G601" s="29"/>
      <c r="H601" s="29">
        <f>SUM(F601:G601)</f>
        <v>779.1</v>
      </c>
      <c r="I601" s="29"/>
      <c r="J601" s="29"/>
      <c r="K601" s="29"/>
      <c r="L601" s="29">
        <f>SUM(H601:K601)</f>
        <v>779.1</v>
      </c>
      <c r="M601" s="29"/>
      <c r="N601" s="29">
        <f>SUM(L601:M601)</f>
        <v>779.1</v>
      </c>
      <c r="O601" s="29">
        <v>779.1</v>
      </c>
      <c r="P601" s="29"/>
      <c r="Q601" s="29">
        <f>SUM(O601:P601)</f>
        <v>779.1</v>
      </c>
      <c r="R601" s="29"/>
      <c r="S601" s="29">
        <f>SUM(Q601:R601)</f>
        <v>779.1</v>
      </c>
      <c r="T601" s="29"/>
      <c r="U601" s="29">
        <f>SUM(S601:T601)</f>
        <v>779.1</v>
      </c>
      <c r="V601" s="29">
        <v>779.1</v>
      </c>
      <c r="W601" s="29"/>
      <c r="X601" s="29">
        <f>SUM(V601:W601)</f>
        <v>779.1</v>
      </c>
      <c r="Y601" s="29"/>
      <c r="Z601" s="29">
        <f>SUM(X601:Y601)</f>
        <v>779.1</v>
      </c>
      <c r="AA601" s="138"/>
      <c r="AB601" s="29">
        <f>SUM(Z601:AA601)</f>
        <v>779.1</v>
      </c>
      <c r="AC601" s="127"/>
    </row>
    <row r="602" spans="1:29" ht="31.5" hidden="1" outlineLevel="2" x14ac:dyDescent="0.2">
      <c r="A602" s="30" t="s">
        <v>481</v>
      </c>
      <c r="B602" s="30" t="s">
        <v>543</v>
      </c>
      <c r="C602" s="30" t="s">
        <v>57</v>
      </c>
      <c r="D602" s="30"/>
      <c r="E602" s="31" t="s">
        <v>58</v>
      </c>
      <c r="F602" s="28">
        <f>F603+F609</f>
        <v>4597</v>
      </c>
      <c r="G602" s="28">
        <f t="shared" ref="G602:L602" si="514">G603+G609</f>
        <v>0</v>
      </c>
      <c r="H602" s="28">
        <f t="shared" si="514"/>
        <v>4597</v>
      </c>
      <c r="I602" s="28">
        <f t="shared" si="514"/>
        <v>0</v>
      </c>
      <c r="J602" s="28">
        <f t="shared" si="514"/>
        <v>0</v>
      </c>
      <c r="K602" s="28">
        <f t="shared" si="514"/>
        <v>476.53120000000001</v>
      </c>
      <c r="L602" s="28">
        <f t="shared" si="514"/>
        <v>5073.5311999999994</v>
      </c>
      <c r="M602" s="28">
        <f>M603+M609</f>
        <v>0</v>
      </c>
      <c r="N602" s="28">
        <f>N603+N609</f>
        <v>5073.5311999999994</v>
      </c>
      <c r="O602" s="28">
        <f>O603+O609</f>
        <v>4184</v>
      </c>
      <c r="P602" s="28">
        <f t="shared" ref="P602:S602" si="515">P603+P609</f>
        <v>0</v>
      </c>
      <c r="Q602" s="28">
        <f t="shared" si="515"/>
        <v>4184</v>
      </c>
      <c r="R602" s="28">
        <f t="shared" si="515"/>
        <v>0</v>
      </c>
      <c r="S602" s="28">
        <f t="shared" si="515"/>
        <v>4184</v>
      </c>
      <c r="T602" s="28">
        <f>T603+T609</f>
        <v>0</v>
      </c>
      <c r="U602" s="28">
        <f>U603+U609</f>
        <v>4184</v>
      </c>
      <c r="V602" s="28">
        <f>V603+V609</f>
        <v>4184</v>
      </c>
      <c r="W602" s="28">
        <f t="shared" ref="W602:Z602" si="516">W603+W609</f>
        <v>0</v>
      </c>
      <c r="X602" s="28">
        <f t="shared" si="516"/>
        <v>4184</v>
      </c>
      <c r="Y602" s="28">
        <f t="shared" si="516"/>
        <v>0</v>
      </c>
      <c r="Z602" s="28">
        <f t="shared" si="516"/>
        <v>4184</v>
      </c>
      <c r="AA602" s="137">
        <f>AA603+AA609</f>
        <v>0</v>
      </c>
      <c r="AB602" s="28">
        <f>AB603+AB609</f>
        <v>4184</v>
      </c>
      <c r="AC602" s="127"/>
    </row>
    <row r="603" spans="1:29" ht="31.5" hidden="1" outlineLevel="3" x14ac:dyDescent="0.2">
      <c r="A603" s="30" t="s">
        <v>481</v>
      </c>
      <c r="B603" s="30" t="s">
        <v>543</v>
      </c>
      <c r="C603" s="30" t="s">
        <v>236</v>
      </c>
      <c r="D603" s="30"/>
      <c r="E603" s="31" t="s">
        <v>237</v>
      </c>
      <c r="F603" s="28">
        <f t="shared" ref="F603:Z603" si="517">F604</f>
        <v>2783.9</v>
      </c>
      <c r="G603" s="28">
        <f t="shared" si="517"/>
        <v>0</v>
      </c>
      <c r="H603" s="28">
        <f t="shared" si="517"/>
        <v>2783.9</v>
      </c>
      <c r="I603" s="28">
        <f t="shared" si="517"/>
        <v>0</v>
      </c>
      <c r="J603" s="28">
        <f t="shared" si="517"/>
        <v>0</v>
      </c>
      <c r="K603" s="28">
        <f t="shared" si="517"/>
        <v>0</v>
      </c>
      <c r="L603" s="28">
        <f t="shared" si="517"/>
        <v>2783.9</v>
      </c>
      <c r="M603" s="28">
        <f>M604</f>
        <v>0</v>
      </c>
      <c r="N603" s="28">
        <f>N604</f>
        <v>2783.9</v>
      </c>
      <c r="O603" s="28">
        <f t="shared" si="517"/>
        <v>2520.9</v>
      </c>
      <c r="P603" s="28">
        <f t="shared" si="517"/>
        <v>0</v>
      </c>
      <c r="Q603" s="28">
        <f t="shared" si="517"/>
        <v>2520.9</v>
      </c>
      <c r="R603" s="28">
        <f t="shared" si="517"/>
        <v>0</v>
      </c>
      <c r="S603" s="28">
        <f t="shared" si="517"/>
        <v>2520.9</v>
      </c>
      <c r="T603" s="28">
        <f>T604</f>
        <v>0</v>
      </c>
      <c r="U603" s="28">
        <f>U604</f>
        <v>2520.9</v>
      </c>
      <c r="V603" s="28">
        <f>V604</f>
        <v>2520.9</v>
      </c>
      <c r="W603" s="28">
        <f t="shared" si="517"/>
        <v>0</v>
      </c>
      <c r="X603" s="28">
        <f t="shared" si="517"/>
        <v>2520.9</v>
      </c>
      <c r="Y603" s="28">
        <f t="shared" si="517"/>
        <v>0</v>
      </c>
      <c r="Z603" s="28">
        <f t="shared" si="517"/>
        <v>2520.9</v>
      </c>
      <c r="AA603" s="137">
        <f>AA604</f>
        <v>0</v>
      </c>
      <c r="AB603" s="28">
        <f>AB604</f>
        <v>2520.9</v>
      </c>
      <c r="AC603" s="127"/>
    </row>
    <row r="604" spans="1:29" ht="15.75" hidden="1" outlineLevel="4" x14ac:dyDescent="0.2">
      <c r="A604" s="30" t="s">
        <v>481</v>
      </c>
      <c r="B604" s="30" t="s">
        <v>543</v>
      </c>
      <c r="C604" s="30" t="s">
        <v>238</v>
      </c>
      <c r="D604" s="30"/>
      <c r="E604" s="31" t="s">
        <v>239</v>
      </c>
      <c r="F604" s="28">
        <f>F605+F607</f>
        <v>2783.9</v>
      </c>
      <c r="G604" s="28">
        <f t="shared" ref="G604:L604" si="518">G605+G607</f>
        <v>0</v>
      </c>
      <c r="H604" s="28">
        <f t="shared" si="518"/>
        <v>2783.9</v>
      </c>
      <c r="I604" s="28">
        <f t="shared" si="518"/>
        <v>0</v>
      </c>
      <c r="J604" s="28">
        <f t="shared" si="518"/>
        <v>0</v>
      </c>
      <c r="K604" s="28">
        <f t="shared" si="518"/>
        <v>0</v>
      </c>
      <c r="L604" s="28">
        <f t="shared" si="518"/>
        <v>2783.9</v>
      </c>
      <c r="M604" s="28">
        <f>M605+M607</f>
        <v>0</v>
      </c>
      <c r="N604" s="28">
        <f>N605+N607</f>
        <v>2783.9</v>
      </c>
      <c r="O604" s="28">
        <f t="shared" ref="O604:Z604" si="519">O605+O607</f>
        <v>2520.9</v>
      </c>
      <c r="P604" s="28">
        <f t="shared" si="519"/>
        <v>0</v>
      </c>
      <c r="Q604" s="28">
        <f t="shared" si="519"/>
        <v>2520.9</v>
      </c>
      <c r="R604" s="28">
        <f t="shared" si="519"/>
        <v>0</v>
      </c>
      <c r="S604" s="28">
        <f t="shared" si="519"/>
        <v>2520.9</v>
      </c>
      <c r="T604" s="28">
        <f>T605+T607</f>
        <v>0</v>
      </c>
      <c r="U604" s="28">
        <f>U605+U607</f>
        <v>2520.9</v>
      </c>
      <c r="V604" s="28">
        <f t="shared" si="519"/>
        <v>2520.9</v>
      </c>
      <c r="W604" s="28">
        <f t="shared" si="519"/>
        <v>0</v>
      </c>
      <c r="X604" s="28">
        <f t="shared" si="519"/>
        <v>2520.9</v>
      </c>
      <c r="Y604" s="28">
        <f t="shared" si="519"/>
        <v>0</v>
      </c>
      <c r="Z604" s="28">
        <f t="shared" si="519"/>
        <v>2520.9</v>
      </c>
      <c r="AA604" s="137">
        <f>AA605+AA607</f>
        <v>0</v>
      </c>
      <c r="AB604" s="28">
        <f>AB605+AB607</f>
        <v>2520.9</v>
      </c>
      <c r="AC604" s="127"/>
    </row>
    <row r="605" spans="1:29" ht="31.5" hidden="1" outlineLevel="5" x14ac:dyDescent="0.2">
      <c r="A605" s="30" t="s">
        <v>481</v>
      </c>
      <c r="B605" s="30" t="s">
        <v>543</v>
      </c>
      <c r="C605" s="30" t="s">
        <v>240</v>
      </c>
      <c r="D605" s="30"/>
      <c r="E605" s="31" t="s">
        <v>64</v>
      </c>
      <c r="F605" s="28">
        <f t="shared" ref="F605:Z605" si="520">F606</f>
        <v>1670.9</v>
      </c>
      <c r="G605" s="28">
        <f t="shared" si="520"/>
        <v>0</v>
      </c>
      <c r="H605" s="28">
        <f t="shared" si="520"/>
        <v>1670.9</v>
      </c>
      <c r="I605" s="28">
        <f t="shared" si="520"/>
        <v>0</v>
      </c>
      <c r="J605" s="28">
        <f t="shared" si="520"/>
        <v>0</v>
      </c>
      <c r="K605" s="28">
        <f t="shared" si="520"/>
        <v>0</v>
      </c>
      <c r="L605" s="28">
        <f t="shared" si="520"/>
        <v>1670.9</v>
      </c>
      <c r="M605" s="28">
        <f>M606</f>
        <v>0</v>
      </c>
      <c r="N605" s="28">
        <f>N606</f>
        <v>1670.9</v>
      </c>
      <c r="O605" s="28">
        <f t="shared" si="520"/>
        <v>1520.9</v>
      </c>
      <c r="P605" s="28">
        <f t="shared" si="520"/>
        <v>0</v>
      </c>
      <c r="Q605" s="28">
        <f t="shared" si="520"/>
        <v>1520.9</v>
      </c>
      <c r="R605" s="28">
        <f t="shared" si="520"/>
        <v>0</v>
      </c>
      <c r="S605" s="28">
        <f t="shared" si="520"/>
        <v>1520.9</v>
      </c>
      <c r="T605" s="28">
        <f>T606</f>
        <v>0</v>
      </c>
      <c r="U605" s="28">
        <f>U606</f>
        <v>1520.9</v>
      </c>
      <c r="V605" s="28">
        <f t="shared" si="520"/>
        <v>1520.9</v>
      </c>
      <c r="W605" s="28">
        <f t="shared" si="520"/>
        <v>0</v>
      </c>
      <c r="X605" s="28">
        <f t="shared" si="520"/>
        <v>1520.9</v>
      </c>
      <c r="Y605" s="28">
        <f t="shared" si="520"/>
        <v>0</v>
      </c>
      <c r="Z605" s="28">
        <f t="shared" si="520"/>
        <v>1520.9</v>
      </c>
      <c r="AA605" s="137">
        <f>AA606</f>
        <v>0</v>
      </c>
      <c r="AB605" s="28">
        <f>AB606</f>
        <v>1520.9</v>
      </c>
      <c r="AC605" s="127"/>
    </row>
    <row r="606" spans="1:29" ht="31.5" hidden="1" outlineLevel="7" x14ac:dyDescent="0.2">
      <c r="A606" s="32" t="s">
        <v>481</v>
      </c>
      <c r="B606" s="32" t="s">
        <v>543</v>
      </c>
      <c r="C606" s="32" t="s">
        <v>240</v>
      </c>
      <c r="D606" s="32" t="s">
        <v>65</v>
      </c>
      <c r="E606" s="33" t="s">
        <v>66</v>
      </c>
      <c r="F606" s="29">
        <f>1520.9+150</f>
        <v>1670.9</v>
      </c>
      <c r="G606" s="29"/>
      <c r="H606" s="29">
        <f>SUM(F606:G606)</f>
        <v>1670.9</v>
      </c>
      <c r="I606" s="29"/>
      <c r="J606" s="29"/>
      <c r="K606" s="29"/>
      <c r="L606" s="29">
        <f>SUM(H606:K606)</f>
        <v>1670.9</v>
      </c>
      <c r="M606" s="29"/>
      <c r="N606" s="29">
        <f>SUM(L606:M606)</f>
        <v>1670.9</v>
      </c>
      <c r="O606" s="29">
        <v>1520.9</v>
      </c>
      <c r="P606" s="29"/>
      <c r="Q606" s="29">
        <f>SUM(O606:P606)</f>
        <v>1520.9</v>
      </c>
      <c r="R606" s="29"/>
      <c r="S606" s="29">
        <f>SUM(Q606:R606)</f>
        <v>1520.9</v>
      </c>
      <c r="T606" s="29"/>
      <c r="U606" s="29">
        <f>SUM(S606:T606)</f>
        <v>1520.9</v>
      </c>
      <c r="V606" s="29">
        <v>1520.9</v>
      </c>
      <c r="W606" s="29"/>
      <c r="X606" s="29">
        <f>SUM(V606:W606)</f>
        <v>1520.9</v>
      </c>
      <c r="Y606" s="29"/>
      <c r="Z606" s="29">
        <f>SUM(X606:Y606)</f>
        <v>1520.9</v>
      </c>
      <c r="AA606" s="138"/>
      <c r="AB606" s="29">
        <f>SUM(Z606:AA606)</f>
        <v>1520.9</v>
      </c>
      <c r="AC606" s="127"/>
    </row>
    <row r="607" spans="1:29" s="66" customFormat="1" ht="15.75" hidden="1" outlineLevel="7" x14ac:dyDescent="0.2">
      <c r="A607" s="30" t="s">
        <v>481</v>
      </c>
      <c r="B607" s="30" t="s">
        <v>543</v>
      </c>
      <c r="C607" s="30" t="s">
        <v>241</v>
      </c>
      <c r="D607" s="30"/>
      <c r="E607" s="31" t="s">
        <v>242</v>
      </c>
      <c r="F607" s="28">
        <f>F608</f>
        <v>1113</v>
      </c>
      <c r="G607" s="28">
        <f t="shared" ref="G607:L607" si="521">G608</f>
        <v>0</v>
      </c>
      <c r="H607" s="28">
        <f t="shared" si="521"/>
        <v>1113</v>
      </c>
      <c r="I607" s="28">
        <f t="shared" si="521"/>
        <v>0</v>
      </c>
      <c r="J607" s="28">
        <f t="shared" si="521"/>
        <v>0</v>
      </c>
      <c r="K607" s="28">
        <f t="shared" si="521"/>
        <v>0</v>
      </c>
      <c r="L607" s="28">
        <f t="shared" si="521"/>
        <v>1113</v>
      </c>
      <c r="M607" s="28">
        <f>M608</f>
        <v>0</v>
      </c>
      <c r="N607" s="28">
        <f>N608</f>
        <v>1113</v>
      </c>
      <c r="O607" s="28">
        <f t="shared" ref="O607:Z607" si="522">O608</f>
        <v>1000</v>
      </c>
      <c r="P607" s="28">
        <f t="shared" si="522"/>
        <v>0</v>
      </c>
      <c r="Q607" s="28">
        <f t="shared" si="522"/>
        <v>1000</v>
      </c>
      <c r="R607" s="28">
        <f t="shared" si="522"/>
        <v>0</v>
      </c>
      <c r="S607" s="28">
        <f t="shared" si="522"/>
        <v>1000</v>
      </c>
      <c r="T607" s="28">
        <f>T608</f>
        <v>0</v>
      </c>
      <c r="U607" s="28">
        <f>U608</f>
        <v>1000</v>
      </c>
      <c r="V607" s="28">
        <f t="shared" si="522"/>
        <v>1000</v>
      </c>
      <c r="W607" s="28">
        <f t="shared" si="522"/>
        <v>0</v>
      </c>
      <c r="X607" s="28">
        <f t="shared" si="522"/>
        <v>1000</v>
      </c>
      <c r="Y607" s="28">
        <f t="shared" si="522"/>
        <v>0</v>
      </c>
      <c r="Z607" s="28">
        <f t="shared" si="522"/>
        <v>1000</v>
      </c>
      <c r="AA607" s="137">
        <f>AA608</f>
        <v>0</v>
      </c>
      <c r="AB607" s="28">
        <f>AB608</f>
        <v>1000</v>
      </c>
      <c r="AC607" s="127"/>
    </row>
    <row r="608" spans="1:29" ht="15.75" hidden="1" outlineLevel="7" x14ac:dyDescent="0.2">
      <c r="A608" s="32" t="s">
        <v>481</v>
      </c>
      <c r="B608" s="32" t="s">
        <v>543</v>
      </c>
      <c r="C608" s="32" t="s">
        <v>241</v>
      </c>
      <c r="D608" s="32" t="s">
        <v>19</v>
      </c>
      <c r="E608" s="33" t="s">
        <v>20</v>
      </c>
      <c r="F608" s="54">
        <v>1113</v>
      </c>
      <c r="G608" s="29"/>
      <c r="H608" s="29">
        <f>SUM(F608:G608)</f>
        <v>1113</v>
      </c>
      <c r="I608" s="29"/>
      <c r="J608" s="29"/>
      <c r="K608" s="29"/>
      <c r="L608" s="29">
        <f>SUM(H608:K608)</f>
        <v>1113</v>
      </c>
      <c r="M608" s="29"/>
      <c r="N608" s="29">
        <f>SUM(L608:M608)</f>
        <v>1113</v>
      </c>
      <c r="O608" s="54">
        <v>1000</v>
      </c>
      <c r="P608" s="29"/>
      <c r="Q608" s="29">
        <f>SUM(O608:P608)</f>
        <v>1000</v>
      </c>
      <c r="R608" s="29"/>
      <c r="S608" s="29">
        <f>SUM(Q608:R608)</f>
        <v>1000</v>
      </c>
      <c r="T608" s="29"/>
      <c r="U608" s="29">
        <f>SUM(S608:T608)</f>
        <v>1000</v>
      </c>
      <c r="V608" s="54">
        <v>1000</v>
      </c>
      <c r="W608" s="29"/>
      <c r="X608" s="29">
        <f>SUM(V608:W608)</f>
        <v>1000</v>
      </c>
      <c r="Y608" s="29"/>
      <c r="Z608" s="29">
        <f>SUM(X608:Y608)</f>
        <v>1000</v>
      </c>
      <c r="AA608" s="138"/>
      <c r="AB608" s="29">
        <f>SUM(Z608:AA608)</f>
        <v>1000</v>
      </c>
      <c r="AC608" s="127"/>
    </row>
    <row r="609" spans="1:29" ht="31.5" hidden="1" outlineLevel="3" x14ac:dyDescent="0.2">
      <c r="A609" s="30" t="s">
        <v>481</v>
      </c>
      <c r="B609" s="30" t="s">
        <v>543</v>
      </c>
      <c r="C609" s="30" t="s">
        <v>243</v>
      </c>
      <c r="D609" s="30"/>
      <c r="E609" s="31" t="s">
        <v>244</v>
      </c>
      <c r="F609" s="28">
        <f t="shared" ref="F609:Z611" si="523">F610</f>
        <v>1813.1</v>
      </c>
      <c r="G609" s="28">
        <f t="shared" si="523"/>
        <v>0</v>
      </c>
      <c r="H609" s="28">
        <f t="shared" si="523"/>
        <v>1813.1</v>
      </c>
      <c r="I609" s="28">
        <f t="shared" si="523"/>
        <v>0</v>
      </c>
      <c r="J609" s="28">
        <f t="shared" si="523"/>
        <v>0</v>
      </c>
      <c r="K609" s="28">
        <f t="shared" si="523"/>
        <v>476.53120000000001</v>
      </c>
      <c r="L609" s="28">
        <f t="shared" si="523"/>
        <v>2289.6311999999998</v>
      </c>
      <c r="M609" s="28">
        <f t="shared" si="523"/>
        <v>0</v>
      </c>
      <c r="N609" s="28">
        <f t="shared" si="523"/>
        <v>2289.6311999999998</v>
      </c>
      <c r="O609" s="28">
        <f t="shared" si="523"/>
        <v>1663.1</v>
      </c>
      <c r="P609" s="28">
        <f t="shared" si="523"/>
        <v>0</v>
      </c>
      <c r="Q609" s="28">
        <f t="shared" si="523"/>
        <v>1663.1</v>
      </c>
      <c r="R609" s="28">
        <f t="shared" si="523"/>
        <v>0</v>
      </c>
      <c r="S609" s="28">
        <f t="shared" si="523"/>
        <v>1663.1</v>
      </c>
      <c r="T609" s="28">
        <f t="shared" si="523"/>
        <v>0</v>
      </c>
      <c r="U609" s="28">
        <f t="shared" si="523"/>
        <v>1663.1</v>
      </c>
      <c r="V609" s="28">
        <f t="shared" si="523"/>
        <v>1663.1</v>
      </c>
      <c r="W609" s="28">
        <f t="shared" si="523"/>
        <v>0</v>
      </c>
      <c r="X609" s="28">
        <f t="shared" si="523"/>
        <v>1663.1</v>
      </c>
      <c r="Y609" s="28">
        <f t="shared" si="523"/>
        <v>0</v>
      </c>
      <c r="Z609" s="28">
        <f t="shared" si="523"/>
        <v>1663.1</v>
      </c>
      <c r="AA609" s="137">
        <f t="shared" ref="AA609:AB611" si="524">AA610</f>
        <v>0</v>
      </c>
      <c r="AB609" s="28">
        <f t="shared" si="524"/>
        <v>1663.1</v>
      </c>
      <c r="AC609" s="127"/>
    </row>
    <row r="610" spans="1:29" ht="31.5" hidden="1" outlineLevel="4" x14ac:dyDescent="0.2">
      <c r="A610" s="30" t="s">
        <v>481</v>
      </c>
      <c r="B610" s="30" t="s">
        <v>543</v>
      </c>
      <c r="C610" s="30" t="s">
        <v>245</v>
      </c>
      <c r="D610" s="30"/>
      <c r="E610" s="31" t="s">
        <v>246</v>
      </c>
      <c r="F610" s="28">
        <f t="shared" si="523"/>
        <v>1813.1</v>
      </c>
      <c r="G610" s="28">
        <f t="shared" si="523"/>
        <v>0</v>
      </c>
      <c r="H610" s="28">
        <f t="shared" si="523"/>
        <v>1813.1</v>
      </c>
      <c r="I610" s="28">
        <f t="shared" si="523"/>
        <v>0</v>
      </c>
      <c r="J610" s="28">
        <f t="shared" si="523"/>
        <v>0</v>
      </c>
      <c r="K610" s="28">
        <f t="shared" si="523"/>
        <v>476.53120000000001</v>
      </c>
      <c r="L610" s="28">
        <f t="shared" si="523"/>
        <v>2289.6311999999998</v>
      </c>
      <c r="M610" s="28">
        <f t="shared" si="523"/>
        <v>0</v>
      </c>
      <c r="N610" s="28">
        <f t="shared" si="523"/>
        <v>2289.6311999999998</v>
      </c>
      <c r="O610" s="28">
        <f t="shared" si="523"/>
        <v>1663.1</v>
      </c>
      <c r="P610" s="28">
        <f t="shared" si="523"/>
        <v>0</v>
      </c>
      <c r="Q610" s="28">
        <f t="shared" si="523"/>
        <v>1663.1</v>
      </c>
      <c r="R610" s="28">
        <f t="shared" si="523"/>
        <v>0</v>
      </c>
      <c r="S610" s="28">
        <f t="shared" si="523"/>
        <v>1663.1</v>
      </c>
      <c r="T610" s="28">
        <f t="shared" si="523"/>
        <v>0</v>
      </c>
      <c r="U610" s="28">
        <f t="shared" si="523"/>
        <v>1663.1</v>
      </c>
      <c r="V610" s="28">
        <f t="shared" si="523"/>
        <v>1663.1</v>
      </c>
      <c r="W610" s="28">
        <f t="shared" si="523"/>
        <v>0</v>
      </c>
      <c r="X610" s="28">
        <f t="shared" si="523"/>
        <v>1663.1</v>
      </c>
      <c r="Y610" s="28">
        <f t="shared" si="523"/>
        <v>0</v>
      </c>
      <c r="Z610" s="28">
        <f t="shared" si="523"/>
        <v>1663.1</v>
      </c>
      <c r="AA610" s="137">
        <f t="shared" si="524"/>
        <v>0</v>
      </c>
      <c r="AB610" s="28">
        <f t="shared" si="524"/>
        <v>1663.1</v>
      </c>
      <c r="AC610" s="127"/>
    </row>
    <row r="611" spans="1:29" ht="31.5" hidden="1" outlineLevel="5" x14ac:dyDescent="0.2">
      <c r="A611" s="30" t="s">
        <v>481</v>
      </c>
      <c r="B611" s="30" t="s">
        <v>543</v>
      </c>
      <c r="C611" s="30" t="s">
        <v>247</v>
      </c>
      <c r="D611" s="30"/>
      <c r="E611" s="31" t="s">
        <v>64</v>
      </c>
      <c r="F611" s="28">
        <f t="shared" si="523"/>
        <v>1813.1</v>
      </c>
      <c r="G611" s="28">
        <f t="shared" si="523"/>
        <v>0</v>
      </c>
      <c r="H611" s="28">
        <f t="shared" si="523"/>
        <v>1813.1</v>
      </c>
      <c r="I611" s="28">
        <f t="shared" si="523"/>
        <v>0</v>
      </c>
      <c r="J611" s="28">
        <f t="shared" si="523"/>
        <v>0</v>
      </c>
      <c r="K611" s="28">
        <f t="shared" si="523"/>
        <v>476.53120000000001</v>
      </c>
      <c r="L611" s="28">
        <f t="shared" si="523"/>
        <v>2289.6311999999998</v>
      </c>
      <c r="M611" s="28">
        <f t="shared" si="523"/>
        <v>0</v>
      </c>
      <c r="N611" s="28">
        <f t="shared" si="523"/>
        <v>2289.6311999999998</v>
      </c>
      <c r="O611" s="28">
        <f t="shared" si="523"/>
        <v>1663.1</v>
      </c>
      <c r="P611" s="28">
        <f t="shared" si="523"/>
        <v>0</v>
      </c>
      <c r="Q611" s="28">
        <f t="shared" si="523"/>
        <v>1663.1</v>
      </c>
      <c r="R611" s="28">
        <f t="shared" si="523"/>
        <v>0</v>
      </c>
      <c r="S611" s="28">
        <f t="shared" si="523"/>
        <v>1663.1</v>
      </c>
      <c r="T611" s="28">
        <f t="shared" si="523"/>
        <v>0</v>
      </c>
      <c r="U611" s="28">
        <f t="shared" si="523"/>
        <v>1663.1</v>
      </c>
      <c r="V611" s="28">
        <f t="shared" si="523"/>
        <v>1663.1</v>
      </c>
      <c r="W611" s="28">
        <f t="shared" si="523"/>
        <v>0</v>
      </c>
      <c r="X611" s="28">
        <f t="shared" si="523"/>
        <v>1663.1</v>
      </c>
      <c r="Y611" s="28">
        <f t="shared" si="523"/>
        <v>0</v>
      </c>
      <c r="Z611" s="28">
        <f t="shared" si="523"/>
        <v>1663.1</v>
      </c>
      <c r="AA611" s="137">
        <f t="shared" si="524"/>
        <v>0</v>
      </c>
      <c r="AB611" s="28">
        <f t="shared" si="524"/>
        <v>1663.1</v>
      </c>
      <c r="AC611" s="127"/>
    </row>
    <row r="612" spans="1:29" ht="31.5" hidden="1" outlineLevel="7" x14ac:dyDescent="0.2">
      <c r="A612" s="32" t="s">
        <v>481</v>
      </c>
      <c r="B612" s="32" t="s">
        <v>543</v>
      </c>
      <c r="C612" s="32" t="s">
        <v>247</v>
      </c>
      <c r="D612" s="32" t="s">
        <v>65</v>
      </c>
      <c r="E612" s="33" t="s">
        <v>66</v>
      </c>
      <c r="F612" s="26">
        <f>1663.1+150</f>
        <v>1813.1</v>
      </c>
      <c r="G612" s="29"/>
      <c r="H612" s="29">
        <f>SUM(F612:G612)</f>
        <v>1813.1</v>
      </c>
      <c r="I612" s="29"/>
      <c r="J612" s="29"/>
      <c r="K612" s="29">
        <f>334.12+142.4112</f>
        <v>476.53120000000001</v>
      </c>
      <c r="L612" s="29">
        <f>SUM(H612:K612)</f>
        <v>2289.6311999999998</v>
      </c>
      <c r="M612" s="29"/>
      <c r="N612" s="29">
        <f>SUM(L612:M612)</f>
        <v>2289.6311999999998</v>
      </c>
      <c r="O612" s="26">
        <v>1663.1</v>
      </c>
      <c r="P612" s="29"/>
      <c r="Q612" s="29">
        <f>SUM(O612:P612)</f>
        <v>1663.1</v>
      </c>
      <c r="R612" s="29"/>
      <c r="S612" s="29">
        <f>SUM(Q612:R612)</f>
        <v>1663.1</v>
      </c>
      <c r="T612" s="29"/>
      <c r="U612" s="29">
        <f>SUM(S612:T612)</f>
        <v>1663.1</v>
      </c>
      <c r="V612" s="26">
        <v>1663.1</v>
      </c>
      <c r="W612" s="29"/>
      <c r="X612" s="29">
        <f>SUM(V612:W612)</f>
        <v>1663.1</v>
      </c>
      <c r="Y612" s="29"/>
      <c r="Z612" s="29">
        <f>SUM(X612:Y612)</f>
        <v>1663.1</v>
      </c>
      <c r="AA612" s="138"/>
      <c r="AB612" s="29">
        <f>SUM(Z612:AA612)</f>
        <v>1663.1</v>
      </c>
      <c r="AC612" s="127"/>
    </row>
    <row r="613" spans="1:29" ht="31.5" outlineLevel="2" x14ac:dyDescent="0.2">
      <c r="A613" s="30" t="s">
        <v>481</v>
      </c>
      <c r="B613" s="30" t="s">
        <v>543</v>
      </c>
      <c r="C613" s="30" t="s">
        <v>22</v>
      </c>
      <c r="D613" s="30"/>
      <c r="E613" s="31" t="s">
        <v>23</v>
      </c>
      <c r="F613" s="28">
        <f t="shared" ref="F613:Z613" si="525">F614+F620</f>
        <v>10664.8</v>
      </c>
      <c r="G613" s="28">
        <f t="shared" si="525"/>
        <v>0</v>
      </c>
      <c r="H613" s="28">
        <f t="shared" si="525"/>
        <v>10664.8</v>
      </c>
      <c r="I613" s="28">
        <f t="shared" si="525"/>
        <v>0</v>
      </c>
      <c r="J613" s="28">
        <f t="shared" si="525"/>
        <v>3017.9715000000001</v>
      </c>
      <c r="K613" s="28">
        <f t="shared" si="525"/>
        <v>3307</v>
      </c>
      <c r="L613" s="28">
        <f t="shared" si="525"/>
        <v>16989.771499999999</v>
      </c>
      <c r="M613" s="28">
        <f>M614+M620</f>
        <v>7700</v>
      </c>
      <c r="N613" s="28">
        <f>N614+N620</f>
        <v>24689.771500000003</v>
      </c>
      <c r="O613" s="28">
        <f t="shared" si="525"/>
        <v>7064.8</v>
      </c>
      <c r="P613" s="28">
        <f t="shared" si="525"/>
        <v>0</v>
      </c>
      <c r="Q613" s="28">
        <f t="shared" si="525"/>
        <v>7064.8</v>
      </c>
      <c r="R613" s="28">
        <f t="shared" si="525"/>
        <v>0</v>
      </c>
      <c r="S613" s="28">
        <f t="shared" si="525"/>
        <v>7064.8</v>
      </c>
      <c r="T613" s="28">
        <f>T614+T620</f>
        <v>0</v>
      </c>
      <c r="U613" s="28">
        <f>U614+U620</f>
        <v>7064.8</v>
      </c>
      <c r="V613" s="28">
        <f t="shared" si="525"/>
        <v>7064.8</v>
      </c>
      <c r="W613" s="28">
        <f t="shared" si="525"/>
        <v>0</v>
      </c>
      <c r="X613" s="28">
        <f t="shared" si="525"/>
        <v>7064.8</v>
      </c>
      <c r="Y613" s="28">
        <f t="shared" si="525"/>
        <v>0</v>
      </c>
      <c r="Z613" s="28">
        <f t="shared" si="525"/>
        <v>7064.8</v>
      </c>
      <c r="AA613" s="137">
        <f>AA614+AA620</f>
        <v>0</v>
      </c>
      <c r="AB613" s="28">
        <f>AB614+AB620</f>
        <v>7064.8</v>
      </c>
      <c r="AC613" s="127"/>
    </row>
    <row r="614" spans="1:29" ht="31.5" outlineLevel="3" x14ac:dyDescent="0.2">
      <c r="A614" s="30" t="s">
        <v>481</v>
      </c>
      <c r="B614" s="30" t="s">
        <v>543</v>
      </c>
      <c r="C614" s="30" t="s">
        <v>24</v>
      </c>
      <c r="D614" s="30"/>
      <c r="E614" s="31" t="s">
        <v>25</v>
      </c>
      <c r="F614" s="28">
        <f t="shared" ref="F614:Z614" si="526">F615</f>
        <v>1564.8000000000002</v>
      </c>
      <c r="G614" s="28">
        <f t="shared" si="526"/>
        <v>0</v>
      </c>
      <c r="H614" s="28">
        <f t="shared" si="526"/>
        <v>1564.8000000000002</v>
      </c>
      <c r="I614" s="28">
        <f t="shared" si="526"/>
        <v>0</v>
      </c>
      <c r="J614" s="28">
        <f t="shared" si="526"/>
        <v>17.971499999999999</v>
      </c>
      <c r="K614" s="28">
        <f t="shared" si="526"/>
        <v>3307</v>
      </c>
      <c r="L614" s="28">
        <f t="shared" si="526"/>
        <v>4889.7714999999998</v>
      </c>
      <c r="M614" s="28">
        <f>M615</f>
        <v>7700</v>
      </c>
      <c r="N614" s="28">
        <f>N615</f>
        <v>12589.771500000001</v>
      </c>
      <c r="O614" s="28">
        <f t="shared" si="526"/>
        <v>1564.8000000000002</v>
      </c>
      <c r="P614" s="28">
        <f t="shared" si="526"/>
        <v>0</v>
      </c>
      <c r="Q614" s="28">
        <f t="shared" si="526"/>
        <v>1564.8000000000002</v>
      </c>
      <c r="R614" s="28">
        <f t="shared" si="526"/>
        <v>0</v>
      </c>
      <c r="S614" s="28">
        <f t="shared" si="526"/>
        <v>1564.8000000000002</v>
      </c>
      <c r="T614" s="28">
        <f>T615</f>
        <v>0</v>
      </c>
      <c r="U614" s="28">
        <f>U615</f>
        <v>1564.8000000000002</v>
      </c>
      <c r="V614" s="28">
        <f>V615</f>
        <v>1564.8000000000002</v>
      </c>
      <c r="W614" s="28">
        <f t="shared" si="526"/>
        <v>0</v>
      </c>
      <c r="X614" s="28">
        <f t="shared" si="526"/>
        <v>1564.8000000000002</v>
      </c>
      <c r="Y614" s="28">
        <f t="shared" si="526"/>
        <v>0</v>
      </c>
      <c r="Z614" s="28">
        <f t="shared" si="526"/>
        <v>1564.8000000000002</v>
      </c>
      <c r="AA614" s="137">
        <f>AA615</f>
        <v>0</v>
      </c>
      <c r="AB614" s="28">
        <f>AB615</f>
        <v>1564.8000000000002</v>
      </c>
      <c r="AC614" s="127"/>
    </row>
    <row r="615" spans="1:29" ht="18.75" customHeight="1" outlineLevel="4" collapsed="1" x14ac:dyDescent="0.2">
      <c r="A615" s="30" t="s">
        <v>481</v>
      </c>
      <c r="B615" s="30" t="s">
        <v>543</v>
      </c>
      <c r="C615" s="30" t="s">
        <v>248</v>
      </c>
      <c r="D615" s="30"/>
      <c r="E615" s="31" t="s">
        <v>249</v>
      </c>
      <c r="F615" s="28">
        <f t="shared" ref="F615:Z615" si="527">F616+F618</f>
        <v>1564.8000000000002</v>
      </c>
      <c r="G615" s="28">
        <f t="shared" si="527"/>
        <v>0</v>
      </c>
      <c r="H615" s="28">
        <f t="shared" si="527"/>
        <v>1564.8000000000002</v>
      </c>
      <c r="I615" s="28">
        <f t="shared" si="527"/>
        <v>0</v>
      </c>
      <c r="J615" s="28">
        <f t="shared" si="527"/>
        <v>17.971499999999999</v>
      </c>
      <c r="K615" s="28">
        <f t="shared" si="527"/>
        <v>3307</v>
      </c>
      <c r="L615" s="28">
        <f t="shared" si="527"/>
        <v>4889.7714999999998</v>
      </c>
      <c r="M615" s="28">
        <f>M616+M618</f>
        <v>7700</v>
      </c>
      <c r="N615" s="28">
        <f>N616+N618</f>
        <v>12589.771500000001</v>
      </c>
      <c r="O615" s="28">
        <f t="shared" si="527"/>
        <v>1564.8000000000002</v>
      </c>
      <c r="P615" s="28">
        <f t="shared" si="527"/>
        <v>0</v>
      </c>
      <c r="Q615" s="28">
        <f t="shared" si="527"/>
        <v>1564.8000000000002</v>
      </c>
      <c r="R615" s="28">
        <f t="shared" si="527"/>
        <v>0</v>
      </c>
      <c r="S615" s="28">
        <f t="shared" si="527"/>
        <v>1564.8000000000002</v>
      </c>
      <c r="T615" s="28">
        <f>T616+T618</f>
        <v>0</v>
      </c>
      <c r="U615" s="28">
        <f>U616+U618</f>
        <v>1564.8000000000002</v>
      </c>
      <c r="V615" s="28">
        <f t="shared" si="527"/>
        <v>1564.8000000000002</v>
      </c>
      <c r="W615" s="28">
        <f t="shared" si="527"/>
        <v>0</v>
      </c>
      <c r="X615" s="28">
        <f t="shared" si="527"/>
        <v>1564.8000000000002</v>
      </c>
      <c r="Y615" s="28">
        <f t="shared" si="527"/>
        <v>0</v>
      </c>
      <c r="Z615" s="28">
        <f t="shared" si="527"/>
        <v>1564.8000000000002</v>
      </c>
      <c r="AA615" s="137">
        <f>AA616+AA618</f>
        <v>0</v>
      </c>
      <c r="AB615" s="28">
        <f>AB616+AB618</f>
        <v>1564.8000000000002</v>
      </c>
      <c r="AC615" s="127"/>
    </row>
    <row r="616" spans="1:29" ht="15.75" hidden="1" outlineLevel="5" x14ac:dyDescent="0.2">
      <c r="A616" s="30" t="s">
        <v>481</v>
      </c>
      <c r="B616" s="30" t="s">
        <v>543</v>
      </c>
      <c r="C616" s="30" t="s">
        <v>250</v>
      </c>
      <c r="D616" s="30"/>
      <c r="E616" s="31" t="s">
        <v>251</v>
      </c>
      <c r="F616" s="28">
        <f t="shared" ref="F616:Z616" si="528">F617</f>
        <v>11.4</v>
      </c>
      <c r="G616" s="28">
        <f t="shared" si="528"/>
        <v>0</v>
      </c>
      <c r="H616" s="28">
        <f t="shared" si="528"/>
        <v>11.4</v>
      </c>
      <c r="I616" s="28">
        <f t="shared" si="528"/>
        <v>0</v>
      </c>
      <c r="J616" s="28">
        <f t="shared" si="528"/>
        <v>0</v>
      </c>
      <c r="K616" s="28">
        <f t="shared" si="528"/>
        <v>0</v>
      </c>
      <c r="L616" s="28">
        <f t="shared" si="528"/>
        <v>11.4</v>
      </c>
      <c r="M616" s="28">
        <f>M617</f>
        <v>0</v>
      </c>
      <c r="N616" s="28">
        <f>N617</f>
        <v>11.4</v>
      </c>
      <c r="O616" s="28">
        <f t="shared" si="528"/>
        <v>11.4</v>
      </c>
      <c r="P616" s="28">
        <f t="shared" si="528"/>
        <v>0</v>
      </c>
      <c r="Q616" s="28">
        <f t="shared" si="528"/>
        <v>11.4</v>
      </c>
      <c r="R616" s="28">
        <f t="shared" si="528"/>
        <v>0</v>
      </c>
      <c r="S616" s="28">
        <f t="shared" si="528"/>
        <v>11.4</v>
      </c>
      <c r="T616" s="28">
        <f>T617</f>
        <v>0</v>
      </c>
      <c r="U616" s="28">
        <f>U617</f>
        <v>11.4</v>
      </c>
      <c r="V616" s="28">
        <f t="shared" si="528"/>
        <v>11.4</v>
      </c>
      <c r="W616" s="28">
        <f t="shared" si="528"/>
        <v>0</v>
      </c>
      <c r="X616" s="28">
        <f t="shared" si="528"/>
        <v>11.4</v>
      </c>
      <c r="Y616" s="28">
        <f t="shared" si="528"/>
        <v>0</v>
      </c>
      <c r="Z616" s="28">
        <f t="shared" si="528"/>
        <v>11.4</v>
      </c>
      <c r="AA616" s="137">
        <f>AA617</f>
        <v>0</v>
      </c>
      <c r="AB616" s="28">
        <f>AB617</f>
        <v>11.4</v>
      </c>
      <c r="AC616" s="127"/>
    </row>
    <row r="617" spans="1:29" ht="15.75" hidden="1" outlineLevel="7" x14ac:dyDescent="0.2">
      <c r="A617" s="32" t="s">
        <v>481</v>
      </c>
      <c r="B617" s="32" t="s">
        <v>543</v>
      </c>
      <c r="C617" s="32" t="s">
        <v>250</v>
      </c>
      <c r="D617" s="32" t="s">
        <v>7</v>
      </c>
      <c r="E617" s="33" t="s">
        <v>8</v>
      </c>
      <c r="F617" s="29">
        <v>11.4</v>
      </c>
      <c r="G617" s="29"/>
      <c r="H617" s="29">
        <f>SUM(F617:G617)</f>
        <v>11.4</v>
      </c>
      <c r="I617" s="29"/>
      <c r="J617" s="29"/>
      <c r="K617" s="29"/>
      <c r="L617" s="29">
        <f>SUM(H617:K617)</f>
        <v>11.4</v>
      </c>
      <c r="M617" s="29"/>
      <c r="N617" s="29">
        <f>SUM(L617:M617)</f>
        <v>11.4</v>
      </c>
      <c r="O617" s="29">
        <v>11.4</v>
      </c>
      <c r="P617" s="29"/>
      <c r="Q617" s="29">
        <f>SUM(O617:P617)</f>
        <v>11.4</v>
      </c>
      <c r="R617" s="29"/>
      <c r="S617" s="29">
        <f>SUM(Q617:R617)</f>
        <v>11.4</v>
      </c>
      <c r="T617" s="29"/>
      <c r="U617" s="29">
        <f>SUM(S617:T617)</f>
        <v>11.4</v>
      </c>
      <c r="V617" s="29">
        <v>11.4</v>
      </c>
      <c r="W617" s="29"/>
      <c r="X617" s="29">
        <f>SUM(V617:W617)</f>
        <v>11.4</v>
      </c>
      <c r="Y617" s="29"/>
      <c r="Z617" s="29">
        <f>SUM(X617:Y617)</f>
        <v>11.4</v>
      </c>
      <c r="AA617" s="138"/>
      <c r="AB617" s="29">
        <f>SUM(Z617:AA617)</f>
        <v>11.4</v>
      </c>
      <c r="AC617" s="127"/>
    </row>
    <row r="618" spans="1:29" ht="31.5" outlineLevel="5" x14ac:dyDescent="0.2">
      <c r="A618" s="30" t="s">
        <v>481</v>
      </c>
      <c r="B618" s="30" t="s">
        <v>543</v>
      </c>
      <c r="C618" s="30" t="s">
        <v>252</v>
      </c>
      <c r="D618" s="30"/>
      <c r="E618" s="31" t="s">
        <v>253</v>
      </c>
      <c r="F618" s="28">
        <f t="shared" ref="F618:Z618" si="529">F619</f>
        <v>1553.4</v>
      </c>
      <c r="G618" s="28">
        <f t="shared" si="529"/>
        <v>0</v>
      </c>
      <c r="H618" s="28">
        <f t="shared" si="529"/>
        <v>1553.4</v>
      </c>
      <c r="I618" s="28">
        <f t="shared" si="529"/>
        <v>0</v>
      </c>
      <c r="J618" s="28">
        <f t="shared" si="529"/>
        <v>17.971499999999999</v>
      </c>
      <c r="K618" s="28">
        <f t="shared" si="529"/>
        <v>3307</v>
      </c>
      <c r="L618" s="28">
        <f t="shared" si="529"/>
        <v>4878.3715000000002</v>
      </c>
      <c r="M618" s="28">
        <f>M619</f>
        <v>7700</v>
      </c>
      <c r="N618" s="28">
        <f>N619</f>
        <v>12578.371500000001</v>
      </c>
      <c r="O618" s="28">
        <f t="shared" si="529"/>
        <v>1553.4</v>
      </c>
      <c r="P618" s="28">
        <f t="shared" si="529"/>
        <v>0</v>
      </c>
      <c r="Q618" s="28">
        <f t="shared" si="529"/>
        <v>1553.4</v>
      </c>
      <c r="R618" s="28">
        <f t="shared" si="529"/>
        <v>0</v>
      </c>
      <c r="S618" s="28">
        <f t="shared" si="529"/>
        <v>1553.4</v>
      </c>
      <c r="T618" s="28">
        <f>T619</f>
        <v>0</v>
      </c>
      <c r="U618" s="28">
        <f>U619</f>
        <v>1553.4</v>
      </c>
      <c r="V618" s="28">
        <f>V619</f>
        <v>1553.4</v>
      </c>
      <c r="W618" s="28">
        <f t="shared" si="529"/>
        <v>0</v>
      </c>
      <c r="X618" s="28">
        <f t="shared" si="529"/>
        <v>1553.4</v>
      </c>
      <c r="Y618" s="28">
        <f t="shared" si="529"/>
        <v>0</v>
      </c>
      <c r="Z618" s="28">
        <f t="shared" si="529"/>
        <v>1553.4</v>
      </c>
      <c r="AA618" s="137">
        <f>AA619</f>
        <v>0</v>
      </c>
      <c r="AB618" s="28">
        <f>AB619</f>
        <v>1553.4</v>
      </c>
      <c r="AC618" s="127"/>
    </row>
    <row r="619" spans="1:29" ht="18.75" customHeight="1" outlineLevel="7" x14ac:dyDescent="0.2">
      <c r="A619" s="219" t="s">
        <v>481</v>
      </c>
      <c r="B619" s="32" t="s">
        <v>543</v>
      </c>
      <c r="C619" s="32" t="s">
        <v>252</v>
      </c>
      <c r="D619" s="32" t="s">
        <v>19</v>
      </c>
      <c r="E619" s="33" t="s">
        <v>20</v>
      </c>
      <c r="F619" s="29">
        <v>1553.4</v>
      </c>
      <c r="G619" s="29"/>
      <c r="H619" s="29">
        <f>SUM(F619:G619)</f>
        <v>1553.4</v>
      </c>
      <c r="I619" s="29"/>
      <c r="J619" s="29">
        <v>17.971499999999999</v>
      </c>
      <c r="K619" s="29">
        <f>307+3000</f>
        <v>3307</v>
      </c>
      <c r="L619" s="29">
        <f>SUM(H619:K619)</f>
        <v>4878.3715000000002</v>
      </c>
      <c r="M619" s="29">
        <f>6300+1400</f>
        <v>7700</v>
      </c>
      <c r="N619" s="29">
        <f>SUM(L619:M619)</f>
        <v>12578.371500000001</v>
      </c>
      <c r="O619" s="29">
        <v>1553.4</v>
      </c>
      <c r="P619" s="29"/>
      <c r="Q619" s="29">
        <f>SUM(O619:P619)</f>
        <v>1553.4</v>
      </c>
      <c r="R619" s="29"/>
      <c r="S619" s="29">
        <f>SUM(Q619:R619)</f>
        <v>1553.4</v>
      </c>
      <c r="T619" s="29"/>
      <c r="U619" s="29">
        <f>SUM(S619:T619)</f>
        <v>1553.4</v>
      </c>
      <c r="V619" s="29">
        <v>1553.4</v>
      </c>
      <c r="W619" s="29"/>
      <c r="X619" s="29">
        <f>SUM(V619:W619)</f>
        <v>1553.4</v>
      </c>
      <c r="Y619" s="29"/>
      <c r="Z619" s="29">
        <f>SUM(X619:Y619)</f>
        <v>1553.4</v>
      </c>
      <c r="AA619" s="29"/>
      <c r="AB619" s="29">
        <f>SUM(Z619:AA619)</f>
        <v>1553.4</v>
      </c>
      <c r="AC619" s="127"/>
    </row>
    <row r="620" spans="1:29" ht="15.75" hidden="1" outlineLevel="3" x14ac:dyDescent="0.2">
      <c r="A620" s="30" t="s">
        <v>481</v>
      </c>
      <c r="B620" s="30" t="s">
        <v>543</v>
      </c>
      <c r="C620" s="30" t="s">
        <v>254</v>
      </c>
      <c r="D620" s="30"/>
      <c r="E620" s="31" t="s">
        <v>255</v>
      </c>
      <c r="F620" s="28">
        <f t="shared" ref="F620:Z622" si="530">F621</f>
        <v>9100</v>
      </c>
      <c r="G620" s="28">
        <f t="shared" si="530"/>
        <v>0</v>
      </c>
      <c r="H620" s="28">
        <f t="shared" si="530"/>
        <v>9100</v>
      </c>
      <c r="I620" s="28">
        <f t="shared" si="530"/>
        <v>0</v>
      </c>
      <c r="J620" s="28">
        <f t="shared" si="530"/>
        <v>3000</v>
      </c>
      <c r="K620" s="28">
        <f t="shared" si="530"/>
        <v>0</v>
      </c>
      <c r="L620" s="28">
        <f t="shared" si="530"/>
        <v>12100</v>
      </c>
      <c r="M620" s="28">
        <f t="shared" si="530"/>
        <v>0</v>
      </c>
      <c r="N620" s="28">
        <f t="shared" si="530"/>
        <v>12100</v>
      </c>
      <c r="O620" s="28">
        <f t="shared" si="530"/>
        <v>5500</v>
      </c>
      <c r="P620" s="28">
        <f t="shared" si="530"/>
        <v>0</v>
      </c>
      <c r="Q620" s="28">
        <f t="shared" si="530"/>
        <v>5500</v>
      </c>
      <c r="R620" s="28">
        <f t="shared" si="530"/>
        <v>0</v>
      </c>
      <c r="S620" s="28">
        <f t="shared" si="530"/>
        <v>5500</v>
      </c>
      <c r="T620" s="28">
        <f t="shared" si="530"/>
        <v>0</v>
      </c>
      <c r="U620" s="28">
        <f t="shared" si="530"/>
        <v>5500</v>
      </c>
      <c r="V620" s="28">
        <f t="shared" si="530"/>
        <v>5500</v>
      </c>
      <c r="W620" s="28">
        <f t="shared" si="530"/>
        <v>0</v>
      </c>
      <c r="X620" s="28">
        <f t="shared" si="530"/>
        <v>5500</v>
      </c>
      <c r="Y620" s="28">
        <f t="shared" si="530"/>
        <v>0</v>
      </c>
      <c r="Z620" s="28">
        <f t="shared" si="530"/>
        <v>5500</v>
      </c>
      <c r="AA620" s="137">
        <f t="shared" ref="AA620:AB622" si="531">AA621</f>
        <v>0</v>
      </c>
      <c r="AB620" s="28">
        <f t="shared" si="531"/>
        <v>5500</v>
      </c>
      <c r="AC620" s="127"/>
    </row>
    <row r="621" spans="1:29" ht="31.5" hidden="1" outlineLevel="4" x14ac:dyDescent="0.2">
      <c r="A621" s="30" t="s">
        <v>481</v>
      </c>
      <c r="B621" s="30" t="s">
        <v>543</v>
      </c>
      <c r="C621" s="30" t="s">
        <v>256</v>
      </c>
      <c r="D621" s="30"/>
      <c r="E621" s="31" t="s">
        <v>257</v>
      </c>
      <c r="F621" s="28">
        <f t="shared" si="530"/>
        <v>9100</v>
      </c>
      <c r="G621" s="28">
        <f t="shared" si="530"/>
        <v>0</v>
      </c>
      <c r="H621" s="28">
        <f t="shared" si="530"/>
        <v>9100</v>
      </c>
      <c r="I621" s="28">
        <f t="shared" si="530"/>
        <v>0</v>
      </c>
      <c r="J621" s="28">
        <f t="shared" si="530"/>
        <v>3000</v>
      </c>
      <c r="K621" s="28">
        <f t="shared" si="530"/>
        <v>0</v>
      </c>
      <c r="L621" s="28">
        <f t="shared" si="530"/>
        <v>12100</v>
      </c>
      <c r="M621" s="28">
        <f t="shared" si="530"/>
        <v>0</v>
      </c>
      <c r="N621" s="28">
        <f t="shared" si="530"/>
        <v>12100</v>
      </c>
      <c r="O621" s="28">
        <f t="shared" si="530"/>
        <v>5500</v>
      </c>
      <c r="P621" s="28">
        <f t="shared" si="530"/>
        <v>0</v>
      </c>
      <c r="Q621" s="28">
        <f t="shared" si="530"/>
        <v>5500</v>
      </c>
      <c r="R621" s="28">
        <f t="shared" si="530"/>
        <v>0</v>
      </c>
      <c r="S621" s="28">
        <f t="shared" si="530"/>
        <v>5500</v>
      </c>
      <c r="T621" s="28">
        <f t="shared" si="530"/>
        <v>0</v>
      </c>
      <c r="U621" s="28">
        <f t="shared" si="530"/>
        <v>5500</v>
      </c>
      <c r="V621" s="28">
        <f t="shared" si="530"/>
        <v>5500</v>
      </c>
      <c r="W621" s="28">
        <f t="shared" si="530"/>
        <v>0</v>
      </c>
      <c r="X621" s="28">
        <f t="shared" si="530"/>
        <v>5500</v>
      </c>
      <c r="Y621" s="28">
        <f t="shared" si="530"/>
        <v>0</v>
      </c>
      <c r="Z621" s="28">
        <f t="shared" si="530"/>
        <v>5500</v>
      </c>
      <c r="AA621" s="137">
        <f t="shared" si="531"/>
        <v>0</v>
      </c>
      <c r="AB621" s="28">
        <f t="shared" si="531"/>
        <v>5500</v>
      </c>
      <c r="AC621" s="127"/>
    </row>
    <row r="622" spans="1:29" ht="15.75" hidden="1" outlineLevel="5" x14ac:dyDescent="0.2">
      <c r="A622" s="30" t="s">
        <v>481</v>
      </c>
      <c r="B622" s="30" t="s">
        <v>543</v>
      </c>
      <c r="C622" s="30" t="s">
        <v>258</v>
      </c>
      <c r="D622" s="30"/>
      <c r="E622" s="31" t="s">
        <v>259</v>
      </c>
      <c r="F622" s="28">
        <f t="shared" si="530"/>
        <v>9100</v>
      </c>
      <c r="G622" s="28">
        <f t="shared" si="530"/>
        <v>0</v>
      </c>
      <c r="H622" s="28">
        <f t="shared" si="530"/>
        <v>9100</v>
      </c>
      <c r="I622" s="28">
        <f t="shared" si="530"/>
        <v>0</v>
      </c>
      <c r="J622" s="28">
        <f t="shared" si="530"/>
        <v>3000</v>
      </c>
      <c r="K622" s="28">
        <f t="shared" si="530"/>
        <v>0</v>
      </c>
      <c r="L622" s="28">
        <f t="shared" si="530"/>
        <v>12100</v>
      </c>
      <c r="M622" s="28">
        <f t="shared" si="530"/>
        <v>0</v>
      </c>
      <c r="N622" s="28">
        <f t="shared" si="530"/>
        <v>12100</v>
      </c>
      <c r="O622" s="28">
        <f t="shared" si="530"/>
        <v>5500</v>
      </c>
      <c r="P622" s="28">
        <f t="shared" si="530"/>
        <v>0</v>
      </c>
      <c r="Q622" s="28">
        <f t="shared" si="530"/>
        <v>5500</v>
      </c>
      <c r="R622" s="28">
        <f t="shared" si="530"/>
        <v>0</v>
      </c>
      <c r="S622" s="28">
        <f t="shared" si="530"/>
        <v>5500</v>
      </c>
      <c r="T622" s="28">
        <f t="shared" si="530"/>
        <v>0</v>
      </c>
      <c r="U622" s="28">
        <f t="shared" si="530"/>
        <v>5500</v>
      </c>
      <c r="V622" s="28">
        <f t="shared" si="530"/>
        <v>5500</v>
      </c>
      <c r="W622" s="28">
        <f t="shared" si="530"/>
        <v>0</v>
      </c>
      <c r="X622" s="28">
        <f t="shared" si="530"/>
        <v>5500</v>
      </c>
      <c r="Y622" s="28">
        <f t="shared" si="530"/>
        <v>0</v>
      </c>
      <c r="Z622" s="28">
        <f t="shared" si="530"/>
        <v>5500</v>
      </c>
      <c r="AA622" s="137">
        <f t="shared" si="531"/>
        <v>0</v>
      </c>
      <c r="AB622" s="28">
        <f t="shared" si="531"/>
        <v>5500</v>
      </c>
      <c r="AC622" s="127"/>
    </row>
    <row r="623" spans="1:29" ht="15.75" hidden="1" outlineLevel="7" x14ac:dyDescent="0.2">
      <c r="A623" s="32" t="s">
        <v>481</v>
      </c>
      <c r="B623" s="32" t="s">
        <v>543</v>
      </c>
      <c r="C623" s="32" t="s">
        <v>258</v>
      </c>
      <c r="D623" s="32" t="s">
        <v>19</v>
      </c>
      <c r="E623" s="33" t="s">
        <v>20</v>
      </c>
      <c r="F623" s="29">
        <v>9100</v>
      </c>
      <c r="G623" s="29"/>
      <c r="H623" s="29">
        <f>SUM(F623:G623)</f>
        <v>9100</v>
      </c>
      <c r="I623" s="29"/>
      <c r="J623" s="29">
        <v>3000</v>
      </c>
      <c r="K623" s="29"/>
      <c r="L623" s="29">
        <f>SUM(H623:K623)</f>
        <v>12100</v>
      </c>
      <c r="M623" s="29"/>
      <c r="N623" s="29">
        <f>SUM(L623:M623)</f>
        <v>12100</v>
      </c>
      <c r="O623" s="29">
        <v>5500</v>
      </c>
      <c r="P623" s="29"/>
      <c r="Q623" s="29">
        <f>SUM(O623:P623)</f>
        <v>5500</v>
      </c>
      <c r="R623" s="29"/>
      <c r="S623" s="29">
        <f>SUM(Q623:R623)</f>
        <v>5500</v>
      </c>
      <c r="T623" s="29"/>
      <c r="U623" s="29">
        <f>SUM(S623:T623)</f>
        <v>5500</v>
      </c>
      <c r="V623" s="29">
        <v>5500</v>
      </c>
      <c r="W623" s="29"/>
      <c r="X623" s="29">
        <f>SUM(V623:W623)</f>
        <v>5500</v>
      </c>
      <c r="Y623" s="29"/>
      <c r="Z623" s="29">
        <f>SUM(X623:Y623)</f>
        <v>5500</v>
      </c>
      <c r="AA623" s="138"/>
      <c r="AB623" s="29">
        <f>SUM(Z623:AA623)</f>
        <v>5500</v>
      </c>
      <c r="AC623" s="127"/>
    </row>
    <row r="624" spans="1:29" ht="15.75" hidden="1" outlineLevel="7" x14ac:dyDescent="0.2">
      <c r="A624" s="30" t="s">
        <v>481</v>
      </c>
      <c r="B624" s="30" t="s">
        <v>545</v>
      </c>
      <c r="C624" s="32"/>
      <c r="D624" s="32"/>
      <c r="E624" s="67" t="s">
        <v>546</v>
      </c>
      <c r="F624" s="28">
        <f t="shared" ref="F624:Z627" si="532">F625</f>
        <v>60392.992940000004</v>
      </c>
      <c r="G624" s="28">
        <f t="shared" si="532"/>
        <v>0</v>
      </c>
      <c r="H624" s="28">
        <f t="shared" si="532"/>
        <v>60392.992940000004</v>
      </c>
      <c r="I624" s="28">
        <f t="shared" si="532"/>
        <v>0</v>
      </c>
      <c r="J624" s="28">
        <f t="shared" si="532"/>
        <v>0</v>
      </c>
      <c r="K624" s="28">
        <f t="shared" si="532"/>
        <v>-27949</v>
      </c>
      <c r="L624" s="28">
        <f t="shared" si="532"/>
        <v>32443.99294</v>
      </c>
      <c r="M624" s="28">
        <f t="shared" si="532"/>
        <v>0</v>
      </c>
      <c r="N624" s="28">
        <f t="shared" si="532"/>
        <v>32443.99294</v>
      </c>
      <c r="O624" s="28">
        <f t="shared" si="532"/>
        <v>10000</v>
      </c>
      <c r="P624" s="28">
        <f t="shared" si="532"/>
        <v>0</v>
      </c>
      <c r="Q624" s="28">
        <f t="shared" si="532"/>
        <v>10000</v>
      </c>
      <c r="R624" s="28">
        <f t="shared" si="532"/>
        <v>0</v>
      </c>
      <c r="S624" s="28">
        <f t="shared" si="532"/>
        <v>10000</v>
      </c>
      <c r="T624" s="28">
        <f t="shared" si="532"/>
        <v>0</v>
      </c>
      <c r="U624" s="28">
        <f t="shared" si="532"/>
        <v>10000</v>
      </c>
      <c r="V624" s="28"/>
      <c r="W624" s="28">
        <f t="shared" si="532"/>
        <v>0</v>
      </c>
      <c r="X624" s="28">
        <f t="shared" si="532"/>
        <v>0</v>
      </c>
      <c r="Y624" s="28">
        <f t="shared" si="532"/>
        <v>0</v>
      </c>
      <c r="Z624" s="28">
        <f t="shared" si="532"/>
        <v>0</v>
      </c>
      <c r="AA624" s="137">
        <f t="shared" ref="AA624:AB627" si="533">AA625</f>
        <v>0</v>
      </c>
      <c r="AB624" s="28">
        <f t="shared" si="533"/>
        <v>0</v>
      </c>
      <c r="AC624" s="127"/>
    </row>
    <row r="625" spans="1:29" ht="15.75" hidden="1" outlineLevel="1" x14ac:dyDescent="0.2">
      <c r="A625" s="30" t="s">
        <v>481</v>
      </c>
      <c r="B625" s="30" t="s">
        <v>547</v>
      </c>
      <c r="C625" s="30"/>
      <c r="D625" s="30"/>
      <c r="E625" s="31" t="s">
        <v>548</v>
      </c>
      <c r="F625" s="28">
        <f t="shared" si="532"/>
        <v>60392.992940000004</v>
      </c>
      <c r="G625" s="28">
        <f t="shared" si="532"/>
        <v>0</v>
      </c>
      <c r="H625" s="28">
        <f t="shared" si="532"/>
        <v>60392.992940000004</v>
      </c>
      <c r="I625" s="28">
        <f t="shared" si="532"/>
        <v>0</v>
      </c>
      <c r="J625" s="28">
        <f t="shared" si="532"/>
        <v>0</v>
      </c>
      <c r="K625" s="28">
        <f t="shared" si="532"/>
        <v>-27949</v>
      </c>
      <c r="L625" s="28">
        <f t="shared" si="532"/>
        <v>32443.99294</v>
      </c>
      <c r="M625" s="28">
        <f t="shared" si="532"/>
        <v>0</v>
      </c>
      <c r="N625" s="28">
        <f t="shared" si="532"/>
        <v>32443.99294</v>
      </c>
      <c r="O625" s="28">
        <f t="shared" si="532"/>
        <v>10000</v>
      </c>
      <c r="P625" s="28">
        <f t="shared" si="532"/>
        <v>0</v>
      </c>
      <c r="Q625" s="28">
        <f t="shared" si="532"/>
        <v>10000</v>
      </c>
      <c r="R625" s="28">
        <f t="shared" si="532"/>
        <v>0</v>
      </c>
      <c r="S625" s="28">
        <f t="shared" si="532"/>
        <v>10000</v>
      </c>
      <c r="T625" s="28">
        <f t="shared" si="532"/>
        <v>0</v>
      </c>
      <c r="U625" s="28">
        <f t="shared" si="532"/>
        <v>10000</v>
      </c>
      <c r="V625" s="28"/>
      <c r="W625" s="28">
        <f t="shared" si="532"/>
        <v>0</v>
      </c>
      <c r="X625" s="28">
        <f t="shared" si="532"/>
        <v>0</v>
      </c>
      <c r="Y625" s="28">
        <f t="shared" si="532"/>
        <v>0</v>
      </c>
      <c r="Z625" s="28">
        <f t="shared" si="532"/>
        <v>0</v>
      </c>
      <c r="AA625" s="137">
        <f t="shared" si="533"/>
        <v>0</v>
      </c>
      <c r="AB625" s="28">
        <f t="shared" si="533"/>
        <v>0</v>
      </c>
      <c r="AC625" s="127"/>
    </row>
    <row r="626" spans="1:29" ht="17.25" hidden="1" customHeight="1" outlineLevel="2" x14ac:dyDescent="0.2">
      <c r="A626" s="30" t="s">
        <v>481</v>
      </c>
      <c r="B626" s="30" t="s">
        <v>547</v>
      </c>
      <c r="C626" s="30" t="s">
        <v>260</v>
      </c>
      <c r="D626" s="30"/>
      <c r="E626" s="31" t="s">
        <v>261</v>
      </c>
      <c r="F626" s="28">
        <f t="shared" si="532"/>
        <v>60392.992940000004</v>
      </c>
      <c r="G626" s="28">
        <f t="shared" si="532"/>
        <v>0</v>
      </c>
      <c r="H626" s="28">
        <f t="shared" si="532"/>
        <v>60392.992940000004</v>
      </c>
      <c r="I626" s="28">
        <f t="shared" si="532"/>
        <v>0</v>
      </c>
      <c r="J626" s="28">
        <f t="shared" si="532"/>
        <v>0</v>
      </c>
      <c r="K626" s="28">
        <f t="shared" si="532"/>
        <v>-27949</v>
      </c>
      <c r="L626" s="28">
        <f t="shared" si="532"/>
        <v>32443.99294</v>
      </c>
      <c r="M626" s="28">
        <f t="shared" si="532"/>
        <v>0</v>
      </c>
      <c r="N626" s="28">
        <f t="shared" si="532"/>
        <v>32443.99294</v>
      </c>
      <c r="O626" s="28">
        <f t="shared" si="532"/>
        <v>10000</v>
      </c>
      <c r="P626" s="28">
        <f t="shared" si="532"/>
        <v>0</v>
      </c>
      <c r="Q626" s="28">
        <f t="shared" si="532"/>
        <v>10000</v>
      </c>
      <c r="R626" s="28">
        <f t="shared" si="532"/>
        <v>0</v>
      </c>
      <c r="S626" s="28">
        <f t="shared" si="532"/>
        <v>10000</v>
      </c>
      <c r="T626" s="28">
        <f t="shared" si="532"/>
        <v>0</v>
      </c>
      <c r="U626" s="28">
        <f t="shared" si="532"/>
        <v>10000</v>
      </c>
      <c r="V626" s="28"/>
      <c r="W626" s="28">
        <f t="shared" si="532"/>
        <v>0</v>
      </c>
      <c r="X626" s="28">
        <f t="shared" si="532"/>
        <v>0</v>
      </c>
      <c r="Y626" s="28">
        <f t="shared" si="532"/>
        <v>0</v>
      </c>
      <c r="Z626" s="28">
        <f t="shared" si="532"/>
        <v>0</v>
      </c>
      <c r="AA626" s="137">
        <f t="shared" si="533"/>
        <v>0</v>
      </c>
      <c r="AB626" s="28">
        <f t="shared" si="533"/>
        <v>0</v>
      </c>
      <c r="AC626" s="127"/>
    </row>
    <row r="627" spans="1:29" ht="15.75" hidden="1" outlineLevel="3" x14ac:dyDescent="0.2">
      <c r="A627" s="30" t="s">
        <v>481</v>
      </c>
      <c r="B627" s="30" t="s">
        <v>547</v>
      </c>
      <c r="C627" s="30" t="s">
        <v>262</v>
      </c>
      <c r="D627" s="30"/>
      <c r="E627" s="31" t="s">
        <v>263</v>
      </c>
      <c r="F627" s="28">
        <f t="shared" si="532"/>
        <v>60392.992940000004</v>
      </c>
      <c r="G627" s="28">
        <f t="shared" si="532"/>
        <v>0</v>
      </c>
      <c r="H627" s="28">
        <f t="shared" si="532"/>
        <v>60392.992940000004</v>
      </c>
      <c r="I627" s="28">
        <f t="shared" si="532"/>
        <v>0</v>
      </c>
      <c r="J627" s="28">
        <f t="shared" si="532"/>
        <v>0</v>
      </c>
      <c r="K627" s="28">
        <f t="shared" si="532"/>
        <v>-27949</v>
      </c>
      <c r="L627" s="28">
        <f t="shared" si="532"/>
        <v>32443.99294</v>
      </c>
      <c r="M627" s="28">
        <f t="shared" si="532"/>
        <v>0</v>
      </c>
      <c r="N627" s="28">
        <f t="shared" si="532"/>
        <v>32443.99294</v>
      </c>
      <c r="O627" s="28">
        <f t="shared" si="532"/>
        <v>10000</v>
      </c>
      <c r="P627" s="28">
        <f t="shared" si="532"/>
        <v>0</v>
      </c>
      <c r="Q627" s="28">
        <f t="shared" si="532"/>
        <v>10000</v>
      </c>
      <c r="R627" s="28">
        <f t="shared" si="532"/>
        <v>0</v>
      </c>
      <c r="S627" s="28">
        <f t="shared" si="532"/>
        <v>10000</v>
      </c>
      <c r="T627" s="28">
        <f t="shared" si="532"/>
        <v>0</v>
      </c>
      <c r="U627" s="28">
        <f t="shared" si="532"/>
        <v>10000</v>
      </c>
      <c r="V627" s="28"/>
      <c r="W627" s="28">
        <f t="shared" si="532"/>
        <v>0</v>
      </c>
      <c r="X627" s="28">
        <f t="shared" si="532"/>
        <v>0</v>
      </c>
      <c r="Y627" s="28">
        <f t="shared" si="532"/>
        <v>0</v>
      </c>
      <c r="Z627" s="28">
        <f t="shared" si="532"/>
        <v>0</v>
      </c>
      <c r="AA627" s="137">
        <f t="shared" si="533"/>
        <v>0</v>
      </c>
      <c r="AB627" s="28">
        <f t="shared" si="533"/>
        <v>0</v>
      </c>
      <c r="AC627" s="127"/>
    </row>
    <row r="628" spans="1:29" ht="31.5" hidden="1" outlineLevel="4" x14ac:dyDescent="0.2">
      <c r="A628" s="30" t="s">
        <v>481</v>
      </c>
      <c r="B628" s="30" t="s">
        <v>547</v>
      </c>
      <c r="C628" s="30" t="s">
        <v>264</v>
      </c>
      <c r="D628" s="30"/>
      <c r="E628" s="31" t="s">
        <v>265</v>
      </c>
      <c r="F628" s="28">
        <f>F639+F635+F631+F637+F644</f>
        <v>60392.992940000004</v>
      </c>
      <c r="G628" s="28">
        <f>G639+G635+G631+G637+G644</f>
        <v>0</v>
      </c>
      <c r="H628" s="28">
        <f>H639+H635+H631+H637+H644+H629</f>
        <v>60392.992940000004</v>
      </c>
      <c r="I628" s="28">
        <f t="shared" ref="I628:Z628" si="534">I639+I635+I631+I637+I644+I629</f>
        <v>0</v>
      </c>
      <c r="J628" s="28">
        <f t="shared" si="534"/>
        <v>0</v>
      </c>
      <c r="K628" s="28">
        <f t="shared" si="534"/>
        <v>-27949</v>
      </c>
      <c r="L628" s="28">
        <f>L639+L635+L631+L637+L644+L629</f>
        <v>32443.99294</v>
      </c>
      <c r="M628" s="28">
        <f>M639+M635+M631+M637+M644+M629</f>
        <v>0</v>
      </c>
      <c r="N628" s="28">
        <f>N639+N635+N631+N637+N644+N629</f>
        <v>32443.99294</v>
      </c>
      <c r="O628" s="28">
        <f t="shared" si="534"/>
        <v>10000</v>
      </c>
      <c r="P628" s="28">
        <f t="shared" si="534"/>
        <v>0</v>
      </c>
      <c r="Q628" s="28">
        <f t="shared" si="534"/>
        <v>10000</v>
      </c>
      <c r="R628" s="28">
        <f t="shared" si="534"/>
        <v>0</v>
      </c>
      <c r="S628" s="28">
        <f t="shared" si="534"/>
        <v>10000</v>
      </c>
      <c r="T628" s="28">
        <f>T639+T635+T631+T637+T644+T629</f>
        <v>0</v>
      </c>
      <c r="U628" s="28">
        <f>U639+U635+U631+U637+U644+U629</f>
        <v>10000</v>
      </c>
      <c r="V628" s="28">
        <f t="shared" si="534"/>
        <v>0</v>
      </c>
      <c r="W628" s="28">
        <f t="shared" si="534"/>
        <v>0</v>
      </c>
      <c r="X628" s="28">
        <f t="shared" si="534"/>
        <v>0</v>
      </c>
      <c r="Y628" s="28">
        <f t="shared" si="534"/>
        <v>0</v>
      </c>
      <c r="Z628" s="28">
        <f t="shared" si="534"/>
        <v>0</v>
      </c>
      <c r="AA628" s="137">
        <f>AA639+AA635+AA631+AA637+AA644+AA629</f>
        <v>0</v>
      </c>
      <c r="AB628" s="28">
        <f>AB639+AB635+AB631+AB637+AB644+AB629</f>
        <v>0</v>
      </c>
      <c r="AC628" s="127"/>
    </row>
    <row r="629" spans="1:29" ht="15.75" hidden="1" outlineLevel="4" x14ac:dyDescent="0.2">
      <c r="A629" s="30" t="s">
        <v>481</v>
      </c>
      <c r="B629" s="30" t="s">
        <v>547</v>
      </c>
      <c r="C629" s="30" t="s">
        <v>634</v>
      </c>
      <c r="D629" s="30"/>
      <c r="E629" s="31" t="s">
        <v>635</v>
      </c>
      <c r="F629" s="28"/>
      <c r="G629" s="28"/>
      <c r="H629" s="28"/>
      <c r="I629" s="28">
        <f t="shared" ref="I629:K629" si="535">I630</f>
        <v>0</v>
      </c>
      <c r="J629" s="28">
        <f t="shared" si="535"/>
        <v>0</v>
      </c>
      <c r="K629" s="28">
        <f t="shared" si="535"/>
        <v>51</v>
      </c>
      <c r="L629" s="28">
        <f>L630</f>
        <v>51</v>
      </c>
      <c r="M629" s="28">
        <f t="shared" ref="M629:N629" si="536">M630</f>
        <v>0</v>
      </c>
      <c r="N629" s="28">
        <f t="shared" si="536"/>
        <v>51</v>
      </c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137"/>
      <c r="AB629" s="28"/>
      <c r="AC629" s="127"/>
    </row>
    <row r="630" spans="1:29" ht="31.5" hidden="1" outlineLevel="4" x14ac:dyDescent="0.2">
      <c r="A630" s="32" t="s">
        <v>481</v>
      </c>
      <c r="B630" s="32" t="s">
        <v>547</v>
      </c>
      <c r="C630" s="32" t="s">
        <v>634</v>
      </c>
      <c r="D630" s="32" t="s">
        <v>65</v>
      </c>
      <c r="E630" s="33" t="s">
        <v>66</v>
      </c>
      <c r="F630" s="28"/>
      <c r="G630" s="28"/>
      <c r="H630" s="28"/>
      <c r="I630" s="29"/>
      <c r="J630" s="29"/>
      <c r="K630" s="29">
        <v>51</v>
      </c>
      <c r="L630" s="29">
        <f>SUM(H630:K630)</f>
        <v>51</v>
      </c>
      <c r="M630" s="28"/>
      <c r="N630" s="29">
        <f>SUM(L630:M630)</f>
        <v>51</v>
      </c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137"/>
      <c r="AB630" s="28"/>
      <c r="AC630" s="127"/>
    </row>
    <row r="631" spans="1:29" ht="31.5" hidden="1" outlineLevel="4" x14ac:dyDescent="0.2">
      <c r="A631" s="30" t="s">
        <v>481</v>
      </c>
      <c r="B631" s="30" t="s">
        <v>547</v>
      </c>
      <c r="C631" s="30" t="s">
        <v>607</v>
      </c>
      <c r="D631" s="30"/>
      <c r="E631" s="33" t="s">
        <v>757</v>
      </c>
      <c r="F631" s="28">
        <f>F632</f>
        <v>28000</v>
      </c>
      <c r="G631" s="28">
        <f t="shared" ref="G631:L631" si="537">G632</f>
        <v>0</v>
      </c>
      <c r="H631" s="28">
        <f t="shared" si="537"/>
        <v>28000</v>
      </c>
      <c r="I631" s="28">
        <f t="shared" si="537"/>
        <v>0</v>
      </c>
      <c r="J631" s="28">
        <f t="shared" si="537"/>
        <v>0</v>
      </c>
      <c r="K631" s="28">
        <f t="shared" si="537"/>
        <v>-28000</v>
      </c>
      <c r="L631" s="28">
        <f t="shared" si="537"/>
        <v>0</v>
      </c>
      <c r="M631" s="28">
        <f>M632</f>
        <v>0</v>
      </c>
      <c r="N631" s="28">
        <f>N632</f>
        <v>0</v>
      </c>
      <c r="O631" s="28">
        <f t="shared" ref="O631:S631" si="538">O632</f>
        <v>10000</v>
      </c>
      <c r="P631" s="28">
        <f t="shared" si="538"/>
        <v>0</v>
      </c>
      <c r="Q631" s="28">
        <f t="shared" si="538"/>
        <v>10000</v>
      </c>
      <c r="R631" s="28">
        <f t="shared" si="538"/>
        <v>0</v>
      </c>
      <c r="S631" s="28">
        <f t="shared" si="538"/>
        <v>10000</v>
      </c>
      <c r="T631" s="28">
        <f>T632</f>
        <v>0</v>
      </c>
      <c r="U631" s="28">
        <f>U632</f>
        <v>10000</v>
      </c>
      <c r="V631" s="28"/>
      <c r="W631" s="28">
        <f t="shared" ref="W631:Z631" si="539">W632</f>
        <v>0</v>
      </c>
      <c r="X631" s="28">
        <f t="shared" si="539"/>
        <v>0</v>
      </c>
      <c r="Y631" s="28">
        <f t="shared" si="539"/>
        <v>0</v>
      </c>
      <c r="Z631" s="28">
        <f t="shared" si="539"/>
        <v>0</v>
      </c>
      <c r="AA631" s="137">
        <f>AA632</f>
        <v>0</v>
      </c>
      <c r="AB631" s="28">
        <f>AB632</f>
        <v>0</v>
      </c>
      <c r="AC631" s="127"/>
    </row>
    <row r="632" spans="1:29" ht="15.75" hidden="1" outlineLevel="4" x14ac:dyDescent="0.2">
      <c r="A632" s="32" t="s">
        <v>481</v>
      </c>
      <c r="B632" s="32" t="s">
        <v>547</v>
      </c>
      <c r="C632" s="32" t="s">
        <v>607</v>
      </c>
      <c r="D632" s="32" t="s">
        <v>109</v>
      </c>
      <c r="E632" s="33" t="s">
        <v>110</v>
      </c>
      <c r="F632" s="29">
        <f>F634</f>
        <v>28000</v>
      </c>
      <c r="G632" s="29">
        <f t="shared" ref="G632:L632" si="540">G634</f>
        <v>0</v>
      </c>
      <c r="H632" s="29">
        <f t="shared" si="540"/>
        <v>28000</v>
      </c>
      <c r="I632" s="29">
        <f t="shared" si="540"/>
        <v>0</v>
      </c>
      <c r="J632" s="29">
        <f t="shared" si="540"/>
        <v>0</v>
      </c>
      <c r="K632" s="29">
        <f t="shared" si="540"/>
        <v>-28000</v>
      </c>
      <c r="L632" s="29">
        <f t="shared" si="540"/>
        <v>0</v>
      </c>
      <c r="M632" s="29">
        <f>M634</f>
        <v>0</v>
      </c>
      <c r="N632" s="29">
        <f>N634</f>
        <v>0</v>
      </c>
      <c r="O632" s="29">
        <f t="shared" ref="O632:S632" si="541">O634</f>
        <v>10000</v>
      </c>
      <c r="P632" s="29">
        <f t="shared" si="541"/>
        <v>0</v>
      </c>
      <c r="Q632" s="29">
        <f t="shared" si="541"/>
        <v>10000</v>
      </c>
      <c r="R632" s="29">
        <f t="shared" si="541"/>
        <v>0</v>
      </c>
      <c r="S632" s="29">
        <f t="shared" si="541"/>
        <v>10000</v>
      </c>
      <c r="T632" s="29">
        <f>T634</f>
        <v>0</v>
      </c>
      <c r="U632" s="29">
        <f>U634</f>
        <v>10000</v>
      </c>
      <c r="V632" s="29"/>
      <c r="W632" s="29">
        <f t="shared" ref="W632:Z632" si="542">W634</f>
        <v>0</v>
      </c>
      <c r="X632" s="29">
        <f t="shared" si="542"/>
        <v>0</v>
      </c>
      <c r="Y632" s="29">
        <f t="shared" si="542"/>
        <v>0</v>
      </c>
      <c r="Z632" s="29">
        <f t="shared" si="542"/>
        <v>0</v>
      </c>
      <c r="AA632" s="138">
        <f>AA634</f>
        <v>0</v>
      </c>
      <c r="AB632" s="29">
        <f>AB634</f>
        <v>0</v>
      </c>
      <c r="AC632" s="127"/>
    </row>
    <row r="633" spans="1:29" ht="15.75" hidden="1" outlineLevel="4" x14ac:dyDescent="0.2">
      <c r="A633" s="32"/>
      <c r="B633" s="32"/>
      <c r="C633" s="32"/>
      <c r="D633" s="32"/>
      <c r="E633" s="50" t="s">
        <v>437</v>
      </c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137"/>
      <c r="AB633" s="28"/>
      <c r="AC633" s="127"/>
    </row>
    <row r="634" spans="1:29" ht="31.5" hidden="1" outlineLevel="4" x14ac:dyDescent="0.2">
      <c r="A634" s="32"/>
      <c r="B634" s="32"/>
      <c r="C634" s="32"/>
      <c r="D634" s="32"/>
      <c r="E634" s="33" t="s">
        <v>757</v>
      </c>
      <c r="F634" s="29">
        <v>28000</v>
      </c>
      <c r="G634" s="29"/>
      <c r="H634" s="29">
        <f>SUM(F634:G634)</f>
        <v>28000</v>
      </c>
      <c r="I634" s="29"/>
      <c r="J634" s="29"/>
      <c r="K634" s="29">
        <v>-28000</v>
      </c>
      <c r="L634" s="29">
        <f>SUM(H634:K634)</f>
        <v>0</v>
      </c>
      <c r="M634" s="29"/>
      <c r="N634" s="29">
        <f>SUM(L634:M634)</f>
        <v>0</v>
      </c>
      <c r="O634" s="29">
        <v>10000</v>
      </c>
      <c r="P634" s="29"/>
      <c r="Q634" s="29">
        <f>SUM(O634:P634)</f>
        <v>10000</v>
      </c>
      <c r="R634" s="29"/>
      <c r="S634" s="29">
        <f>SUM(Q634:R634)</f>
        <v>10000</v>
      </c>
      <c r="T634" s="29"/>
      <c r="U634" s="29">
        <f>SUM(S634:T634)</f>
        <v>10000</v>
      </c>
      <c r="V634" s="28"/>
      <c r="W634" s="29"/>
      <c r="X634" s="29">
        <f>SUM(V634:W634)</f>
        <v>0</v>
      </c>
      <c r="Y634" s="29"/>
      <c r="Z634" s="29">
        <f>SUM(X634:Y634)</f>
        <v>0</v>
      </c>
      <c r="AA634" s="138"/>
      <c r="AB634" s="29">
        <f>SUM(Z634:AA634)</f>
        <v>0</v>
      </c>
      <c r="AC634" s="127"/>
    </row>
    <row r="635" spans="1:29" ht="38.25" hidden="1" customHeight="1" outlineLevel="4" x14ac:dyDescent="0.2">
      <c r="A635" s="30" t="s">
        <v>481</v>
      </c>
      <c r="B635" s="30" t="s">
        <v>547</v>
      </c>
      <c r="C635" s="30" t="s">
        <v>449</v>
      </c>
      <c r="D635" s="30"/>
      <c r="E635" s="31" t="s">
        <v>687</v>
      </c>
      <c r="F635" s="28">
        <f>F636</f>
        <v>2277.1029400000002</v>
      </c>
      <c r="G635" s="28">
        <f t="shared" ref="G635:L635" si="543">G636</f>
        <v>0</v>
      </c>
      <c r="H635" s="28">
        <f t="shared" si="543"/>
        <v>2277.1029400000002</v>
      </c>
      <c r="I635" s="28">
        <f t="shared" si="543"/>
        <v>0</v>
      </c>
      <c r="J635" s="28">
        <f t="shared" si="543"/>
        <v>0</v>
      </c>
      <c r="K635" s="28">
        <f t="shared" si="543"/>
        <v>0</v>
      </c>
      <c r="L635" s="28">
        <f t="shared" si="543"/>
        <v>2277.1029400000002</v>
      </c>
      <c r="M635" s="28">
        <f>M636</f>
        <v>0</v>
      </c>
      <c r="N635" s="28">
        <f>N636</f>
        <v>2277.1029400000002</v>
      </c>
      <c r="O635" s="28"/>
      <c r="P635" s="28">
        <f t="shared" ref="P635:S635" si="544">P636</f>
        <v>0</v>
      </c>
      <c r="Q635" s="28">
        <f t="shared" si="544"/>
        <v>0</v>
      </c>
      <c r="R635" s="28">
        <f t="shared" si="544"/>
        <v>0</v>
      </c>
      <c r="S635" s="28">
        <f t="shared" si="544"/>
        <v>0</v>
      </c>
      <c r="T635" s="28">
        <f>T636</f>
        <v>0</v>
      </c>
      <c r="U635" s="28">
        <f>U636</f>
        <v>0</v>
      </c>
      <c r="V635" s="28"/>
      <c r="W635" s="28">
        <f t="shared" ref="W635:Z635" si="545">W636</f>
        <v>0</v>
      </c>
      <c r="X635" s="28">
        <f t="shared" si="545"/>
        <v>0</v>
      </c>
      <c r="Y635" s="28">
        <f t="shared" si="545"/>
        <v>0</v>
      </c>
      <c r="Z635" s="28">
        <f t="shared" si="545"/>
        <v>0</v>
      </c>
      <c r="AA635" s="137">
        <f>AA636</f>
        <v>0</v>
      </c>
      <c r="AB635" s="28">
        <f>AB636</f>
        <v>0</v>
      </c>
      <c r="AC635" s="127"/>
    </row>
    <row r="636" spans="1:29" ht="31.5" hidden="1" outlineLevel="4" x14ac:dyDescent="0.2">
      <c r="A636" s="32" t="s">
        <v>481</v>
      </c>
      <c r="B636" s="32" t="s">
        <v>547</v>
      </c>
      <c r="C636" s="32" t="s">
        <v>449</v>
      </c>
      <c r="D636" s="32" t="s">
        <v>65</v>
      </c>
      <c r="E636" s="33" t="s">
        <v>66</v>
      </c>
      <c r="F636" s="29">
        <v>2277.1029400000002</v>
      </c>
      <c r="G636" s="29"/>
      <c r="H636" s="29">
        <f>SUM(F636:G636)</f>
        <v>2277.1029400000002</v>
      </c>
      <c r="I636" s="29"/>
      <c r="J636" s="29"/>
      <c r="K636" s="29"/>
      <c r="L636" s="29">
        <f>SUM(H636:K636)</f>
        <v>2277.1029400000002</v>
      </c>
      <c r="M636" s="29"/>
      <c r="N636" s="29">
        <f>SUM(L636:M636)</f>
        <v>2277.1029400000002</v>
      </c>
      <c r="O636" s="28"/>
      <c r="P636" s="29"/>
      <c r="Q636" s="29">
        <f>SUM(O636:P636)</f>
        <v>0</v>
      </c>
      <c r="R636" s="29"/>
      <c r="S636" s="29">
        <f>SUM(Q636:R636)</f>
        <v>0</v>
      </c>
      <c r="T636" s="29"/>
      <c r="U636" s="29">
        <f>SUM(S636:T636)</f>
        <v>0</v>
      </c>
      <c r="V636" s="28"/>
      <c r="W636" s="29"/>
      <c r="X636" s="29">
        <f>SUM(V636:W636)</f>
        <v>0</v>
      </c>
      <c r="Y636" s="29"/>
      <c r="Z636" s="29">
        <f>SUM(X636:Y636)</f>
        <v>0</v>
      </c>
      <c r="AA636" s="138"/>
      <c r="AB636" s="29">
        <f>SUM(Z636:AA636)</f>
        <v>0</v>
      </c>
      <c r="AC636" s="127"/>
    </row>
    <row r="637" spans="1:29" ht="38.25" hidden="1" customHeight="1" outlineLevel="4" x14ac:dyDescent="0.2">
      <c r="A637" s="30" t="s">
        <v>481</v>
      </c>
      <c r="B637" s="30" t="s">
        <v>547</v>
      </c>
      <c r="C637" s="30" t="s">
        <v>449</v>
      </c>
      <c r="D637" s="30"/>
      <c r="E637" s="31" t="s">
        <v>700</v>
      </c>
      <c r="F637" s="28">
        <f>F638</f>
        <v>3000</v>
      </c>
      <c r="G637" s="28">
        <f t="shared" ref="G637:L637" si="546">G638</f>
        <v>0</v>
      </c>
      <c r="H637" s="28">
        <f t="shared" si="546"/>
        <v>3000</v>
      </c>
      <c r="I637" s="28">
        <f t="shared" si="546"/>
        <v>0</v>
      </c>
      <c r="J637" s="28">
        <f t="shared" si="546"/>
        <v>0</v>
      </c>
      <c r="K637" s="28">
        <f t="shared" si="546"/>
        <v>0</v>
      </c>
      <c r="L637" s="28">
        <f t="shared" si="546"/>
        <v>3000</v>
      </c>
      <c r="M637" s="28">
        <f>M638</f>
        <v>0</v>
      </c>
      <c r="N637" s="28">
        <f>N638</f>
        <v>3000</v>
      </c>
      <c r="O637" s="28"/>
      <c r="P637" s="28">
        <f t="shared" ref="P637:S637" si="547">P638</f>
        <v>0</v>
      </c>
      <c r="Q637" s="28">
        <f t="shared" si="547"/>
        <v>0</v>
      </c>
      <c r="R637" s="28">
        <f t="shared" si="547"/>
        <v>0</v>
      </c>
      <c r="S637" s="28">
        <f t="shared" si="547"/>
        <v>0</v>
      </c>
      <c r="T637" s="28">
        <f>T638</f>
        <v>0</v>
      </c>
      <c r="U637" s="28">
        <f>U638</f>
        <v>0</v>
      </c>
      <c r="V637" s="28"/>
      <c r="W637" s="28">
        <f t="shared" ref="W637:Z637" si="548">W638</f>
        <v>0</v>
      </c>
      <c r="X637" s="28">
        <f t="shared" si="548"/>
        <v>0</v>
      </c>
      <c r="Y637" s="28">
        <f t="shared" si="548"/>
        <v>0</v>
      </c>
      <c r="Z637" s="28">
        <f t="shared" si="548"/>
        <v>0</v>
      </c>
      <c r="AA637" s="137">
        <f>AA638</f>
        <v>0</v>
      </c>
      <c r="AB637" s="28">
        <f>AB638</f>
        <v>0</v>
      </c>
      <c r="AC637" s="127"/>
    </row>
    <row r="638" spans="1:29" ht="31.5" hidden="1" outlineLevel="4" x14ac:dyDescent="0.2">
      <c r="A638" s="32" t="s">
        <v>481</v>
      </c>
      <c r="B638" s="32" t="s">
        <v>547</v>
      </c>
      <c r="C638" s="32" t="s">
        <v>449</v>
      </c>
      <c r="D638" s="32" t="s">
        <v>65</v>
      </c>
      <c r="E638" s="33" t="s">
        <v>66</v>
      </c>
      <c r="F638" s="29">
        <v>3000</v>
      </c>
      <c r="G638" s="29"/>
      <c r="H638" s="29">
        <f>SUM(F638:G638)</f>
        <v>3000</v>
      </c>
      <c r="I638" s="29"/>
      <c r="J638" s="29"/>
      <c r="K638" s="29"/>
      <c r="L638" s="29">
        <f>SUM(H638:K638)</f>
        <v>3000</v>
      </c>
      <c r="M638" s="29"/>
      <c r="N638" s="29">
        <f>SUM(L638:M638)</f>
        <v>3000</v>
      </c>
      <c r="O638" s="28"/>
      <c r="P638" s="29"/>
      <c r="Q638" s="29">
        <f>SUM(O638:P638)</f>
        <v>0</v>
      </c>
      <c r="R638" s="29"/>
      <c r="S638" s="29">
        <f>SUM(Q638:R638)</f>
        <v>0</v>
      </c>
      <c r="T638" s="29"/>
      <c r="U638" s="29">
        <f>SUM(S638:T638)</f>
        <v>0</v>
      </c>
      <c r="V638" s="28"/>
      <c r="W638" s="29"/>
      <c r="X638" s="29">
        <f>SUM(V638:W638)</f>
        <v>0</v>
      </c>
      <c r="Y638" s="29"/>
      <c r="Z638" s="29">
        <f>SUM(X638:Y638)</f>
        <v>0</v>
      </c>
      <c r="AA638" s="138"/>
      <c r="AB638" s="29">
        <f>SUM(Z638:AA638)</f>
        <v>0</v>
      </c>
      <c r="AC638" s="127"/>
    </row>
    <row r="639" spans="1:29" ht="31.5" hidden="1" outlineLevel="5" x14ac:dyDescent="0.2">
      <c r="A639" s="30" t="s">
        <v>481</v>
      </c>
      <c r="B639" s="30" t="s">
        <v>547</v>
      </c>
      <c r="C639" s="30" t="s">
        <v>266</v>
      </c>
      <c r="D639" s="30"/>
      <c r="E639" s="31" t="s">
        <v>419</v>
      </c>
      <c r="F639" s="28">
        <f>F643</f>
        <v>8134.7669999999998</v>
      </c>
      <c r="G639" s="28">
        <f t="shared" ref="G639:H639" si="549">G643</f>
        <v>0</v>
      </c>
      <c r="H639" s="28">
        <f t="shared" si="549"/>
        <v>8134.7669999999998</v>
      </c>
      <c r="I639" s="28">
        <f>I643+I640</f>
        <v>0</v>
      </c>
      <c r="J639" s="28">
        <f t="shared" ref="J639:N639" si="550">J643+J640</f>
        <v>0</v>
      </c>
      <c r="K639" s="28">
        <f t="shared" si="550"/>
        <v>0</v>
      </c>
      <c r="L639" s="28">
        <f t="shared" si="550"/>
        <v>8134.7669999999998</v>
      </c>
      <c r="M639" s="28">
        <f t="shared" si="550"/>
        <v>0</v>
      </c>
      <c r="N639" s="28">
        <f t="shared" si="550"/>
        <v>8134.7669999999998</v>
      </c>
      <c r="O639" s="28"/>
      <c r="P639" s="28">
        <f t="shared" ref="P639:S639" si="551">P643</f>
        <v>0</v>
      </c>
      <c r="Q639" s="28">
        <f t="shared" si="551"/>
        <v>0</v>
      </c>
      <c r="R639" s="28">
        <f t="shared" si="551"/>
        <v>0</v>
      </c>
      <c r="S639" s="28">
        <f t="shared" si="551"/>
        <v>0</v>
      </c>
      <c r="T639" s="28">
        <f>T643</f>
        <v>0</v>
      </c>
      <c r="U639" s="28">
        <f>U643</f>
        <v>0</v>
      </c>
      <c r="V639" s="28"/>
      <c r="W639" s="28">
        <f t="shared" ref="W639:Z639" si="552">W643</f>
        <v>0</v>
      </c>
      <c r="X639" s="28">
        <f t="shared" si="552"/>
        <v>0</v>
      </c>
      <c r="Y639" s="28">
        <f t="shared" si="552"/>
        <v>0</v>
      </c>
      <c r="Z639" s="28">
        <f t="shared" si="552"/>
        <v>0</v>
      </c>
      <c r="AA639" s="137">
        <f>AA643</f>
        <v>0</v>
      </c>
      <c r="AB639" s="28">
        <f>AB643</f>
        <v>0</v>
      </c>
      <c r="AC639" s="127"/>
    </row>
    <row r="640" spans="1:29" ht="15.75" hidden="1" outlineLevel="5" x14ac:dyDescent="0.2">
      <c r="A640" s="30"/>
      <c r="B640" s="30"/>
      <c r="C640" s="30"/>
      <c r="D640" s="32" t="s">
        <v>109</v>
      </c>
      <c r="E640" s="33" t="s">
        <v>110</v>
      </c>
      <c r="F640" s="28"/>
      <c r="G640" s="28"/>
      <c r="H640" s="28"/>
      <c r="I640" s="29">
        <f>I642</f>
        <v>0</v>
      </c>
      <c r="J640" s="29">
        <f t="shared" ref="J640:N640" si="553">J642</f>
        <v>0</v>
      </c>
      <c r="K640" s="29">
        <f t="shared" si="553"/>
        <v>8134.7669999999998</v>
      </c>
      <c r="L640" s="29">
        <f t="shared" si="553"/>
        <v>8134.7669999999998</v>
      </c>
      <c r="M640" s="29">
        <f t="shared" si="553"/>
        <v>0</v>
      </c>
      <c r="N640" s="29">
        <f t="shared" si="553"/>
        <v>8134.7669999999998</v>
      </c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137"/>
      <c r="AB640" s="28"/>
      <c r="AC640" s="127"/>
    </row>
    <row r="641" spans="1:29" ht="15.75" hidden="1" outlineLevel="5" x14ac:dyDescent="0.2">
      <c r="A641" s="30"/>
      <c r="B641" s="30"/>
      <c r="C641" s="30"/>
      <c r="D641" s="32"/>
      <c r="E641" s="50" t="s">
        <v>437</v>
      </c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137"/>
      <c r="AB641" s="28"/>
      <c r="AC641" s="127"/>
    </row>
    <row r="642" spans="1:29" ht="31.5" hidden="1" outlineLevel="5" x14ac:dyDescent="0.2">
      <c r="A642" s="30"/>
      <c r="B642" s="30"/>
      <c r="C642" s="30"/>
      <c r="D642" s="32"/>
      <c r="E642" s="33" t="s">
        <v>808</v>
      </c>
      <c r="F642" s="28"/>
      <c r="G642" s="28"/>
      <c r="H642" s="28"/>
      <c r="I642" s="28"/>
      <c r="J642" s="28"/>
      <c r="K642" s="49">
        <v>8134.7669999999998</v>
      </c>
      <c r="L642" s="49">
        <f>SUM(H642:K642)</f>
        <v>8134.7669999999998</v>
      </c>
      <c r="M642" s="28"/>
      <c r="N642" s="49">
        <f>SUM(L642:M642)</f>
        <v>8134.7669999999998</v>
      </c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137"/>
      <c r="AB642" s="28"/>
      <c r="AC642" s="127"/>
    </row>
    <row r="643" spans="1:29" ht="31.5" hidden="1" outlineLevel="7" x14ac:dyDescent="0.2">
      <c r="A643" s="32" t="s">
        <v>481</v>
      </c>
      <c r="B643" s="32" t="s">
        <v>547</v>
      </c>
      <c r="C643" s="32" t="s">
        <v>266</v>
      </c>
      <c r="D643" s="32" t="s">
        <v>65</v>
      </c>
      <c r="E643" s="33" t="s">
        <v>66</v>
      </c>
      <c r="F643" s="49">
        <v>8134.7669999999998</v>
      </c>
      <c r="G643" s="49"/>
      <c r="H643" s="49">
        <f>SUM(F643:G643)</f>
        <v>8134.7669999999998</v>
      </c>
      <c r="I643" s="49"/>
      <c r="J643" s="49"/>
      <c r="K643" s="49">
        <v>-8134.7669999999998</v>
      </c>
      <c r="L643" s="49">
        <f>SUM(H643:K643)</f>
        <v>0</v>
      </c>
      <c r="M643" s="49"/>
      <c r="N643" s="49">
        <f>SUM(L643:M643)</f>
        <v>0</v>
      </c>
      <c r="O643" s="29"/>
      <c r="P643" s="29"/>
      <c r="Q643" s="29">
        <f>SUM(O643:P643)</f>
        <v>0</v>
      </c>
      <c r="R643" s="49"/>
      <c r="S643" s="49">
        <f>SUM(Q643:R643)</f>
        <v>0</v>
      </c>
      <c r="T643" s="49"/>
      <c r="U643" s="49">
        <f>SUM(S643:T643)</f>
        <v>0</v>
      </c>
      <c r="V643" s="29"/>
      <c r="W643" s="29"/>
      <c r="X643" s="29">
        <f>SUM(V643:W643)</f>
        <v>0</v>
      </c>
      <c r="Y643" s="49"/>
      <c r="Z643" s="49">
        <f>SUM(X643:Y643)</f>
        <v>0</v>
      </c>
      <c r="AA643" s="140"/>
      <c r="AB643" s="49">
        <f>SUM(Z643:AA643)</f>
        <v>0</v>
      </c>
      <c r="AC643" s="127"/>
    </row>
    <row r="644" spans="1:29" ht="31.5" hidden="1" outlineLevel="5" x14ac:dyDescent="0.2">
      <c r="A644" s="30" t="s">
        <v>481</v>
      </c>
      <c r="B644" s="30" t="s">
        <v>547</v>
      </c>
      <c r="C644" s="30" t="s">
        <v>266</v>
      </c>
      <c r="D644" s="30"/>
      <c r="E644" s="31" t="s">
        <v>701</v>
      </c>
      <c r="F644" s="28">
        <f>F648</f>
        <v>18981.123</v>
      </c>
      <c r="G644" s="28">
        <f t="shared" ref="G644:H644" si="554">G648</f>
        <v>0</v>
      </c>
      <c r="H644" s="28">
        <f t="shared" si="554"/>
        <v>18981.123</v>
      </c>
      <c r="I644" s="28">
        <f>I648+I645</f>
        <v>0</v>
      </c>
      <c r="J644" s="28">
        <f t="shared" ref="J644:N644" si="555">J648+J645</f>
        <v>0</v>
      </c>
      <c r="K644" s="28">
        <f t="shared" si="555"/>
        <v>0</v>
      </c>
      <c r="L644" s="28">
        <f t="shared" si="555"/>
        <v>18981.123</v>
      </c>
      <c r="M644" s="28">
        <f t="shared" si="555"/>
        <v>0</v>
      </c>
      <c r="N644" s="28">
        <f t="shared" si="555"/>
        <v>18981.123</v>
      </c>
      <c r="O644" s="28"/>
      <c r="P644" s="28">
        <f t="shared" ref="P644:S644" si="556">P648</f>
        <v>0</v>
      </c>
      <c r="Q644" s="28">
        <f t="shared" si="556"/>
        <v>0</v>
      </c>
      <c r="R644" s="28">
        <f t="shared" si="556"/>
        <v>0</v>
      </c>
      <c r="S644" s="28">
        <f t="shared" si="556"/>
        <v>0</v>
      </c>
      <c r="T644" s="28">
        <f>T648</f>
        <v>0</v>
      </c>
      <c r="U644" s="28">
        <f>U648</f>
        <v>0</v>
      </c>
      <c r="V644" s="28"/>
      <c r="W644" s="28">
        <f t="shared" ref="W644:Z644" si="557">W648</f>
        <v>0</v>
      </c>
      <c r="X644" s="28">
        <f t="shared" si="557"/>
        <v>0</v>
      </c>
      <c r="Y644" s="28">
        <f t="shared" si="557"/>
        <v>0</v>
      </c>
      <c r="Z644" s="28">
        <f t="shared" si="557"/>
        <v>0</v>
      </c>
      <c r="AA644" s="137">
        <f>AA648</f>
        <v>0</v>
      </c>
      <c r="AB644" s="28">
        <f>AB648</f>
        <v>0</v>
      </c>
      <c r="AC644" s="127"/>
    </row>
    <row r="645" spans="1:29" ht="15.75" hidden="1" outlineLevel="5" x14ac:dyDescent="0.2">
      <c r="A645" s="30"/>
      <c r="B645" s="30"/>
      <c r="C645" s="30"/>
      <c r="D645" s="32" t="s">
        <v>109</v>
      </c>
      <c r="E645" s="33" t="s">
        <v>110</v>
      </c>
      <c r="F645" s="28"/>
      <c r="G645" s="28"/>
      <c r="H645" s="28"/>
      <c r="I645" s="29">
        <f>I647</f>
        <v>18981.123</v>
      </c>
      <c r="J645" s="29">
        <f t="shared" ref="J645:N645" si="558">J647</f>
        <v>0</v>
      </c>
      <c r="K645" s="29">
        <f t="shared" si="558"/>
        <v>0</v>
      </c>
      <c r="L645" s="29">
        <f t="shared" si="558"/>
        <v>18981.123</v>
      </c>
      <c r="M645" s="29">
        <f t="shared" si="558"/>
        <v>0</v>
      </c>
      <c r="N645" s="29">
        <f t="shared" si="558"/>
        <v>18981.123</v>
      </c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137"/>
      <c r="AB645" s="28"/>
      <c r="AC645" s="127"/>
    </row>
    <row r="646" spans="1:29" ht="15.75" hidden="1" outlineLevel="5" x14ac:dyDescent="0.2">
      <c r="A646" s="30"/>
      <c r="B646" s="30"/>
      <c r="C646" s="30"/>
      <c r="D646" s="32"/>
      <c r="E646" s="50" t="s">
        <v>437</v>
      </c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137"/>
      <c r="AB646" s="28"/>
      <c r="AC646" s="127"/>
    </row>
    <row r="647" spans="1:29" ht="31.5" hidden="1" outlineLevel="5" x14ac:dyDescent="0.2">
      <c r="A647" s="30"/>
      <c r="B647" s="30"/>
      <c r="C647" s="30"/>
      <c r="D647" s="32"/>
      <c r="E647" s="33" t="s">
        <v>808</v>
      </c>
      <c r="F647" s="28"/>
      <c r="G647" s="28"/>
      <c r="H647" s="28"/>
      <c r="I647" s="49">
        <v>18981.123</v>
      </c>
      <c r="J647" s="128"/>
      <c r="K647" s="128"/>
      <c r="L647" s="49">
        <f>SUM(H647:K647)</f>
        <v>18981.123</v>
      </c>
      <c r="M647" s="28"/>
      <c r="N647" s="49">
        <f>SUM(L647:M647)</f>
        <v>18981.123</v>
      </c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137"/>
      <c r="AB647" s="28"/>
      <c r="AC647" s="127"/>
    </row>
    <row r="648" spans="1:29" ht="31.5" hidden="1" outlineLevel="7" x14ac:dyDescent="0.2">
      <c r="A648" s="32" t="s">
        <v>481</v>
      </c>
      <c r="B648" s="32" t="s">
        <v>547</v>
      </c>
      <c r="C648" s="32" t="s">
        <v>266</v>
      </c>
      <c r="D648" s="32" t="s">
        <v>65</v>
      </c>
      <c r="E648" s="33" t="s">
        <v>66</v>
      </c>
      <c r="F648" s="49">
        <v>18981.123</v>
      </c>
      <c r="G648" s="49"/>
      <c r="H648" s="49">
        <f>SUM(F648:G648)</f>
        <v>18981.123</v>
      </c>
      <c r="I648" s="49">
        <v>-18981.123</v>
      </c>
      <c r="J648" s="49"/>
      <c r="K648" s="49"/>
      <c r="L648" s="49">
        <f>SUM(H648:K648)</f>
        <v>0</v>
      </c>
      <c r="M648" s="49"/>
      <c r="N648" s="49">
        <f>SUM(L648:M648)</f>
        <v>0</v>
      </c>
      <c r="O648" s="29"/>
      <c r="P648" s="29"/>
      <c r="Q648" s="29">
        <f>SUM(O648:P648)</f>
        <v>0</v>
      </c>
      <c r="R648" s="49"/>
      <c r="S648" s="49">
        <f>SUM(Q648:R648)</f>
        <v>0</v>
      </c>
      <c r="T648" s="49"/>
      <c r="U648" s="49">
        <f>SUM(S648:T648)</f>
        <v>0</v>
      </c>
      <c r="V648" s="29"/>
      <c r="W648" s="29"/>
      <c r="X648" s="29">
        <f>SUM(V648:W648)</f>
        <v>0</v>
      </c>
      <c r="Y648" s="49"/>
      <c r="Z648" s="49">
        <f>SUM(X648:Y648)</f>
        <v>0</v>
      </c>
      <c r="AA648" s="140"/>
      <c r="AB648" s="49">
        <f>SUM(Z648:AA648)</f>
        <v>0</v>
      </c>
      <c r="AC648" s="127"/>
    </row>
    <row r="649" spans="1:29" ht="15.75" hidden="1" outlineLevel="7" x14ac:dyDescent="0.2">
      <c r="A649" s="32"/>
      <c r="B649" s="32"/>
      <c r="C649" s="32"/>
      <c r="D649" s="32"/>
      <c r="E649" s="33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129"/>
      <c r="W649" s="29"/>
      <c r="X649" s="29"/>
      <c r="Y649" s="29"/>
      <c r="Z649" s="29"/>
      <c r="AA649" s="138"/>
      <c r="AB649" s="29"/>
      <c r="AC649" s="127"/>
    </row>
    <row r="650" spans="1:29" ht="31.5" hidden="1" x14ac:dyDescent="0.2">
      <c r="A650" s="30" t="s">
        <v>549</v>
      </c>
      <c r="B650" s="30"/>
      <c r="C650" s="30"/>
      <c r="D650" s="30"/>
      <c r="E650" s="31" t="s">
        <v>550</v>
      </c>
      <c r="F650" s="28">
        <f>F652+F660+F668+F675</f>
        <v>16782.7</v>
      </c>
      <c r="G650" s="28">
        <f t="shared" ref="G650:L650" si="559">G652+G660+G668+G675</f>
        <v>0</v>
      </c>
      <c r="H650" s="28">
        <f t="shared" si="559"/>
        <v>16782.7</v>
      </c>
      <c r="I650" s="28">
        <f t="shared" si="559"/>
        <v>0</v>
      </c>
      <c r="J650" s="28">
        <f t="shared" si="559"/>
        <v>0</v>
      </c>
      <c r="K650" s="28">
        <f t="shared" si="559"/>
        <v>-471.14132000000001</v>
      </c>
      <c r="L650" s="28">
        <f t="shared" si="559"/>
        <v>16311.558680000002</v>
      </c>
      <c r="M650" s="28">
        <f>M652+M660+M668+M675</f>
        <v>0</v>
      </c>
      <c r="N650" s="28">
        <f>N652+N660+N668+N675</f>
        <v>16311.558680000002</v>
      </c>
      <c r="O650" s="28">
        <f>O652+O660+O668+O675</f>
        <v>17337</v>
      </c>
      <c r="P650" s="28">
        <f t="shared" ref="P650:S650" si="560">P652+P660+P668+P675</f>
        <v>0</v>
      </c>
      <c r="Q650" s="28">
        <f t="shared" si="560"/>
        <v>17337</v>
      </c>
      <c r="R650" s="28">
        <f t="shared" si="560"/>
        <v>0</v>
      </c>
      <c r="S650" s="28">
        <f t="shared" si="560"/>
        <v>17337</v>
      </c>
      <c r="T650" s="28">
        <f>T652+T660+T668+T675</f>
        <v>0</v>
      </c>
      <c r="U650" s="28">
        <f>U652+U660+U668+U675</f>
        <v>17337</v>
      </c>
      <c r="V650" s="28">
        <f>V652+V660+V668+V675</f>
        <v>19783.900000000001</v>
      </c>
      <c r="W650" s="28">
        <f t="shared" ref="W650:Z650" si="561">W652+W660+W668+W675</f>
        <v>0</v>
      </c>
      <c r="X650" s="28">
        <f t="shared" si="561"/>
        <v>19783.900000000001</v>
      </c>
      <c r="Y650" s="28">
        <f t="shared" si="561"/>
        <v>0</v>
      </c>
      <c r="Z650" s="28">
        <f t="shared" si="561"/>
        <v>19783.900000000001</v>
      </c>
      <c r="AA650" s="137">
        <f>AA652+AA660+AA668+AA675</f>
        <v>0</v>
      </c>
      <c r="AB650" s="28">
        <f>AB652+AB660+AB668+AB675</f>
        <v>19783.900000000001</v>
      </c>
      <c r="AC650" s="127"/>
    </row>
    <row r="651" spans="1:29" ht="15.75" hidden="1" x14ac:dyDescent="0.2">
      <c r="A651" s="30" t="s">
        <v>549</v>
      </c>
      <c r="B651" s="30" t="s">
        <v>467</v>
      </c>
      <c r="C651" s="30"/>
      <c r="D651" s="30"/>
      <c r="E651" s="67" t="s">
        <v>468</v>
      </c>
      <c r="F651" s="28">
        <f>F652+F660</f>
        <v>14913.800000000001</v>
      </c>
      <c r="G651" s="28">
        <f t="shared" ref="G651:L651" si="562">G652+G660</f>
        <v>0</v>
      </c>
      <c r="H651" s="28">
        <f t="shared" si="562"/>
        <v>14913.800000000001</v>
      </c>
      <c r="I651" s="28">
        <f t="shared" si="562"/>
        <v>0</v>
      </c>
      <c r="J651" s="28">
        <f t="shared" si="562"/>
        <v>0</v>
      </c>
      <c r="K651" s="28">
        <f t="shared" si="562"/>
        <v>0</v>
      </c>
      <c r="L651" s="28">
        <f t="shared" si="562"/>
        <v>14913.800000000001</v>
      </c>
      <c r="M651" s="28">
        <f>M652+M660</f>
        <v>0</v>
      </c>
      <c r="N651" s="28">
        <f>N652+N660</f>
        <v>14913.800000000001</v>
      </c>
      <c r="O651" s="28">
        <f>O652+O660</f>
        <v>15468.1</v>
      </c>
      <c r="P651" s="28">
        <f t="shared" ref="P651:S651" si="563">P652+P660</f>
        <v>0</v>
      </c>
      <c r="Q651" s="28">
        <f t="shared" si="563"/>
        <v>15468.1</v>
      </c>
      <c r="R651" s="28">
        <f t="shared" si="563"/>
        <v>0</v>
      </c>
      <c r="S651" s="28">
        <f t="shared" si="563"/>
        <v>15468.1</v>
      </c>
      <c r="T651" s="28">
        <f>T652+T660</f>
        <v>0</v>
      </c>
      <c r="U651" s="28">
        <f>U652+U660</f>
        <v>15468.1</v>
      </c>
      <c r="V651" s="28">
        <f>V652+V660</f>
        <v>17915</v>
      </c>
      <c r="W651" s="28">
        <f t="shared" ref="W651:Z651" si="564">W652+W660</f>
        <v>0</v>
      </c>
      <c r="X651" s="28">
        <f t="shared" si="564"/>
        <v>17915</v>
      </c>
      <c r="Y651" s="28">
        <f t="shared" si="564"/>
        <v>0</v>
      </c>
      <c r="Z651" s="28">
        <f t="shared" si="564"/>
        <v>17915</v>
      </c>
      <c r="AA651" s="137">
        <f>AA652+AA660</f>
        <v>0</v>
      </c>
      <c r="AB651" s="28">
        <f>AB652+AB660</f>
        <v>17915</v>
      </c>
      <c r="AC651" s="127"/>
    </row>
    <row r="652" spans="1:29" ht="30.75" hidden="1" customHeight="1" outlineLevel="1" x14ac:dyDescent="0.2">
      <c r="A652" s="30" t="s">
        <v>549</v>
      </c>
      <c r="B652" s="30" t="s">
        <v>485</v>
      </c>
      <c r="C652" s="30"/>
      <c r="D652" s="30"/>
      <c r="E652" s="31" t="s">
        <v>486</v>
      </c>
      <c r="F652" s="28">
        <f t="shared" ref="F652:Z655" si="565">F653</f>
        <v>14836.7</v>
      </c>
      <c r="G652" s="28">
        <f t="shared" si="565"/>
        <v>0</v>
      </c>
      <c r="H652" s="28">
        <f t="shared" si="565"/>
        <v>14836.7</v>
      </c>
      <c r="I652" s="28">
        <f t="shared" si="565"/>
        <v>0</v>
      </c>
      <c r="J652" s="28">
        <f t="shared" si="565"/>
        <v>0</v>
      </c>
      <c r="K652" s="28">
        <f t="shared" si="565"/>
        <v>0</v>
      </c>
      <c r="L652" s="28">
        <f t="shared" si="565"/>
        <v>14836.7</v>
      </c>
      <c r="M652" s="28">
        <f t="shared" si="565"/>
        <v>0</v>
      </c>
      <c r="N652" s="28">
        <f t="shared" si="565"/>
        <v>14836.7</v>
      </c>
      <c r="O652" s="28">
        <f t="shared" si="565"/>
        <v>15391</v>
      </c>
      <c r="P652" s="28">
        <f t="shared" si="565"/>
        <v>0</v>
      </c>
      <c r="Q652" s="28">
        <f t="shared" si="565"/>
        <v>15391</v>
      </c>
      <c r="R652" s="28">
        <f t="shared" si="565"/>
        <v>0</v>
      </c>
      <c r="S652" s="28">
        <f t="shared" si="565"/>
        <v>15391</v>
      </c>
      <c r="T652" s="28">
        <f t="shared" si="565"/>
        <v>0</v>
      </c>
      <c r="U652" s="28">
        <f t="shared" si="565"/>
        <v>15391</v>
      </c>
      <c r="V652" s="28">
        <f t="shared" si="565"/>
        <v>17837.900000000001</v>
      </c>
      <c r="W652" s="28">
        <f t="shared" si="565"/>
        <v>0</v>
      </c>
      <c r="X652" s="28">
        <f t="shared" si="565"/>
        <v>17837.900000000001</v>
      </c>
      <c r="Y652" s="28">
        <f t="shared" si="565"/>
        <v>0</v>
      </c>
      <c r="Z652" s="28">
        <f t="shared" si="565"/>
        <v>17837.900000000001</v>
      </c>
      <c r="AA652" s="137">
        <f t="shared" ref="AA652:AB655" si="566">AA653</f>
        <v>0</v>
      </c>
      <c r="AB652" s="28">
        <f t="shared" si="566"/>
        <v>17837.900000000001</v>
      </c>
      <c r="AC652" s="127"/>
    </row>
    <row r="653" spans="1:29" ht="31.5" hidden="1" outlineLevel="2" x14ac:dyDescent="0.2">
      <c r="A653" s="30" t="s">
        <v>549</v>
      </c>
      <c r="B653" s="30" t="s">
        <v>485</v>
      </c>
      <c r="C653" s="30" t="s">
        <v>131</v>
      </c>
      <c r="D653" s="30"/>
      <c r="E653" s="31" t="s">
        <v>132</v>
      </c>
      <c r="F653" s="28">
        <f t="shared" si="565"/>
        <v>14836.7</v>
      </c>
      <c r="G653" s="28">
        <f t="shared" si="565"/>
        <v>0</v>
      </c>
      <c r="H653" s="28">
        <f t="shared" si="565"/>
        <v>14836.7</v>
      </c>
      <c r="I653" s="28">
        <f t="shared" si="565"/>
        <v>0</v>
      </c>
      <c r="J653" s="28">
        <f t="shared" si="565"/>
        <v>0</v>
      </c>
      <c r="K653" s="28">
        <f t="shared" si="565"/>
        <v>0</v>
      </c>
      <c r="L653" s="28">
        <f t="shared" si="565"/>
        <v>14836.7</v>
      </c>
      <c r="M653" s="28">
        <f t="shared" si="565"/>
        <v>0</v>
      </c>
      <c r="N653" s="28">
        <f t="shared" si="565"/>
        <v>14836.7</v>
      </c>
      <c r="O653" s="28">
        <f t="shared" si="565"/>
        <v>15391</v>
      </c>
      <c r="P653" s="28">
        <f t="shared" si="565"/>
        <v>0</v>
      </c>
      <c r="Q653" s="28">
        <f t="shared" si="565"/>
        <v>15391</v>
      </c>
      <c r="R653" s="28">
        <f t="shared" si="565"/>
        <v>0</v>
      </c>
      <c r="S653" s="28">
        <f t="shared" si="565"/>
        <v>15391</v>
      </c>
      <c r="T653" s="28">
        <f t="shared" si="565"/>
        <v>0</v>
      </c>
      <c r="U653" s="28">
        <f t="shared" si="565"/>
        <v>15391</v>
      </c>
      <c r="V653" s="28">
        <f t="shared" si="565"/>
        <v>17837.900000000001</v>
      </c>
      <c r="W653" s="28">
        <f t="shared" si="565"/>
        <v>0</v>
      </c>
      <c r="X653" s="28">
        <f t="shared" si="565"/>
        <v>17837.900000000001</v>
      </c>
      <c r="Y653" s="28">
        <f t="shared" si="565"/>
        <v>0</v>
      </c>
      <c r="Z653" s="28">
        <f t="shared" si="565"/>
        <v>17837.900000000001</v>
      </c>
      <c r="AA653" s="137">
        <f t="shared" si="566"/>
        <v>0</v>
      </c>
      <c r="AB653" s="28">
        <f t="shared" si="566"/>
        <v>17837.900000000001</v>
      </c>
      <c r="AC653" s="127"/>
    </row>
    <row r="654" spans="1:29" ht="31.5" hidden="1" outlineLevel="3" x14ac:dyDescent="0.2">
      <c r="A654" s="30" t="s">
        <v>549</v>
      </c>
      <c r="B654" s="30" t="s">
        <v>485</v>
      </c>
      <c r="C654" s="30" t="s">
        <v>144</v>
      </c>
      <c r="D654" s="30"/>
      <c r="E654" s="31" t="s">
        <v>145</v>
      </c>
      <c r="F654" s="28">
        <f t="shared" si="565"/>
        <v>14836.7</v>
      </c>
      <c r="G654" s="28">
        <f t="shared" si="565"/>
        <v>0</v>
      </c>
      <c r="H654" s="28">
        <f t="shared" si="565"/>
        <v>14836.7</v>
      </c>
      <c r="I654" s="28">
        <f t="shared" si="565"/>
        <v>0</v>
      </c>
      <c r="J654" s="28">
        <f t="shared" si="565"/>
        <v>0</v>
      </c>
      <c r="K654" s="28">
        <f t="shared" si="565"/>
        <v>0</v>
      </c>
      <c r="L654" s="28">
        <f t="shared" si="565"/>
        <v>14836.7</v>
      </c>
      <c r="M654" s="28">
        <f t="shared" si="565"/>
        <v>0</v>
      </c>
      <c r="N654" s="28">
        <f t="shared" si="565"/>
        <v>14836.7</v>
      </c>
      <c r="O654" s="28">
        <f t="shared" si="565"/>
        <v>15391</v>
      </c>
      <c r="P654" s="28">
        <f t="shared" si="565"/>
        <v>0</v>
      </c>
      <c r="Q654" s="28">
        <f t="shared" si="565"/>
        <v>15391</v>
      </c>
      <c r="R654" s="28">
        <f t="shared" si="565"/>
        <v>0</v>
      </c>
      <c r="S654" s="28">
        <f t="shared" si="565"/>
        <v>15391</v>
      </c>
      <c r="T654" s="28">
        <f t="shared" si="565"/>
        <v>0</v>
      </c>
      <c r="U654" s="28">
        <f t="shared" si="565"/>
        <v>15391</v>
      </c>
      <c r="V654" s="28">
        <f t="shared" si="565"/>
        <v>17837.900000000001</v>
      </c>
      <c r="W654" s="28">
        <f t="shared" si="565"/>
        <v>0</v>
      </c>
      <c r="X654" s="28">
        <f t="shared" si="565"/>
        <v>17837.900000000001</v>
      </c>
      <c r="Y654" s="28">
        <f t="shared" si="565"/>
        <v>0</v>
      </c>
      <c r="Z654" s="28">
        <f t="shared" si="565"/>
        <v>17837.900000000001</v>
      </c>
      <c r="AA654" s="137">
        <f t="shared" si="566"/>
        <v>0</v>
      </c>
      <c r="AB654" s="28">
        <f t="shared" si="566"/>
        <v>17837.900000000001</v>
      </c>
      <c r="AC654" s="127"/>
    </row>
    <row r="655" spans="1:29" ht="31.5" hidden="1" outlineLevel="4" x14ac:dyDescent="0.2">
      <c r="A655" s="30" t="s">
        <v>549</v>
      </c>
      <c r="B655" s="30" t="s">
        <v>485</v>
      </c>
      <c r="C655" s="30" t="s">
        <v>212</v>
      </c>
      <c r="D655" s="30"/>
      <c r="E655" s="31" t="s">
        <v>35</v>
      </c>
      <c r="F655" s="28">
        <f t="shared" si="565"/>
        <v>14836.7</v>
      </c>
      <c r="G655" s="28">
        <f t="shared" si="565"/>
        <v>0</v>
      </c>
      <c r="H655" s="28">
        <f t="shared" si="565"/>
        <v>14836.7</v>
      </c>
      <c r="I655" s="28">
        <f t="shared" si="565"/>
        <v>0</v>
      </c>
      <c r="J655" s="28">
        <f t="shared" si="565"/>
        <v>0</v>
      </c>
      <c r="K655" s="28">
        <f t="shared" si="565"/>
        <v>0</v>
      </c>
      <c r="L655" s="28">
        <f t="shared" si="565"/>
        <v>14836.7</v>
      </c>
      <c r="M655" s="28">
        <f t="shared" si="565"/>
        <v>0</v>
      </c>
      <c r="N655" s="28">
        <f t="shared" si="565"/>
        <v>14836.7</v>
      </c>
      <c r="O655" s="28">
        <f t="shared" si="565"/>
        <v>15391</v>
      </c>
      <c r="P655" s="28">
        <f t="shared" si="565"/>
        <v>0</v>
      </c>
      <c r="Q655" s="28">
        <f t="shared" si="565"/>
        <v>15391</v>
      </c>
      <c r="R655" s="28">
        <f t="shared" si="565"/>
        <v>0</v>
      </c>
      <c r="S655" s="28">
        <f t="shared" si="565"/>
        <v>15391</v>
      </c>
      <c r="T655" s="28">
        <f t="shared" si="565"/>
        <v>0</v>
      </c>
      <c r="U655" s="28">
        <f t="shared" si="565"/>
        <v>15391</v>
      </c>
      <c r="V655" s="28">
        <f t="shared" si="565"/>
        <v>17837.900000000001</v>
      </c>
      <c r="W655" s="28">
        <f t="shared" si="565"/>
        <v>0</v>
      </c>
      <c r="X655" s="28">
        <f t="shared" si="565"/>
        <v>17837.900000000001</v>
      </c>
      <c r="Y655" s="28">
        <f t="shared" si="565"/>
        <v>0</v>
      </c>
      <c r="Z655" s="28">
        <f t="shared" si="565"/>
        <v>17837.900000000001</v>
      </c>
      <c r="AA655" s="137">
        <f t="shared" si="566"/>
        <v>0</v>
      </c>
      <c r="AB655" s="28">
        <f t="shared" si="566"/>
        <v>17837.900000000001</v>
      </c>
      <c r="AC655" s="127"/>
    </row>
    <row r="656" spans="1:29" ht="15.75" hidden="1" outlineLevel="5" x14ac:dyDescent="0.2">
      <c r="A656" s="30" t="s">
        <v>549</v>
      </c>
      <c r="B656" s="30" t="s">
        <v>485</v>
      </c>
      <c r="C656" s="30" t="s">
        <v>267</v>
      </c>
      <c r="D656" s="30"/>
      <c r="E656" s="31" t="s">
        <v>37</v>
      </c>
      <c r="F656" s="28">
        <f>F657+F658+F659</f>
        <v>14836.7</v>
      </c>
      <c r="G656" s="28">
        <f t="shared" ref="G656:L656" si="567">G657+G658+G659</f>
        <v>0</v>
      </c>
      <c r="H656" s="28">
        <f t="shared" si="567"/>
        <v>14836.7</v>
      </c>
      <c r="I656" s="28">
        <f t="shared" si="567"/>
        <v>0</v>
      </c>
      <c r="J656" s="28">
        <f t="shared" si="567"/>
        <v>0</v>
      </c>
      <c r="K656" s="28">
        <f t="shared" si="567"/>
        <v>0</v>
      </c>
      <c r="L656" s="28">
        <f t="shared" si="567"/>
        <v>14836.7</v>
      </c>
      <c r="M656" s="28">
        <f>M657+M658+M659</f>
        <v>0</v>
      </c>
      <c r="N656" s="28">
        <f>N657+N658+N659</f>
        <v>14836.7</v>
      </c>
      <c r="O656" s="28">
        <f t="shared" ref="O656:Z656" si="568">O657+O658+O659</f>
        <v>15391</v>
      </c>
      <c r="P656" s="28">
        <f t="shared" si="568"/>
        <v>0</v>
      </c>
      <c r="Q656" s="28">
        <f t="shared" si="568"/>
        <v>15391</v>
      </c>
      <c r="R656" s="28">
        <f t="shared" si="568"/>
        <v>0</v>
      </c>
      <c r="S656" s="28">
        <f t="shared" si="568"/>
        <v>15391</v>
      </c>
      <c r="T656" s="28">
        <f>T657+T658+T659</f>
        <v>0</v>
      </c>
      <c r="U656" s="28">
        <f>U657+U658+U659</f>
        <v>15391</v>
      </c>
      <c r="V656" s="28">
        <f t="shared" si="568"/>
        <v>17837.900000000001</v>
      </c>
      <c r="W656" s="28">
        <f t="shared" si="568"/>
        <v>0</v>
      </c>
      <c r="X656" s="28">
        <f t="shared" si="568"/>
        <v>17837.900000000001</v>
      </c>
      <c r="Y656" s="28">
        <f t="shared" si="568"/>
        <v>0</v>
      </c>
      <c r="Z656" s="28">
        <f t="shared" si="568"/>
        <v>17837.900000000001</v>
      </c>
      <c r="AA656" s="137">
        <f>AA657+AA658+AA659</f>
        <v>0</v>
      </c>
      <c r="AB656" s="28">
        <f>AB657+AB658+AB659</f>
        <v>17837.900000000001</v>
      </c>
      <c r="AC656" s="127"/>
    </row>
    <row r="657" spans="1:29" ht="47.25" hidden="1" outlineLevel="7" x14ac:dyDescent="0.2">
      <c r="A657" s="32" t="s">
        <v>549</v>
      </c>
      <c r="B657" s="32" t="s">
        <v>485</v>
      </c>
      <c r="C657" s="32" t="s">
        <v>267</v>
      </c>
      <c r="D657" s="32" t="s">
        <v>4</v>
      </c>
      <c r="E657" s="33" t="s">
        <v>5</v>
      </c>
      <c r="F657" s="29">
        <v>13847.6</v>
      </c>
      <c r="G657" s="29"/>
      <c r="H657" s="29">
        <f>SUM(F657:G657)</f>
        <v>13847.6</v>
      </c>
      <c r="I657" s="29"/>
      <c r="J657" s="29"/>
      <c r="K657" s="29"/>
      <c r="L657" s="29">
        <f>SUM(H657:K657)</f>
        <v>13847.6</v>
      </c>
      <c r="M657" s="29"/>
      <c r="N657" s="29">
        <f>SUM(L657:M657)</f>
        <v>13847.6</v>
      </c>
      <c r="O657" s="29">
        <v>14401.9</v>
      </c>
      <c r="P657" s="29"/>
      <c r="Q657" s="29">
        <f>SUM(O657:P657)</f>
        <v>14401.9</v>
      </c>
      <c r="R657" s="29"/>
      <c r="S657" s="29">
        <f>SUM(Q657:R657)</f>
        <v>14401.9</v>
      </c>
      <c r="T657" s="29"/>
      <c r="U657" s="29">
        <f>SUM(S657:T657)</f>
        <v>14401.9</v>
      </c>
      <c r="V657" s="29">
        <v>16848.8</v>
      </c>
      <c r="W657" s="29"/>
      <c r="X657" s="29">
        <f>SUM(V657:W657)</f>
        <v>16848.8</v>
      </c>
      <c r="Y657" s="29"/>
      <c r="Z657" s="29">
        <f>SUM(X657:Y657)</f>
        <v>16848.8</v>
      </c>
      <c r="AA657" s="138"/>
      <c r="AB657" s="29">
        <f>SUM(Z657:AA657)</f>
        <v>16848.8</v>
      </c>
      <c r="AC657" s="127"/>
    </row>
    <row r="658" spans="1:29" ht="15.75" hidden="1" outlineLevel="7" x14ac:dyDescent="0.2">
      <c r="A658" s="32" t="s">
        <v>549</v>
      </c>
      <c r="B658" s="32" t="s">
        <v>485</v>
      </c>
      <c r="C658" s="32" t="s">
        <v>267</v>
      </c>
      <c r="D658" s="32" t="s">
        <v>7</v>
      </c>
      <c r="E658" s="33" t="s">
        <v>8</v>
      </c>
      <c r="F658" s="29">
        <v>986.9</v>
      </c>
      <c r="G658" s="29"/>
      <c r="H658" s="29">
        <f>SUM(F658:G658)</f>
        <v>986.9</v>
      </c>
      <c r="I658" s="29"/>
      <c r="J658" s="29"/>
      <c r="K658" s="29"/>
      <c r="L658" s="29">
        <f>SUM(H658:K658)</f>
        <v>986.9</v>
      </c>
      <c r="M658" s="29"/>
      <c r="N658" s="29">
        <f>SUM(L658:M658)</f>
        <v>986.9</v>
      </c>
      <c r="O658" s="29">
        <v>986.9</v>
      </c>
      <c r="P658" s="29"/>
      <c r="Q658" s="29">
        <f>SUM(O658:P658)</f>
        <v>986.9</v>
      </c>
      <c r="R658" s="29"/>
      <c r="S658" s="29">
        <f>SUM(Q658:R658)</f>
        <v>986.9</v>
      </c>
      <c r="T658" s="29"/>
      <c r="U658" s="29">
        <f>SUM(S658:T658)</f>
        <v>986.9</v>
      </c>
      <c r="V658" s="29">
        <v>986.9</v>
      </c>
      <c r="W658" s="29"/>
      <c r="X658" s="29">
        <f>SUM(V658:W658)</f>
        <v>986.9</v>
      </c>
      <c r="Y658" s="29"/>
      <c r="Z658" s="29">
        <f>SUM(X658:Y658)</f>
        <v>986.9</v>
      </c>
      <c r="AA658" s="138"/>
      <c r="AB658" s="29">
        <f>SUM(Z658:AA658)</f>
        <v>986.9</v>
      </c>
      <c r="AC658" s="127"/>
    </row>
    <row r="659" spans="1:29" ht="15.75" hidden="1" outlineLevel="7" x14ac:dyDescent="0.2">
      <c r="A659" s="32" t="s">
        <v>549</v>
      </c>
      <c r="B659" s="32" t="s">
        <v>485</v>
      </c>
      <c r="C659" s="32" t="s">
        <v>267</v>
      </c>
      <c r="D659" s="32" t="s">
        <v>15</v>
      </c>
      <c r="E659" s="33" t="s">
        <v>16</v>
      </c>
      <c r="F659" s="29">
        <v>2.2000000000000002</v>
      </c>
      <c r="G659" s="29"/>
      <c r="H659" s="29">
        <f>SUM(F659:G659)</f>
        <v>2.2000000000000002</v>
      </c>
      <c r="I659" s="29"/>
      <c r="J659" s="29"/>
      <c r="K659" s="29"/>
      <c r="L659" s="29">
        <f>SUM(H659:K659)</f>
        <v>2.2000000000000002</v>
      </c>
      <c r="M659" s="29"/>
      <c r="N659" s="29">
        <f>SUM(L659:M659)</f>
        <v>2.2000000000000002</v>
      </c>
      <c r="O659" s="29">
        <v>2.2000000000000002</v>
      </c>
      <c r="P659" s="29"/>
      <c r="Q659" s="29">
        <f>SUM(O659:P659)</f>
        <v>2.2000000000000002</v>
      </c>
      <c r="R659" s="29"/>
      <c r="S659" s="29">
        <f>SUM(Q659:R659)</f>
        <v>2.2000000000000002</v>
      </c>
      <c r="T659" s="29"/>
      <c r="U659" s="29">
        <f>SUM(S659:T659)</f>
        <v>2.2000000000000002</v>
      </c>
      <c r="V659" s="29">
        <v>2.2000000000000002</v>
      </c>
      <c r="W659" s="29"/>
      <c r="X659" s="29">
        <f>SUM(V659:W659)</f>
        <v>2.2000000000000002</v>
      </c>
      <c r="Y659" s="29"/>
      <c r="Z659" s="29">
        <f>SUM(X659:Y659)</f>
        <v>2.2000000000000002</v>
      </c>
      <c r="AA659" s="138"/>
      <c r="AB659" s="29">
        <f>SUM(Z659:AA659)</f>
        <v>2.2000000000000002</v>
      </c>
      <c r="AC659" s="127"/>
    </row>
    <row r="660" spans="1:29" ht="15.75" hidden="1" outlineLevel="1" x14ac:dyDescent="0.2">
      <c r="A660" s="30" t="s">
        <v>549</v>
      </c>
      <c r="B660" s="30" t="s">
        <v>471</v>
      </c>
      <c r="C660" s="30"/>
      <c r="D660" s="30"/>
      <c r="E660" s="31" t="s">
        <v>472</v>
      </c>
      <c r="F660" s="28">
        <f t="shared" ref="F660:Z663" si="569">F661</f>
        <v>77.099999999999994</v>
      </c>
      <c r="G660" s="28">
        <f t="shared" si="569"/>
        <v>0</v>
      </c>
      <c r="H660" s="28">
        <f t="shared" si="569"/>
        <v>77.099999999999994</v>
      </c>
      <c r="I660" s="28">
        <f t="shared" si="569"/>
        <v>0</v>
      </c>
      <c r="J660" s="28">
        <f t="shared" si="569"/>
        <v>0</v>
      </c>
      <c r="K660" s="28">
        <f t="shared" si="569"/>
        <v>0</v>
      </c>
      <c r="L660" s="28">
        <f t="shared" si="569"/>
        <v>77.099999999999994</v>
      </c>
      <c r="M660" s="28">
        <f t="shared" si="569"/>
        <v>0</v>
      </c>
      <c r="N660" s="28">
        <f t="shared" si="569"/>
        <v>77.099999999999994</v>
      </c>
      <c r="O660" s="28">
        <f t="shared" si="569"/>
        <v>77.099999999999994</v>
      </c>
      <c r="P660" s="28">
        <f t="shared" si="569"/>
        <v>0</v>
      </c>
      <c r="Q660" s="28">
        <f t="shared" si="569"/>
        <v>77.099999999999994</v>
      </c>
      <c r="R660" s="28">
        <f t="shared" si="569"/>
        <v>0</v>
      </c>
      <c r="S660" s="28">
        <f t="shared" si="569"/>
        <v>77.099999999999994</v>
      </c>
      <c r="T660" s="28">
        <f t="shared" si="569"/>
        <v>0</v>
      </c>
      <c r="U660" s="28">
        <f t="shared" si="569"/>
        <v>77.099999999999994</v>
      </c>
      <c r="V660" s="28">
        <f t="shared" si="569"/>
        <v>77.099999999999994</v>
      </c>
      <c r="W660" s="28">
        <f t="shared" si="569"/>
        <v>0</v>
      </c>
      <c r="X660" s="28">
        <f t="shared" si="569"/>
        <v>77.099999999999994</v>
      </c>
      <c r="Y660" s="28">
        <f t="shared" si="569"/>
        <v>0</v>
      </c>
      <c r="Z660" s="28">
        <f t="shared" si="569"/>
        <v>77.099999999999994</v>
      </c>
      <c r="AA660" s="137">
        <f t="shared" ref="AA660:AB663" si="570">AA661</f>
        <v>0</v>
      </c>
      <c r="AB660" s="28">
        <f t="shared" si="570"/>
        <v>77.099999999999994</v>
      </c>
      <c r="AC660" s="127"/>
    </row>
    <row r="661" spans="1:29" ht="31.5" hidden="1" outlineLevel="2" x14ac:dyDescent="0.2">
      <c r="A661" s="30" t="s">
        <v>549</v>
      </c>
      <c r="B661" s="30" t="s">
        <v>471</v>
      </c>
      <c r="C661" s="30" t="s">
        <v>30</v>
      </c>
      <c r="D661" s="30"/>
      <c r="E661" s="31" t="s">
        <v>31</v>
      </c>
      <c r="F661" s="28">
        <f t="shared" si="569"/>
        <v>77.099999999999994</v>
      </c>
      <c r="G661" s="28">
        <f t="shared" si="569"/>
        <v>0</v>
      </c>
      <c r="H661" s="28">
        <f t="shared" si="569"/>
        <v>77.099999999999994</v>
      </c>
      <c r="I661" s="28">
        <f t="shared" si="569"/>
        <v>0</v>
      </c>
      <c r="J661" s="28">
        <f t="shared" si="569"/>
        <v>0</v>
      </c>
      <c r="K661" s="28">
        <f t="shared" si="569"/>
        <v>0</v>
      </c>
      <c r="L661" s="28">
        <f t="shared" si="569"/>
        <v>77.099999999999994</v>
      </c>
      <c r="M661" s="28">
        <f t="shared" si="569"/>
        <v>0</v>
      </c>
      <c r="N661" s="28">
        <f t="shared" si="569"/>
        <v>77.099999999999994</v>
      </c>
      <c r="O661" s="28">
        <f t="shared" si="569"/>
        <v>77.099999999999994</v>
      </c>
      <c r="P661" s="28">
        <f t="shared" si="569"/>
        <v>0</v>
      </c>
      <c r="Q661" s="28">
        <f t="shared" si="569"/>
        <v>77.099999999999994</v>
      </c>
      <c r="R661" s="28">
        <f t="shared" si="569"/>
        <v>0</v>
      </c>
      <c r="S661" s="28">
        <f t="shared" si="569"/>
        <v>77.099999999999994</v>
      </c>
      <c r="T661" s="28">
        <f t="shared" si="569"/>
        <v>0</v>
      </c>
      <c r="U661" s="28">
        <f t="shared" si="569"/>
        <v>77.099999999999994</v>
      </c>
      <c r="V661" s="28">
        <f t="shared" si="569"/>
        <v>77.099999999999994</v>
      </c>
      <c r="W661" s="28">
        <f t="shared" si="569"/>
        <v>0</v>
      </c>
      <c r="X661" s="28">
        <f t="shared" si="569"/>
        <v>77.099999999999994</v>
      </c>
      <c r="Y661" s="28">
        <f t="shared" si="569"/>
        <v>0</v>
      </c>
      <c r="Z661" s="28">
        <f t="shared" si="569"/>
        <v>77.099999999999994</v>
      </c>
      <c r="AA661" s="137">
        <f t="shared" si="570"/>
        <v>0</v>
      </c>
      <c r="AB661" s="28">
        <f t="shared" si="570"/>
        <v>77.099999999999994</v>
      </c>
      <c r="AC661" s="127"/>
    </row>
    <row r="662" spans="1:29" ht="15.75" hidden="1" outlineLevel="3" x14ac:dyDescent="0.2">
      <c r="A662" s="30" t="s">
        <v>549</v>
      </c>
      <c r="B662" s="30" t="s">
        <v>471</v>
      </c>
      <c r="C662" s="30" t="s">
        <v>71</v>
      </c>
      <c r="D662" s="30"/>
      <c r="E662" s="31" t="s">
        <v>72</v>
      </c>
      <c r="F662" s="28">
        <f t="shared" si="569"/>
        <v>77.099999999999994</v>
      </c>
      <c r="G662" s="28">
        <f t="shared" si="569"/>
        <v>0</v>
      </c>
      <c r="H662" s="28">
        <f t="shared" si="569"/>
        <v>77.099999999999994</v>
      </c>
      <c r="I662" s="28">
        <f t="shared" si="569"/>
        <v>0</v>
      </c>
      <c r="J662" s="28">
        <f t="shared" si="569"/>
        <v>0</v>
      </c>
      <c r="K662" s="28">
        <f t="shared" si="569"/>
        <v>0</v>
      </c>
      <c r="L662" s="28">
        <f t="shared" si="569"/>
        <v>77.099999999999994</v>
      </c>
      <c r="M662" s="28">
        <f t="shared" si="569"/>
        <v>0</v>
      </c>
      <c r="N662" s="28">
        <f t="shared" si="569"/>
        <v>77.099999999999994</v>
      </c>
      <c r="O662" s="28">
        <f t="shared" si="569"/>
        <v>77.099999999999994</v>
      </c>
      <c r="P662" s="28">
        <f t="shared" si="569"/>
        <v>0</v>
      </c>
      <c r="Q662" s="28">
        <f t="shared" si="569"/>
        <v>77.099999999999994</v>
      </c>
      <c r="R662" s="28">
        <f t="shared" si="569"/>
        <v>0</v>
      </c>
      <c r="S662" s="28">
        <f t="shared" si="569"/>
        <v>77.099999999999994</v>
      </c>
      <c r="T662" s="28">
        <f t="shared" si="569"/>
        <v>0</v>
      </c>
      <c r="U662" s="28">
        <f t="shared" si="569"/>
        <v>77.099999999999994</v>
      </c>
      <c r="V662" s="28">
        <f t="shared" si="569"/>
        <v>77.099999999999994</v>
      </c>
      <c r="W662" s="28">
        <f t="shared" si="569"/>
        <v>0</v>
      </c>
      <c r="X662" s="28">
        <f t="shared" si="569"/>
        <v>77.099999999999994</v>
      </c>
      <c r="Y662" s="28">
        <f t="shared" si="569"/>
        <v>0</v>
      </c>
      <c r="Z662" s="28">
        <f t="shared" si="569"/>
        <v>77.099999999999994</v>
      </c>
      <c r="AA662" s="137">
        <f t="shared" si="570"/>
        <v>0</v>
      </c>
      <c r="AB662" s="28">
        <f t="shared" si="570"/>
        <v>77.099999999999994</v>
      </c>
      <c r="AC662" s="127"/>
    </row>
    <row r="663" spans="1:29" ht="30.75" hidden="1" customHeight="1" outlineLevel="4" x14ac:dyDescent="0.2">
      <c r="A663" s="30" t="s">
        <v>549</v>
      </c>
      <c r="B663" s="30" t="s">
        <v>471</v>
      </c>
      <c r="C663" s="30" t="s">
        <v>73</v>
      </c>
      <c r="D663" s="30"/>
      <c r="E663" s="31" t="s">
        <v>74</v>
      </c>
      <c r="F663" s="28">
        <f t="shared" si="569"/>
        <v>77.099999999999994</v>
      </c>
      <c r="G663" s="28">
        <f t="shared" si="569"/>
        <v>0</v>
      </c>
      <c r="H663" s="28">
        <f t="shared" si="569"/>
        <v>77.099999999999994</v>
      </c>
      <c r="I663" s="28">
        <f t="shared" si="569"/>
        <v>0</v>
      </c>
      <c r="J663" s="28">
        <f t="shared" si="569"/>
        <v>0</v>
      </c>
      <c r="K663" s="28">
        <f t="shared" si="569"/>
        <v>0</v>
      </c>
      <c r="L663" s="28">
        <f t="shared" si="569"/>
        <v>77.099999999999994</v>
      </c>
      <c r="M663" s="28">
        <f t="shared" si="569"/>
        <v>0</v>
      </c>
      <c r="N663" s="28">
        <f t="shared" si="569"/>
        <v>77.099999999999994</v>
      </c>
      <c r="O663" s="28">
        <f t="shared" si="569"/>
        <v>77.099999999999994</v>
      </c>
      <c r="P663" s="28">
        <f t="shared" si="569"/>
        <v>0</v>
      </c>
      <c r="Q663" s="28">
        <f t="shared" si="569"/>
        <v>77.099999999999994</v>
      </c>
      <c r="R663" s="28">
        <f t="shared" si="569"/>
        <v>0</v>
      </c>
      <c r="S663" s="28">
        <f t="shared" si="569"/>
        <v>77.099999999999994</v>
      </c>
      <c r="T663" s="28">
        <f t="shared" si="569"/>
        <v>0</v>
      </c>
      <c r="U663" s="28">
        <f t="shared" si="569"/>
        <v>77.099999999999994</v>
      </c>
      <c r="V663" s="28">
        <f t="shared" si="569"/>
        <v>77.099999999999994</v>
      </c>
      <c r="W663" s="28">
        <f t="shared" si="569"/>
        <v>0</v>
      </c>
      <c r="X663" s="28">
        <f t="shared" si="569"/>
        <v>77.099999999999994</v>
      </c>
      <c r="Y663" s="28">
        <f t="shared" si="569"/>
        <v>0</v>
      </c>
      <c r="Z663" s="28">
        <f t="shared" si="569"/>
        <v>77.099999999999994</v>
      </c>
      <c r="AA663" s="137">
        <f t="shared" si="570"/>
        <v>0</v>
      </c>
      <c r="AB663" s="28">
        <f t="shared" si="570"/>
        <v>77.099999999999994</v>
      </c>
      <c r="AC663" s="127"/>
    </row>
    <row r="664" spans="1:29" ht="15.75" hidden="1" outlineLevel="5" x14ac:dyDescent="0.2">
      <c r="A664" s="30" t="s">
        <v>549</v>
      </c>
      <c r="B664" s="30" t="s">
        <v>471</v>
      </c>
      <c r="C664" s="30" t="s">
        <v>75</v>
      </c>
      <c r="D664" s="30"/>
      <c r="E664" s="31" t="s">
        <v>76</v>
      </c>
      <c r="F664" s="28">
        <f t="shared" ref="F664:Z664" si="571">F665+F666</f>
        <v>77.099999999999994</v>
      </c>
      <c r="G664" s="28">
        <f t="shared" si="571"/>
        <v>0</v>
      </c>
      <c r="H664" s="28">
        <f t="shared" si="571"/>
        <v>77.099999999999994</v>
      </c>
      <c r="I664" s="28">
        <f t="shared" si="571"/>
        <v>0</v>
      </c>
      <c r="J664" s="28">
        <f t="shared" si="571"/>
        <v>0</v>
      </c>
      <c r="K664" s="28">
        <f t="shared" si="571"/>
        <v>0</v>
      </c>
      <c r="L664" s="28">
        <f t="shared" si="571"/>
        <v>77.099999999999994</v>
      </c>
      <c r="M664" s="28">
        <f>M665+M666</f>
        <v>0</v>
      </c>
      <c r="N664" s="28">
        <f>N665+N666</f>
        <v>77.099999999999994</v>
      </c>
      <c r="O664" s="28">
        <f t="shared" si="571"/>
        <v>77.099999999999994</v>
      </c>
      <c r="P664" s="28">
        <f t="shared" si="571"/>
        <v>0</v>
      </c>
      <c r="Q664" s="28">
        <f t="shared" si="571"/>
        <v>77.099999999999994</v>
      </c>
      <c r="R664" s="28">
        <f t="shared" si="571"/>
        <v>0</v>
      </c>
      <c r="S664" s="28">
        <f t="shared" si="571"/>
        <v>77.099999999999994</v>
      </c>
      <c r="T664" s="28">
        <f>T665+T666</f>
        <v>0</v>
      </c>
      <c r="U664" s="28">
        <f>U665+U666</f>
        <v>77.099999999999994</v>
      </c>
      <c r="V664" s="28">
        <f t="shared" si="571"/>
        <v>77.099999999999994</v>
      </c>
      <c r="W664" s="28">
        <f t="shared" si="571"/>
        <v>0</v>
      </c>
      <c r="X664" s="28">
        <f t="shared" si="571"/>
        <v>77.099999999999994</v>
      </c>
      <c r="Y664" s="28">
        <f t="shared" si="571"/>
        <v>0</v>
      </c>
      <c r="Z664" s="28">
        <f t="shared" si="571"/>
        <v>77.099999999999994</v>
      </c>
      <c r="AA664" s="137">
        <f>AA665+AA666</f>
        <v>0</v>
      </c>
      <c r="AB664" s="28">
        <f>AB665+AB666</f>
        <v>77.099999999999994</v>
      </c>
      <c r="AC664" s="127"/>
    </row>
    <row r="665" spans="1:29" ht="47.25" hidden="1" outlineLevel="7" x14ac:dyDescent="0.2">
      <c r="A665" s="32" t="s">
        <v>549</v>
      </c>
      <c r="B665" s="32" t="s">
        <v>471</v>
      </c>
      <c r="C665" s="32" t="s">
        <v>75</v>
      </c>
      <c r="D665" s="32" t="s">
        <v>4</v>
      </c>
      <c r="E665" s="33" t="s">
        <v>5</v>
      </c>
      <c r="F665" s="29">
        <v>19.5</v>
      </c>
      <c r="G665" s="29"/>
      <c r="H665" s="29">
        <f>SUM(F665:G665)</f>
        <v>19.5</v>
      </c>
      <c r="I665" s="29"/>
      <c r="J665" s="29"/>
      <c r="K665" s="29"/>
      <c r="L665" s="29">
        <f>SUM(H665:K665)</f>
        <v>19.5</v>
      </c>
      <c r="M665" s="29"/>
      <c r="N665" s="29">
        <f>SUM(L665:M665)</f>
        <v>19.5</v>
      </c>
      <c r="O665" s="29">
        <v>19.5</v>
      </c>
      <c r="P665" s="29"/>
      <c r="Q665" s="29">
        <f>SUM(O665:P665)</f>
        <v>19.5</v>
      </c>
      <c r="R665" s="29"/>
      <c r="S665" s="29">
        <f>SUM(Q665:R665)</f>
        <v>19.5</v>
      </c>
      <c r="T665" s="29"/>
      <c r="U665" s="29">
        <f>SUM(S665:T665)</f>
        <v>19.5</v>
      </c>
      <c r="V665" s="29">
        <v>19.5</v>
      </c>
      <c r="W665" s="29"/>
      <c r="X665" s="29">
        <f>SUM(V665:W665)</f>
        <v>19.5</v>
      </c>
      <c r="Y665" s="29"/>
      <c r="Z665" s="29">
        <f>SUM(X665:Y665)</f>
        <v>19.5</v>
      </c>
      <c r="AA665" s="138"/>
      <c r="AB665" s="29">
        <f>SUM(Z665:AA665)</f>
        <v>19.5</v>
      </c>
      <c r="AC665" s="127"/>
    </row>
    <row r="666" spans="1:29" ht="15.75" hidden="1" outlineLevel="7" x14ac:dyDescent="0.2">
      <c r="A666" s="32" t="s">
        <v>549</v>
      </c>
      <c r="B666" s="32" t="s">
        <v>471</v>
      </c>
      <c r="C666" s="32" t="s">
        <v>75</v>
      </c>
      <c r="D666" s="32" t="s">
        <v>7</v>
      </c>
      <c r="E666" s="33" t="s">
        <v>8</v>
      </c>
      <c r="F666" s="29">
        <v>57.6</v>
      </c>
      <c r="G666" s="29"/>
      <c r="H666" s="29">
        <f>SUM(F666:G666)</f>
        <v>57.6</v>
      </c>
      <c r="I666" s="29"/>
      <c r="J666" s="29"/>
      <c r="K666" s="29"/>
      <c r="L666" s="29">
        <f>SUM(H666:K666)</f>
        <v>57.6</v>
      </c>
      <c r="M666" s="29"/>
      <c r="N666" s="29">
        <f>SUM(L666:M666)</f>
        <v>57.6</v>
      </c>
      <c r="O666" s="29">
        <v>57.6</v>
      </c>
      <c r="P666" s="29"/>
      <c r="Q666" s="29">
        <f>SUM(O666:P666)</f>
        <v>57.6</v>
      </c>
      <c r="R666" s="29"/>
      <c r="S666" s="29">
        <f>SUM(Q666:R666)</f>
        <v>57.6</v>
      </c>
      <c r="T666" s="29"/>
      <c r="U666" s="29">
        <f>SUM(S666:T666)</f>
        <v>57.6</v>
      </c>
      <c r="V666" s="29">
        <v>57.6</v>
      </c>
      <c r="W666" s="29"/>
      <c r="X666" s="29">
        <f>SUM(V666:W666)</f>
        <v>57.6</v>
      </c>
      <c r="Y666" s="29"/>
      <c r="Z666" s="29">
        <f>SUM(X666:Y666)</f>
        <v>57.6</v>
      </c>
      <c r="AA666" s="138"/>
      <c r="AB666" s="29">
        <f>SUM(Z666:AA666)</f>
        <v>57.6</v>
      </c>
      <c r="AC666" s="127"/>
    </row>
    <row r="667" spans="1:29" ht="15.75" hidden="1" outlineLevel="7" x14ac:dyDescent="0.2">
      <c r="A667" s="30" t="s">
        <v>549</v>
      </c>
      <c r="B667" s="30" t="s">
        <v>501</v>
      </c>
      <c r="C667" s="32"/>
      <c r="D667" s="32"/>
      <c r="E667" s="67" t="s">
        <v>502</v>
      </c>
      <c r="F667" s="28">
        <f t="shared" ref="F667:Z672" si="572">F668</f>
        <v>1847.9</v>
      </c>
      <c r="G667" s="28">
        <f t="shared" si="572"/>
        <v>0</v>
      </c>
      <c r="H667" s="28">
        <f t="shared" si="572"/>
        <v>1847.9</v>
      </c>
      <c r="I667" s="28">
        <f t="shared" si="572"/>
        <v>0</v>
      </c>
      <c r="J667" s="28">
        <f t="shared" si="572"/>
        <v>0</v>
      </c>
      <c r="K667" s="28">
        <f t="shared" si="572"/>
        <v>-471.14132000000001</v>
      </c>
      <c r="L667" s="28">
        <f t="shared" si="572"/>
        <v>1376.7586800000001</v>
      </c>
      <c r="M667" s="28">
        <f t="shared" si="572"/>
        <v>0</v>
      </c>
      <c r="N667" s="28">
        <f t="shared" si="572"/>
        <v>1376.7586800000001</v>
      </c>
      <c r="O667" s="28">
        <f t="shared" si="572"/>
        <v>1847.9</v>
      </c>
      <c r="P667" s="28">
        <f t="shared" si="572"/>
        <v>0</v>
      </c>
      <c r="Q667" s="28">
        <f t="shared" si="572"/>
        <v>1847.9</v>
      </c>
      <c r="R667" s="28">
        <f t="shared" si="572"/>
        <v>0</v>
      </c>
      <c r="S667" s="28">
        <f t="shared" si="572"/>
        <v>1847.9</v>
      </c>
      <c r="T667" s="28">
        <f t="shared" si="572"/>
        <v>0</v>
      </c>
      <c r="U667" s="28">
        <f t="shared" si="572"/>
        <v>1847.9</v>
      </c>
      <c r="V667" s="28">
        <f t="shared" si="572"/>
        <v>1847.9</v>
      </c>
      <c r="W667" s="28">
        <f t="shared" si="572"/>
        <v>0</v>
      </c>
      <c r="X667" s="28">
        <f t="shared" si="572"/>
        <v>1847.9</v>
      </c>
      <c r="Y667" s="28">
        <f t="shared" si="572"/>
        <v>0</v>
      </c>
      <c r="Z667" s="28">
        <f t="shared" si="572"/>
        <v>1847.9</v>
      </c>
      <c r="AA667" s="137">
        <f t="shared" ref="AA667:AB672" si="573">AA668</f>
        <v>0</v>
      </c>
      <c r="AB667" s="28">
        <f t="shared" si="573"/>
        <v>1847.9</v>
      </c>
      <c r="AC667" s="127"/>
    </row>
    <row r="668" spans="1:29" ht="15.75" hidden="1" outlineLevel="1" x14ac:dyDescent="0.2">
      <c r="A668" s="30" t="s">
        <v>549</v>
      </c>
      <c r="B668" s="30" t="s">
        <v>511</v>
      </c>
      <c r="C668" s="30"/>
      <c r="D668" s="30"/>
      <c r="E668" s="31" t="s">
        <v>512</v>
      </c>
      <c r="F668" s="28">
        <f t="shared" si="572"/>
        <v>1847.9</v>
      </c>
      <c r="G668" s="28">
        <f t="shared" si="572"/>
        <v>0</v>
      </c>
      <c r="H668" s="28">
        <f t="shared" si="572"/>
        <v>1847.9</v>
      </c>
      <c r="I668" s="28">
        <f t="shared" si="572"/>
        <v>0</v>
      </c>
      <c r="J668" s="28">
        <f t="shared" si="572"/>
        <v>0</v>
      </c>
      <c r="K668" s="28">
        <f t="shared" si="572"/>
        <v>-471.14132000000001</v>
      </c>
      <c r="L668" s="28">
        <f t="shared" si="572"/>
        <v>1376.7586800000001</v>
      </c>
      <c r="M668" s="28">
        <f t="shared" si="572"/>
        <v>0</v>
      </c>
      <c r="N668" s="28">
        <f t="shared" si="572"/>
        <v>1376.7586800000001</v>
      </c>
      <c r="O668" s="28">
        <f t="shared" si="572"/>
        <v>1847.9</v>
      </c>
      <c r="P668" s="28">
        <f t="shared" si="572"/>
        <v>0</v>
      </c>
      <c r="Q668" s="28">
        <f t="shared" si="572"/>
        <v>1847.9</v>
      </c>
      <c r="R668" s="28">
        <f t="shared" si="572"/>
        <v>0</v>
      </c>
      <c r="S668" s="28">
        <f t="shared" si="572"/>
        <v>1847.9</v>
      </c>
      <c r="T668" s="28">
        <f t="shared" si="572"/>
        <v>0</v>
      </c>
      <c r="U668" s="28">
        <f t="shared" si="572"/>
        <v>1847.9</v>
      </c>
      <c r="V668" s="28">
        <f t="shared" si="572"/>
        <v>1847.9</v>
      </c>
      <c r="W668" s="28">
        <f t="shared" si="572"/>
        <v>0</v>
      </c>
      <c r="X668" s="28">
        <f t="shared" si="572"/>
        <v>1847.9</v>
      </c>
      <c r="Y668" s="28">
        <f t="shared" si="572"/>
        <v>0</v>
      </c>
      <c r="Z668" s="28">
        <f t="shared" si="572"/>
        <v>1847.9</v>
      </c>
      <c r="AA668" s="137">
        <f t="shared" si="573"/>
        <v>0</v>
      </c>
      <c r="AB668" s="28">
        <f t="shared" si="573"/>
        <v>1847.9</v>
      </c>
      <c r="AC668" s="127"/>
    </row>
    <row r="669" spans="1:29" ht="31.5" hidden="1" outlineLevel="2" x14ac:dyDescent="0.2">
      <c r="A669" s="30" t="s">
        <v>549</v>
      </c>
      <c r="B669" s="30" t="s">
        <v>511</v>
      </c>
      <c r="C669" s="30" t="s">
        <v>131</v>
      </c>
      <c r="D669" s="30"/>
      <c r="E669" s="31" t="s">
        <v>132</v>
      </c>
      <c r="F669" s="28">
        <f t="shared" si="572"/>
        <v>1847.9</v>
      </c>
      <c r="G669" s="28">
        <f t="shared" si="572"/>
        <v>0</v>
      </c>
      <c r="H669" s="28">
        <f t="shared" si="572"/>
        <v>1847.9</v>
      </c>
      <c r="I669" s="28">
        <f t="shared" si="572"/>
        <v>0</v>
      </c>
      <c r="J669" s="28">
        <f t="shared" si="572"/>
        <v>0</v>
      </c>
      <c r="K669" s="28">
        <f t="shared" si="572"/>
        <v>-471.14132000000001</v>
      </c>
      <c r="L669" s="28">
        <f t="shared" si="572"/>
        <v>1376.7586800000001</v>
      </c>
      <c r="M669" s="28">
        <f t="shared" si="572"/>
        <v>0</v>
      </c>
      <c r="N669" s="28">
        <f t="shared" si="572"/>
        <v>1376.7586800000001</v>
      </c>
      <c r="O669" s="28">
        <f t="shared" si="572"/>
        <v>1847.9</v>
      </c>
      <c r="P669" s="28">
        <f t="shared" si="572"/>
        <v>0</v>
      </c>
      <c r="Q669" s="28">
        <f t="shared" si="572"/>
        <v>1847.9</v>
      </c>
      <c r="R669" s="28">
        <f t="shared" si="572"/>
        <v>0</v>
      </c>
      <c r="S669" s="28">
        <f t="shared" si="572"/>
        <v>1847.9</v>
      </c>
      <c r="T669" s="28">
        <f t="shared" si="572"/>
        <v>0</v>
      </c>
      <c r="U669" s="28">
        <f t="shared" si="572"/>
        <v>1847.9</v>
      </c>
      <c r="V669" s="28">
        <f t="shared" si="572"/>
        <v>1847.9</v>
      </c>
      <c r="W669" s="28">
        <f t="shared" si="572"/>
        <v>0</v>
      </c>
      <c r="X669" s="28">
        <f t="shared" si="572"/>
        <v>1847.9</v>
      </c>
      <c r="Y669" s="28">
        <f t="shared" si="572"/>
        <v>0</v>
      </c>
      <c r="Z669" s="28">
        <f t="shared" si="572"/>
        <v>1847.9</v>
      </c>
      <c r="AA669" s="137">
        <f t="shared" si="573"/>
        <v>0</v>
      </c>
      <c r="AB669" s="28">
        <f t="shared" si="573"/>
        <v>1847.9</v>
      </c>
      <c r="AC669" s="127"/>
    </row>
    <row r="670" spans="1:29" ht="31.5" hidden="1" outlineLevel="3" x14ac:dyDescent="0.2">
      <c r="A670" s="30" t="s">
        <v>549</v>
      </c>
      <c r="B670" s="30" t="s">
        <v>511</v>
      </c>
      <c r="C670" s="30" t="s">
        <v>268</v>
      </c>
      <c r="D670" s="30"/>
      <c r="E670" s="31" t="s">
        <v>269</v>
      </c>
      <c r="F670" s="28">
        <f t="shared" si="572"/>
        <v>1847.9</v>
      </c>
      <c r="G670" s="28">
        <f t="shared" si="572"/>
        <v>0</v>
      </c>
      <c r="H670" s="28">
        <f t="shared" si="572"/>
        <v>1847.9</v>
      </c>
      <c r="I670" s="28">
        <f t="shared" si="572"/>
        <v>0</v>
      </c>
      <c r="J670" s="28">
        <f t="shared" si="572"/>
        <v>0</v>
      </c>
      <c r="K670" s="28">
        <f t="shared" si="572"/>
        <v>-471.14132000000001</v>
      </c>
      <c r="L670" s="28">
        <f t="shared" si="572"/>
        <v>1376.7586800000001</v>
      </c>
      <c r="M670" s="28">
        <f t="shared" si="572"/>
        <v>0</v>
      </c>
      <c r="N670" s="28">
        <f t="shared" si="572"/>
        <v>1376.7586800000001</v>
      </c>
      <c r="O670" s="28">
        <f t="shared" si="572"/>
        <v>1847.9</v>
      </c>
      <c r="P670" s="28">
        <f t="shared" si="572"/>
        <v>0</v>
      </c>
      <c r="Q670" s="28">
        <f t="shared" si="572"/>
        <v>1847.9</v>
      </c>
      <c r="R670" s="28">
        <f t="shared" si="572"/>
        <v>0</v>
      </c>
      <c r="S670" s="28">
        <f t="shared" si="572"/>
        <v>1847.9</v>
      </c>
      <c r="T670" s="28">
        <f t="shared" si="572"/>
        <v>0</v>
      </c>
      <c r="U670" s="28">
        <f t="shared" si="572"/>
        <v>1847.9</v>
      </c>
      <c r="V670" s="28">
        <f t="shared" si="572"/>
        <v>1847.9</v>
      </c>
      <c r="W670" s="28">
        <f t="shared" si="572"/>
        <v>0</v>
      </c>
      <c r="X670" s="28">
        <f t="shared" si="572"/>
        <v>1847.9</v>
      </c>
      <c r="Y670" s="28">
        <f t="shared" si="572"/>
        <v>0</v>
      </c>
      <c r="Z670" s="28">
        <f t="shared" si="572"/>
        <v>1847.9</v>
      </c>
      <c r="AA670" s="137">
        <f t="shared" si="573"/>
        <v>0</v>
      </c>
      <c r="AB670" s="28">
        <f t="shared" si="573"/>
        <v>1847.9</v>
      </c>
      <c r="AC670" s="127"/>
    </row>
    <row r="671" spans="1:29" ht="31.5" hidden="1" outlineLevel="4" x14ac:dyDescent="0.2">
      <c r="A671" s="30" t="s">
        <v>549</v>
      </c>
      <c r="B671" s="30" t="s">
        <v>511</v>
      </c>
      <c r="C671" s="30" t="s">
        <v>270</v>
      </c>
      <c r="D671" s="30"/>
      <c r="E671" s="31" t="s">
        <v>271</v>
      </c>
      <c r="F671" s="28">
        <f t="shared" si="572"/>
        <v>1847.9</v>
      </c>
      <c r="G671" s="28">
        <f t="shared" si="572"/>
        <v>0</v>
      </c>
      <c r="H671" s="28">
        <f t="shared" si="572"/>
        <v>1847.9</v>
      </c>
      <c r="I671" s="28">
        <f t="shared" si="572"/>
        <v>0</v>
      </c>
      <c r="J671" s="28">
        <f t="shared" si="572"/>
        <v>0</v>
      </c>
      <c r="K671" s="28">
        <f t="shared" si="572"/>
        <v>-471.14132000000001</v>
      </c>
      <c r="L671" s="28">
        <f t="shared" si="572"/>
        <v>1376.7586800000001</v>
      </c>
      <c r="M671" s="28">
        <f t="shared" si="572"/>
        <v>0</v>
      </c>
      <c r="N671" s="28">
        <f t="shared" si="572"/>
        <v>1376.7586800000001</v>
      </c>
      <c r="O671" s="28">
        <f t="shared" si="572"/>
        <v>1847.9</v>
      </c>
      <c r="P671" s="28">
        <f t="shared" si="572"/>
        <v>0</v>
      </c>
      <c r="Q671" s="28">
        <f t="shared" si="572"/>
        <v>1847.9</v>
      </c>
      <c r="R671" s="28">
        <f t="shared" si="572"/>
        <v>0</v>
      </c>
      <c r="S671" s="28">
        <f t="shared" si="572"/>
        <v>1847.9</v>
      </c>
      <c r="T671" s="28">
        <f t="shared" si="572"/>
        <v>0</v>
      </c>
      <c r="U671" s="28">
        <f t="shared" si="572"/>
        <v>1847.9</v>
      </c>
      <c r="V671" s="28">
        <f t="shared" si="572"/>
        <v>1847.9</v>
      </c>
      <c r="W671" s="28">
        <f t="shared" si="572"/>
        <v>0</v>
      </c>
      <c r="X671" s="28">
        <f t="shared" si="572"/>
        <v>1847.9</v>
      </c>
      <c r="Y671" s="28">
        <f t="shared" si="572"/>
        <v>0</v>
      </c>
      <c r="Z671" s="28">
        <f t="shared" si="572"/>
        <v>1847.9</v>
      </c>
      <c r="AA671" s="137">
        <f t="shared" si="573"/>
        <v>0</v>
      </c>
      <c r="AB671" s="28">
        <f t="shared" si="573"/>
        <v>1847.9</v>
      </c>
      <c r="AC671" s="127"/>
    </row>
    <row r="672" spans="1:29" ht="31.5" hidden="1" outlineLevel="5" x14ac:dyDescent="0.2">
      <c r="A672" s="30" t="s">
        <v>549</v>
      </c>
      <c r="B672" s="30" t="s">
        <v>511</v>
      </c>
      <c r="C672" s="30" t="s">
        <v>272</v>
      </c>
      <c r="D672" s="30"/>
      <c r="E672" s="31" t="s">
        <v>273</v>
      </c>
      <c r="F672" s="28">
        <f t="shared" si="572"/>
        <v>1847.9</v>
      </c>
      <c r="G672" s="28">
        <f t="shared" si="572"/>
        <v>0</v>
      </c>
      <c r="H672" s="28">
        <f t="shared" si="572"/>
        <v>1847.9</v>
      </c>
      <c r="I672" s="28">
        <f t="shared" si="572"/>
        <v>0</v>
      </c>
      <c r="J672" s="28">
        <f t="shared" si="572"/>
        <v>0</v>
      </c>
      <c r="K672" s="28">
        <f t="shared" si="572"/>
        <v>-471.14132000000001</v>
      </c>
      <c r="L672" s="28">
        <f t="shared" si="572"/>
        <v>1376.7586800000001</v>
      </c>
      <c r="M672" s="28">
        <f t="shared" si="572"/>
        <v>0</v>
      </c>
      <c r="N672" s="28">
        <f t="shared" si="572"/>
        <v>1376.7586800000001</v>
      </c>
      <c r="O672" s="28">
        <f t="shared" si="572"/>
        <v>1847.9</v>
      </c>
      <c r="P672" s="28">
        <f t="shared" si="572"/>
        <v>0</v>
      </c>
      <c r="Q672" s="28">
        <f t="shared" si="572"/>
        <v>1847.9</v>
      </c>
      <c r="R672" s="28">
        <f t="shared" si="572"/>
        <v>0</v>
      </c>
      <c r="S672" s="28">
        <f t="shared" si="572"/>
        <v>1847.9</v>
      </c>
      <c r="T672" s="28">
        <f t="shared" si="572"/>
        <v>0</v>
      </c>
      <c r="U672" s="28">
        <f t="shared" si="572"/>
        <v>1847.9</v>
      </c>
      <c r="V672" s="28">
        <f t="shared" si="572"/>
        <v>1847.9</v>
      </c>
      <c r="W672" s="28">
        <f t="shared" si="572"/>
        <v>0</v>
      </c>
      <c r="X672" s="28">
        <f t="shared" si="572"/>
        <v>1847.9</v>
      </c>
      <c r="Y672" s="28">
        <f t="shared" si="572"/>
        <v>0</v>
      </c>
      <c r="Z672" s="28">
        <f t="shared" si="572"/>
        <v>1847.9</v>
      </c>
      <c r="AA672" s="137">
        <f t="shared" si="573"/>
        <v>0</v>
      </c>
      <c r="AB672" s="28">
        <f t="shared" si="573"/>
        <v>1847.9</v>
      </c>
      <c r="AC672" s="127"/>
    </row>
    <row r="673" spans="1:29" ht="15.75" hidden="1" outlineLevel="7" x14ac:dyDescent="0.2">
      <c r="A673" s="32" t="s">
        <v>549</v>
      </c>
      <c r="B673" s="32" t="s">
        <v>511</v>
      </c>
      <c r="C673" s="32" t="s">
        <v>272</v>
      </c>
      <c r="D673" s="32" t="s">
        <v>7</v>
      </c>
      <c r="E673" s="33" t="s">
        <v>8</v>
      </c>
      <c r="F673" s="29">
        <v>1847.9</v>
      </c>
      <c r="G673" s="29"/>
      <c r="H673" s="29">
        <f>SUM(F673:G673)</f>
        <v>1847.9</v>
      </c>
      <c r="I673" s="29"/>
      <c r="J673" s="29"/>
      <c r="K673" s="29">
        <v>-471.14132000000001</v>
      </c>
      <c r="L673" s="29">
        <f>SUM(H673:K673)</f>
        <v>1376.7586800000001</v>
      </c>
      <c r="M673" s="29"/>
      <c r="N673" s="29">
        <f>SUM(L673:M673)</f>
        <v>1376.7586800000001</v>
      </c>
      <c r="O673" s="29">
        <v>1847.9</v>
      </c>
      <c r="P673" s="29"/>
      <c r="Q673" s="29">
        <f>SUM(O673:P673)</f>
        <v>1847.9</v>
      </c>
      <c r="R673" s="29"/>
      <c r="S673" s="29">
        <f>SUM(Q673:R673)</f>
        <v>1847.9</v>
      </c>
      <c r="T673" s="29"/>
      <c r="U673" s="29">
        <f>SUM(S673:T673)</f>
        <v>1847.9</v>
      </c>
      <c r="V673" s="29">
        <v>1847.9</v>
      </c>
      <c r="W673" s="29"/>
      <c r="X673" s="29">
        <f>SUM(V673:W673)</f>
        <v>1847.9</v>
      </c>
      <c r="Y673" s="29"/>
      <c r="Z673" s="29">
        <f>SUM(X673:Y673)</f>
        <v>1847.9</v>
      </c>
      <c r="AA673" s="138"/>
      <c r="AB673" s="29">
        <f>SUM(Z673:AA673)</f>
        <v>1847.9</v>
      </c>
      <c r="AC673" s="127"/>
    </row>
    <row r="674" spans="1:29" ht="15.75" hidden="1" outlineLevel="7" x14ac:dyDescent="0.2">
      <c r="A674" s="30" t="s">
        <v>549</v>
      </c>
      <c r="B674" s="30" t="s">
        <v>473</v>
      </c>
      <c r="C674" s="32"/>
      <c r="D674" s="32"/>
      <c r="E674" s="67" t="s">
        <v>474</v>
      </c>
      <c r="F674" s="28">
        <f t="shared" ref="F674:Z679" si="574">F675</f>
        <v>21</v>
      </c>
      <c r="G674" s="28">
        <f t="shared" si="574"/>
        <v>0</v>
      </c>
      <c r="H674" s="28">
        <f t="shared" si="574"/>
        <v>21</v>
      </c>
      <c r="I674" s="28">
        <f t="shared" si="574"/>
        <v>0</v>
      </c>
      <c r="J674" s="28">
        <f t="shared" si="574"/>
        <v>0</v>
      </c>
      <c r="K674" s="28">
        <f t="shared" si="574"/>
        <v>0</v>
      </c>
      <c r="L674" s="28">
        <f t="shared" si="574"/>
        <v>21</v>
      </c>
      <c r="M674" s="28">
        <f t="shared" si="574"/>
        <v>0</v>
      </c>
      <c r="N674" s="28">
        <f t="shared" si="574"/>
        <v>21</v>
      </c>
      <c r="O674" s="28">
        <f t="shared" si="574"/>
        <v>21</v>
      </c>
      <c r="P674" s="28">
        <f t="shared" si="574"/>
        <v>0</v>
      </c>
      <c r="Q674" s="28">
        <f t="shared" si="574"/>
        <v>21</v>
      </c>
      <c r="R674" s="28">
        <f t="shared" si="574"/>
        <v>0</v>
      </c>
      <c r="S674" s="28">
        <f t="shared" si="574"/>
        <v>21</v>
      </c>
      <c r="T674" s="28">
        <f t="shared" si="574"/>
        <v>0</v>
      </c>
      <c r="U674" s="28">
        <f t="shared" si="574"/>
        <v>21</v>
      </c>
      <c r="V674" s="28">
        <f t="shared" si="574"/>
        <v>21</v>
      </c>
      <c r="W674" s="28">
        <f t="shared" si="574"/>
        <v>0</v>
      </c>
      <c r="X674" s="28">
        <f t="shared" si="574"/>
        <v>21</v>
      </c>
      <c r="Y674" s="28">
        <f t="shared" si="574"/>
        <v>0</v>
      </c>
      <c r="Z674" s="28">
        <f t="shared" si="574"/>
        <v>21</v>
      </c>
      <c r="AA674" s="137">
        <f t="shared" ref="AA674:AB679" si="575">AA675</f>
        <v>0</v>
      </c>
      <c r="AB674" s="28">
        <f t="shared" si="575"/>
        <v>21</v>
      </c>
      <c r="AC674" s="127"/>
    </row>
    <row r="675" spans="1:29" ht="15.75" hidden="1" outlineLevel="1" x14ac:dyDescent="0.2">
      <c r="A675" s="30" t="s">
        <v>549</v>
      </c>
      <c r="B675" s="30" t="s">
        <v>475</v>
      </c>
      <c r="C675" s="30"/>
      <c r="D675" s="30"/>
      <c r="E675" s="31" t="s">
        <v>476</v>
      </c>
      <c r="F675" s="28">
        <f t="shared" si="574"/>
        <v>21</v>
      </c>
      <c r="G675" s="28">
        <f t="shared" si="574"/>
        <v>0</v>
      </c>
      <c r="H675" s="28">
        <f t="shared" si="574"/>
        <v>21</v>
      </c>
      <c r="I675" s="28">
        <f t="shared" si="574"/>
        <v>0</v>
      </c>
      <c r="J675" s="28">
        <f t="shared" si="574"/>
        <v>0</v>
      </c>
      <c r="K675" s="28">
        <f t="shared" si="574"/>
        <v>0</v>
      </c>
      <c r="L675" s="28">
        <f t="shared" si="574"/>
        <v>21</v>
      </c>
      <c r="M675" s="28">
        <f t="shared" si="574"/>
        <v>0</v>
      </c>
      <c r="N675" s="28">
        <f t="shared" si="574"/>
        <v>21</v>
      </c>
      <c r="O675" s="28">
        <f t="shared" si="574"/>
        <v>21</v>
      </c>
      <c r="P675" s="28">
        <f t="shared" si="574"/>
        <v>0</v>
      </c>
      <c r="Q675" s="28">
        <f t="shared" si="574"/>
        <v>21</v>
      </c>
      <c r="R675" s="28">
        <f t="shared" si="574"/>
        <v>0</v>
      </c>
      <c r="S675" s="28">
        <f t="shared" si="574"/>
        <v>21</v>
      </c>
      <c r="T675" s="28">
        <f t="shared" si="574"/>
        <v>0</v>
      </c>
      <c r="U675" s="28">
        <f t="shared" si="574"/>
        <v>21</v>
      </c>
      <c r="V675" s="28">
        <f t="shared" si="574"/>
        <v>21</v>
      </c>
      <c r="W675" s="28">
        <f t="shared" si="574"/>
        <v>0</v>
      </c>
      <c r="X675" s="28">
        <f t="shared" si="574"/>
        <v>21</v>
      </c>
      <c r="Y675" s="28">
        <f t="shared" si="574"/>
        <v>0</v>
      </c>
      <c r="Z675" s="28">
        <f t="shared" si="574"/>
        <v>21</v>
      </c>
      <c r="AA675" s="137">
        <f t="shared" si="575"/>
        <v>0</v>
      </c>
      <c r="AB675" s="28">
        <f t="shared" si="575"/>
        <v>21</v>
      </c>
      <c r="AC675" s="127"/>
    </row>
    <row r="676" spans="1:29" ht="31.5" hidden="1" outlineLevel="2" x14ac:dyDescent="0.2">
      <c r="A676" s="30" t="s">
        <v>549</v>
      </c>
      <c r="B676" s="30" t="s">
        <v>475</v>
      </c>
      <c r="C676" s="30" t="s">
        <v>30</v>
      </c>
      <c r="D676" s="30"/>
      <c r="E676" s="31" t="s">
        <v>31</v>
      </c>
      <c r="F676" s="28">
        <f t="shared" si="574"/>
        <v>21</v>
      </c>
      <c r="G676" s="28">
        <f t="shared" si="574"/>
        <v>0</v>
      </c>
      <c r="H676" s="28">
        <f t="shared" si="574"/>
        <v>21</v>
      </c>
      <c r="I676" s="28">
        <f t="shared" si="574"/>
        <v>0</v>
      </c>
      <c r="J676" s="28">
        <f t="shared" si="574"/>
        <v>0</v>
      </c>
      <c r="K676" s="28">
        <f t="shared" si="574"/>
        <v>0</v>
      </c>
      <c r="L676" s="28">
        <f t="shared" si="574"/>
        <v>21</v>
      </c>
      <c r="M676" s="28">
        <f t="shared" si="574"/>
        <v>0</v>
      </c>
      <c r="N676" s="28">
        <f t="shared" si="574"/>
        <v>21</v>
      </c>
      <c r="O676" s="28">
        <f t="shared" si="574"/>
        <v>21</v>
      </c>
      <c r="P676" s="28">
        <f t="shared" si="574"/>
        <v>0</v>
      </c>
      <c r="Q676" s="28">
        <f t="shared" si="574"/>
        <v>21</v>
      </c>
      <c r="R676" s="28">
        <f t="shared" si="574"/>
        <v>0</v>
      </c>
      <c r="S676" s="28">
        <f t="shared" si="574"/>
        <v>21</v>
      </c>
      <c r="T676" s="28">
        <f t="shared" si="574"/>
        <v>0</v>
      </c>
      <c r="U676" s="28">
        <f t="shared" si="574"/>
        <v>21</v>
      </c>
      <c r="V676" s="28">
        <f t="shared" si="574"/>
        <v>21</v>
      </c>
      <c r="W676" s="28">
        <f t="shared" si="574"/>
        <v>0</v>
      </c>
      <c r="X676" s="28">
        <f t="shared" si="574"/>
        <v>21</v>
      </c>
      <c r="Y676" s="28">
        <f t="shared" si="574"/>
        <v>0</v>
      </c>
      <c r="Z676" s="28">
        <f t="shared" si="574"/>
        <v>21</v>
      </c>
      <c r="AA676" s="137">
        <f t="shared" si="575"/>
        <v>0</v>
      </c>
      <c r="AB676" s="28">
        <f t="shared" si="575"/>
        <v>21</v>
      </c>
      <c r="AC676" s="127"/>
    </row>
    <row r="677" spans="1:29" ht="15.75" hidden="1" outlineLevel="3" x14ac:dyDescent="0.2">
      <c r="A677" s="30" t="s">
        <v>549</v>
      </c>
      <c r="B677" s="30" t="s">
        <v>475</v>
      </c>
      <c r="C677" s="30" t="s">
        <v>71</v>
      </c>
      <c r="D677" s="30"/>
      <c r="E677" s="31" t="s">
        <v>72</v>
      </c>
      <c r="F677" s="28">
        <f t="shared" si="574"/>
        <v>21</v>
      </c>
      <c r="G677" s="28">
        <f t="shared" si="574"/>
        <v>0</v>
      </c>
      <c r="H677" s="28">
        <f t="shared" si="574"/>
        <v>21</v>
      </c>
      <c r="I677" s="28">
        <f t="shared" si="574"/>
        <v>0</v>
      </c>
      <c r="J677" s="28">
        <f t="shared" si="574"/>
        <v>0</v>
      </c>
      <c r="K677" s="28">
        <f t="shared" si="574"/>
        <v>0</v>
      </c>
      <c r="L677" s="28">
        <f t="shared" si="574"/>
        <v>21</v>
      </c>
      <c r="M677" s="28">
        <f t="shared" si="574"/>
        <v>0</v>
      </c>
      <c r="N677" s="28">
        <f t="shared" si="574"/>
        <v>21</v>
      </c>
      <c r="O677" s="28">
        <f t="shared" si="574"/>
        <v>21</v>
      </c>
      <c r="P677" s="28">
        <f t="shared" si="574"/>
        <v>0</v>
      </c>
      <c r="Q677" s="28">
        <f t="shared" si="574"/>
        <v>21</v>
      </c>
      <c r="R677" s="28">
        <f t="shared" si="574"/>
        <v>0</v>
      </c>
      <c r="S677" s="28">
        <f t="shared" si="574"/>
        <v>21</v>
      </c>
      <c r="T677" s="28">
        <f t="shared" si="574"/>
        <v>0</v>
      </c>
      <c r="U677" s="28">
        <f t="shared" si="574"/>
        <v>21</v>
      </c>
      <c r="V677" s="28">
        <f t="shared" si="574"/>
        <v>21</v>
      </c>
      <c r="W677" s="28">
        <f t="shared" si="574"/>
        <v>0</v>
      </c>
      <c r="X677" s="28">
        <f t="shared" si="574"/>
        <v>21</v>
      </c>
      <c r="Y677" s="28">
        <f t="shared" si="574"/>
        <v>0</v>
      </c>
      <c r="Z677" s="28">
        <f t="shared" si="574"/>
        <v>21</v>
      </c>
      <c r="AA677" s="137">
        <f t="shared" si="575"/>
        <v>0</v>
      </c>
      <c r="AB677" s="28">
        <f t="shared" si="575"/>
        <v>21</v>
      </c>
      <c r="AC677" s="127"/>
    </row>
    <row r="678" spans="1:29" ht="31.5" hidden="1" customHeight="1" outlineLevel="4" x14ac:dyDescent="0.2">
      <c r="A678" s="30" t="s">
        <v>549</v>
      </c>
      <c r="B678" s="30" t="s">
        <v>475</v>
      </c>
      <c r="C678" s="30" t="s">
        <v>73</v>
      </c>
      <c r="D678" s="30"/>
      <c r="E678" s="31" t="s">
        <v>74</v>
      </c>
      <c r="F678" s="28">
        <f t="shared" si="574"/>
        <v>21</v>
      </c>
      <c r="G678" s="28">
        <f t="shared" si="574"/>
        <v>0</v>
      </c>
      <c r="H678" s="28">
        <f t="shared" si="574"/>
        <v>21</v>
      </c>
      <c r="I678" s="28">
        <f t="shared" si="574"/>
        <v>0</v>
      </c>
      <c r="J678" s="28">
        <f t="shared" si="574"/>
        <v>0</v>
      </c>
      <c r="K678" s="28">
        <f t="shared" si="574"/>
        <v>0</v>
      </c>
      <c r="L678" s="28">
        <f t="shared" si="574"/>
        <v>21</v>
      </c>
      <c r="M678" s="28">
        <f t="shared" si="574"/>
        <v>0</v>
      </c>
      <c r="N678" s="28">
        <f t="shared" si="574"/>
        <v>21</v>
      </c>
      <c r="O678" s="28">
        <f t="shared" si="574"/>
        <v>21</v>
      </c>
      <c r="P678" s="28">
        <f t="shared" si="574"/>
        <v>0</v>
      </c>
      <c r="Q678" s="28">
        <f t="shared" si="574"/>
        <v>21</v>
      </c>
      <c r="R678" s="28">
        <f t="shared" si="574"/>
        <v>0</v>
      </c>
      <c r="S678" s="28">
        <f t="shared" si="574"/>
        <v>21</v>
      </c>
      <c r="T678" s="28">
        <f t="shared" si="574"/>
        <v>0</v>
      </c>
      <c r="U678" s="28">
        <f t="shared" si="574"/>
        <v>21</v>
      </c>
      <c r="V678" s="28">
        <f t="shared" si="574"/>
        <v>21</v>
      </c>
      <c r="W678" s="28">
        <f t="shared" si="574"/>
        <v>0</v>
      </c>
      <c r="X678" s="28">
        <f t="shared" si="574"/>
        <v>21</v>
      </c>
      <c r="Y678" s="28">
        <f t="shared" si="574"/>
        <v>0</v>
      </c>
      <c r="Z678" s="28">
        <f t="shared" si="574"/>
        <v>21</v>
      </c>
      <c r="AA678" s="137">
        <f t="shared" si="575"/>
        <v>0</v>
      </c>
      <c r="AB678" s="28">
        <f t="shared" si="575"/>
        <v>21</v>
      </c>
      <c r="AC678" s="127"/>
    </row>
    <row r="679" spans="1:29" ht="15.75" hidden="1" outlineLevel="5" x14ac:dyDescent="0.2">
      <c r="A679" s="30" t="s">
        <v>549</v>
      </c>
      <c r="B679" s="30" t="s">
        <v>475</v>
      </c>
      <c r="C679" s="30" t="s">
        <v>75</v>
      </c>
      <c r="D679" s="30"/>
      <c r="E679" s="31" t="s">
        <v>76</v>
      </c>
      <c r="F679" s="28">
        <f t="shared" si="574"/>
        <v>21</v>
      </c>
      <c r="G679" s="28">
        <f t="shared" si="574"/>
        <v>0</v>
      </c>
      <c r="H679" s="28">
        <f t="shared" si="574"/>
        <v>21</v>
      </c>
      <c r="I679" s="28">
        <f t="shared" si="574"/>
        <v>0</v>
      </c>
      <c r="J679" s="28">
        <f t="shared" si="574"/>
        <v>0</v>
      </c>
      <c r="K679" s="28">
        <f t="shared" si="574"/>
        <v>0</v>
      </c>
      <c r="L679" s="28">
        <f t="shared" si="574"/>
        <v>21</v>
      </c>
      <c r="M679" s="28">
        <f t="shared" si="574"/>
        <v>0</v>
      </c>
      <c r="N679" s="28">
        <f t="shared" si="574"/>
        <v>21</v>
      </c>
      <c r="O679" s="28">
        <f t="shared" si="574"/>
        <v>21</v>
      </c>
      <c r="P679" s="28">
        <f t="shared" si="574"/>
        <v>0</v>
      </c>
      <c r="Q679" s="28">
        <f t="shared" si="574"/>
        <v>21</v>
      </c>
      <c r="R679" s="28">
        <f t="shared" si="574"/>
        <v>0</v>
      </c>
      <c r="S679" s="28">
        <f t="shared" si="574"/>
        <v>21</v>
      </c>
      <c r="T679" s="28">
        <f t="shared" si="574"/>
        <v>0</v>
      </c>
      <c r="U679" s="28">
        <f t="shared" si="574"/>
        <v>21</v>
      </c>
      <c r="V679" s="28">
        <f t="shared" si="574"/>
        <v>21</v>
      </c>
      <c r="W679" s="28">
        <f t="shared" si="574"/>
        <v>0</v>
      </c>
      <c r="X679" s="28">
        <f t="shared" si="574"/>
        <v>21</v>
      </c>
      <c r="Y679" s="28">
        <f t="shared" si="574"/>
        <v>0</v>
      </c>
      <c r="Z679" s="28">
        <f t="shared" si="574"/>
        <v>21</v>
      </c>
      <c r="AA679" s="137">
        <f t="shared" si="575"/>
        <v>0</v>
      </c>
      <c r="AB679" s="28">
        <f t="shared" si="575"/>
        <v>21</v>
      </c>
      <c r="AC679" s="127"/>
    </row>
    <row r="680" spans="1:29" ht="15.75" hidden="1" outlineLevel="7" x14ac:dyDescent="0.2">
      <c r="A680" s="32" t="s">
        <v>549</v>
      </c>
      <c r="B680" s="32" t="s">
        <v>475</v>
      </c>
      <c r="C680" s="32" t="s">
        <v>75</v>
      </c>
      <c r="D680" s="32" t="s">
        <v>7</v>
      </c>
      <c r="E680" s="33" t="s">
        <v>8</v>
      </c>
      <c r="F680" s="29">
        <v>21</v>
      </c>
      <c r="G680" s="29"/>
      <c r="H680" s="29">
        <f>SUM(F680:G680)</f>
        <v>21</v>
      </c>
      <c r="I680" s="29"/>
      <c r="J680" s="29"/>
      <c r="K680" s="29"/>
      <c r="L680" s="29">
        <f>SUM(H680:K680)</f>
        <v>21</v>
      </c>
      <c r="M680" s="29"/>
      <c r="N680" s="29">
        <f>SUM(L680:M680)</f>
        <v>21</v>
      </c>
      <c r="O680" s="29">
        <v>21</v>
      </c>
      <c r="P680" s="29"/>
      <c r="Q680" s="29">
        <f>SUM(O680:P680)</f>
        <v>21</v>
      </c>
      <c r="R680" s="29"/>
      <c r="S680" s="29">
        <f>SUM(Q680:R680)</f>
        <v>21</v>
      </c>
      <c r="T680" s="29"/>
      <c r="U680" s="29">
        <f>SUM(S680:T680)</f>
        <v>21</v>
      </c>
      <c r="V680" s="29">
        <v>21</v>
      </c>
      <c r="W680" s="29"/>
      <c r="X680" s="29">
        <f>SUM(V680:W680)</f>
        <v>21</v>
      </c>
      <c r="Y680" s="29"/>
      <c r="Z680" s="29">
        <f>SUM(X680:Y680)</f>
        <v>21</v>
      </c>
      <c r="AA680" s="138"/>
      <c r="AB680" s="29">
        <f>SUM(Z680:AA680)</f>
        <v>21</v>
      </c>
      <c r="AC680" s="127"/>
    </row>
    <row r="681" spans="1:29" ht="15.75" hidden="1" outlineLevel="7" x14ac:dyDescent="0.2">
      <c r="A681" s="32"/>
      <c r="B681" s="32"/>
      <c r="C681" s="32"/>
      <c r="D681" s="32"/>
      <c r="E681" s="33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  <c r="AA681" s="138"/>
      <c r="AB681" s="29"/>
      <c r="AC681" s="127"/>
    </row>
    <row r="682" spans="1:29" ht="15.75" hidden="1" x14ac:dyDescent="0.2">
      <c r="A682" s="30" t="s">
        <v>551</v>
      </c>
      <c r="B682" s="30"/>
      <c r="C682" s="30"/>
      <c r="D682" s="30"/>
      <c r="E682" s="31" t="s">
        <v>552</v>
      </c>
      <c r="F682" s="28">
        <f>F683+F715+F722</f>
        <v>60688.079999999994</v>
      </c>
      <c r="G682" s="28">
        <f t="shared" ref="G682:L682" si="576">G683+G715+G722</f>
        <v>0</v>
      </c>
      <c r="H682" s="28">
        <f t="shared" si="576"/>
        <v>60688.079999999994</v>
      </c>
      <c r="I682" s="28">
        <f t="shared" si="576"/>
        <v>0</v>
      </c>
      <c r="J682" s="28">
        <f t="shared" si="576"/>
        <v>0</v>
      </c>
      <c r="K682" s="28">
        <f t="shared" si="576"/>
        <v>1974.7159999999999</v>
      </c>
      <c r="L682" s="28">
        <f t="shared" si="576"/>
        <v>62662.795999999995</v>
      </c>
      <c r="M682" s="28">
        <f>M683+M715+M722</f>
        <v>0</v>
      </c>
      <c r="N682" s="28">
        <f>N683+N715+N722</f>
        <v>62662.795999999995</v>
      </c>
      <c r="O682" s="28">
        <f>O683+O715+O722</f>
        <v>37895.599999999991</v>
      </c>
      <c r="P682" s="28">
        <f t="shared" ref="P682:S682" si="577">P683+P715+P722</f>
        <v>0</v>
      </c>
      <c r="Q682" s="28">
        <f t="shared" si="577"/>
        <v>37895.599999999991</v>
      </c>
      <c r="R682" s="28">
        <f t="shared" si="577"/>
        <v>0</v>
      </c>
      <c r="S682" s="28">
        <f t="shared" si="577"/>
        <v>37895.599999999991</v>
      </c>
      <c r="T682" s="28">
        <f>T683+T715+T722</f>
        <v>0</v>
      </c>
      <c r="U682" s="28">
        <f>U683+U715+U722</f>
        <v>37895.599999999991</v>
      </c>
      <c r="V682" s="28">
        <f>V683+V715+V722</f>
        <v>42113.299999999996</v>
      </c>
      <c r="W682" s="28">
        <f t="shared" ref="W682:Z682" si="578">W683+W715+W722</f>
        <v>0</v>
      </c>
      <c r="X682" s="28">
        <f t="shared" si="578"/>
        <v>42113.299999999996</v>
      </c>
      <c r="Y682" s="28">
        <f t="shared" si="578"/>
        <v>0</v>
      </c>
      <c r="Z682" s="28">
        <f t="shared" si="578"/>
        <v>42113.299999999996</v>
      </c>
      <c r="AA682" s="137">
        <f>AA683+AA715+AA722</f>
        <v>0</v>
      </c>
      <c r="AB682" s="28">
        <f>AB683+AB715+AB722</f>
        <v>42113.299999999996</v>
      </c>
      <c r="AC682" s="127"/>
    </row>
    <row r="683" spans="1:29" ht="15.75" hidden="1" x14ac:dyDescent="0.2">
      <c r="A683" s="30" t="s">
        <v>551</v>
      </c>
      <c r="B683" s="30" t="s">
        <v>467</v>
      </c>
      <c r="C683" s="30"/>
      <c r="D683" s="30"/>
      <c r="E683" s="67" t="s">
        <v>468</v>
      </c>
      <c r="F683" s="28">
        <f>F684+F692</f>
        <v>53677.88</v>
      </c>
      <c r="G683" s="28">
        <f t="shared" ref="G683:L683" si="579">G684+G692</f>
        <v>0</v>
      </c>
      <c r="H683" s="28">
        <f t="shared" si="579"/>
        <v>53677.88</v>
      </c>
      <c r="I683" s="28">
        <f t="shared" si="579"/>
        <v>0</v>
      </c>
      <c r="J683" s="28">
        <f t="shared" si="579"/>
        <v>0</v>
      </c>
      <c r="K683" s="28">
        <f t="shared" si="579"/>
        <v>574.71600000000001</v>
      </c>
      <c r="L683" s="28">
        <f t="shared" si="579"/>
        <v>54252.595999999998</v>
      </c>
      <c r="M683" s="28">
        <f>M684+M692</f>
        <v>0</v>
      </c>
      <c r="N683" s="28">
        <f>N684+N692</f>
        <v>54252.595999999998</v>
      </c>
      <c r="O683" s="28">
        <f>O684+O692</f>
        <v>36885.399999999994</v>
      </c>
      <c r="P683" s="28">
        <f t="shared" ref="P683:S683" si="580">P684+P692</f>
        <v>0</v>
      </c>
      <c r="Q683" s="28">
        <f t="shared" si="580"/>
        <v>36885.399999999994</v>
      </c>
      <c r="R683" s="28">
        <f t="shared" si="580"/>
        <v>0</v>
      </c>
      <c r="S683" s="28">
        <f t="shared" si="580"/>
        <v>36885.399999999994</v>
      </c>
      <c r="T683" s="28">
        <f>T684+T692</f>
        <v>0</v>
      </c>
      <c r="U683" s="28">
        <f>U684+U692</f>
        <v>36885.399999999994</v>
      </c>
      <c r="V683" s="28">
        <f>V684+V692</f>
        <v>41103.1</v>
      </c>
      <c r="W683" s="28">
        <f t="shared" ref="W683:Z683" si="581">W684+W692</f>
        <v>0</v>
      </c>
      <c r="X683" s="28">
        <f t="shared" si="581"/>
        <v>41103.1</v>
      </c>
      <c r="Y683" s="28">
        <f t="shared" si="581"/>
        <v>0</v>
      </c>
      <c r="Z683" s="28">
        <f t="shared" si="581"/>
        <v>41103.1</v>
      </c>
      <c r="AA683" s="137">
        <f>AA684+AA692</f>
        <v>0</v>
      </c>
      <c r="AB683" s="28">
        <f>AB684+AB692</f>
        <v>41103.1</v>
      </c>
      <c r="AC683" s="127"/>
    </row>
    <row r="684" spans="1:29" ht="30.75" hidden="1" customHeight="1" outlineLevel="1" x14ac:dyDescent="0.2">
      <c r="A684" s="30" t="s">
        <v>551</v>
      </c>
      <c r="B684" s="30" t="s">
        <v>485</v>
      </c>
      <c r="C684" s="30"/>
      <c r="D684" s="30"/>
      <c r="E684" s="31" t="s">
        <v>486</v>
      </c>
      <c r="F684" s="28">
        <f>F685</f>
        <v>24885.1</v>
      </c>
      <c r="G684" s="28">
        <f t="shared" ref="G684:AB687" si="582">G685</f>
        <v>0</v>
      </c>
      <c r="H684" s="28">
        <f t="shared" si="582"/>
        <v>24885.1</v>
      </c>
      <c r="I684" s="28">
        <f t="shared" si="582"/>
        <v>0</v>
      </c>
      <c r="J684" s="28">
        <f t="shared" si="582"/>
        <v>0</v>
      </c>
      <c r="K684" s="28">
        <f t="shared" si="582"/>
        <v>574.71600000000001</v>
      </c>
      <c r="L684" s="28">
        <f t="shared" si="582"/>
        <v>25459.815999999999</v>
      </c>
      <c r="M684" s="28">
        <f t="shared" si="582"/>
        <v>0</v>
      </c>
      <c r="N684" s="28">
        <f t="shared" si="582"/>
        <v>25459.815999999999</v>
      </c>
      <c r="O684" s="28">
        <f t="shared" si="582"/>
        <v>25840.699999999997</v>
      </c>
      <c r="P684" s="28">
        <f t="shared" si="582"/>
        <v>0</v>
      </c>
      <c r="Q684" s="28">
        <f t="shared" si="582"/>
        <v>25840.699999999997</v>
      </c>
      <c r="R684" s="28">
        <f t="shared" si="582"/>
        <v>0</v>
      </c>
      <c r="S684" s="28">
        <f t="shared" si="582"/>
        <v>25840.699999999997</v>
      </c>
      <c r="T684" s="28">
        <f t="shared" si="582"/>
        <v>0</v>
      </c>
      <c r="U684" s="28">
        <f t="shared" si="582"/>
        <v>25840.699999999997</v>
      </c>
      <c r="V684" s="28">
        <f t="shared" si="582"/>
        <v>30058.399999999998</v>
      </c>
      <c r="W684" s="28">
        <f t="shared" si="582"/>
        <v>0</v>
      </c>
      <c r="X684" s="28">
        <f t="shared" si="582"/>
        <v>30058.399999999998</v>
      </c>
      <c r="Y684" s="28">
        <f t="shared" si="582"/>
        <v>0</v>
      </c>
      <c r="Z684" s="28">
        <f t="shared" si="582"/>
        <v>30058.399999999998</v>
      </c>
      <c r="AA684" s="137">
        <f t="shared" si="582"/>
        <v>0</v>
      </c>
      <c r="AB684" s="28">
        <f t="shared" si="582"/>
        <v>30058.399999999998</v>
      </c>
      <c r="AC684" s="127"/>
    </row>
    <row r="685" spans="1:29" ht="15.75" hidden="1" outlineLevel="2" x14ac:dyDescent="0.2">
      <c r="A685" s="30" t="s">
        <v>551</v>
      </c>
      <c r="B685" s="30" t="s">
        <v>485</v>
      </c>
      <c r="C685" s="30" t="s">
        <v>119</v>
      </c>
      <c r="D685" s="30"/>
      <c r="E685" s="31" t="s">
        <v>120</v>
      </c>
      <c r="F685" s="28">
        <f t="shared" ref="F685:Z687" si="583">F686</f>
        <v>24885.1</v>
      </c>
      <c r="G685" s="28">
        <f t="shared" si="583"/>
        <v>0</v>
      </c>
      <c r="H685" s="28">
        <f t="shared" si="583"/>
        <v>24885.1</v>
      </c>
      <c r="I685" s="28">
        <f t="shared" si="583"/>
        <v>0</v>
      </c>
      <c r="J685" s="28">
        <f t="shared" si="583"/>
        <v>0</v>
      </c>
      <c r="K685" s="28">
        <f t="shared" si="583"/>
        <v>574.71600000000001</v>
      </c>
      <c r="L685" s="28">
        <f t="shared" si="583"/>
        <v>25459.815999999999</v>
      </c>
      <c r="M685" s="28">
        <f t="shared" si="582"/>
        <v>0</v>
      </c>
      <c r="N685" s="28">
        <f t="shared" si="582"/>
        <v>25459.815999999999</v>
      </c>
      <c r="O685" s="28">
        <f t="shared" si="582"/>
        <v>25840.699999999997</v>
      </c>
      <c r="P685" s="28">
        <f t="shared" si="583"/>
        <v>0</v>
      </c>
      <c r="Q685" s="28">
        <f t="shared" si="583"/>
        <v>25840.699999999997</v>
      </c>
      <c r="R685" s="28">
        <f t="shared" si="583"/>
        <v>0</v>
      </c>
      <c r="S685" s="28">
        <f t="shared" si="583"/>
        <v>25840.699999999997</v>
      </c>
      <c r="T685" s="28">
        <f t="shared" si="582"/>
        <v>0</v>
      </c>
      <c r="U685" s="28">
        <f t="shared" si="582"/>
        <v>25840.699999999997</v>
      </c>
      <c r="V685" s="28">
        <f t="shared" si="582"/>
        <v>30058.399999999998</v>
      </c>
      <c r="W685" s="28">
        <f t="shared" si="583"/>
        <v>0</v>
      </c>
      <c r="X685" s="28">
        <f t="shared" si="583"/>
        <v>30058.399999999998</v>
      </c>
      <c r="Y685" s="28">
        <f t="shared" si="583"/>
        <v>0</v>
      </c>
      <c r="Z685" s="28">
        <f t="shared" si="583"/>
        <v>30058.399999999998</v>
      </c>
      <c r="AA685" s="137">
        <f t="shared" si="582"/>
        <v>0</v>
      </c>
      <c r="AB685" s="28">
        <f t="shared" si="582"/>
        <v>30058.399999999998</v>
      </c>
      <c r="AC685" s="127"/>
    </row>
    <row r="686" spans="1:29" ht="31.5" hidden="1" outlineLevel="3" x14ac:dyDescent="0.2">
      <c r="A686" s="30" t="s">
        <v>551</v>
      </c>
      <c r="B686" s="30" t="s">
        <v>485</v>
      </c>
      <c r="C686" s="30" t="s">
        <v>274</v>
      </c>
      <c r="D686" s="30"/>
      <c r="E686" s="31" t="s">
        <v>275</v>
      </c>
      <c r="F686" s="28">
        <f t="shared" si="583"/>
        <v>24885.1</v>
      </c>
      <c r="G686" s="28">
        <f t="shared" si="583"/>
        <v>0</v>
      </c>
      <c r="H686" s="28">
        <f t="shared" si="583"/>
        <v>24885.1</v>
      </c>
      <c r="I686" s="28">
        <f t="shared" si="583"/>
        <v>0</v>
      </c>
      <c r="J686" s="28">
        <f t="shared" si="583"/>
        <v>0</v>
      </c>
      <c r="K686" s="28">
        <f t="shared" si="583"/>
        <v>574.71600000000001</v>
      </c>
      <c r="L686" s="28">
        <f t="shared" si="583"/>
        <v>25459.815999999999</v>
      </c>
      <c r="M686" s="28">
        <f t="shared" si="582"/>
        <v>0</v>
      </c>
      <c r="N686" s="28">
        <f t="shared" si="582"/>
        <v>25459.815999999999</v>
      </c>
      <c r="O686" s="28">
        <f t="shared" si="582"/>
        <v>25840.699999999997</v>
      </c>
      <c r="P686" s="28">
        <f t="shared" si="583"/>
        <v>0</v>
      </c>
      <c r="Q686" s="28">
        <f t="shared" si="583"/>
        <v>25840.699999999997</v>
      </c>
      <c r="R686" s="28">
        <f t="shared" si="583"/>
        <v>0</v>
      </c>
      <c r="S686" s="28">
        <f t="shared" si="583"/>
        <v>25840.699999999997</v>
      </c>
      <c r="T686" s="28">
        <f t="shared" si="582"/>
        <v>0</v>
      </c>
      <c r="U686" s="28">
        <f t="shared" si="582"/>
        <v>25840.699999999997</v>
      </c>
      <c r="V686" s="28">
        <f t="shared" si="582"/>
        <v>30058.399999999998</v>
      </c>
      <c r="W686" s="28">
        <f t="shared" si="583"/>
        <v>0</v>
      </c>
      <c r="X686" s="28">
        <f t="shared" si="583"/>
        <v>30058.399999999998</v>
      </c>
      <c r="Y686" s="28">
        <f t="shared" si="583"/>
        <v>0</v>
      </c>
      <c r="Z686" s="28">
        <f t="shared" si="583"/>
        <v>30058.399999999998</v>
      </c>
      <c r="AA686" s="137">
        <f t="shared" si="582"/>
        <v>0</v>
      </c>
      <c r="AB686" s="28">
        <f t="shared" si="582"/>
        <v>30058.399999999998</v>
      </c>
      <c r="AC686" s="127"/>
    </row>
    <row r="687" spans="1:29" ht="31.5" hidden="1" outlineLevel="4" x14ac:dyDescent="0.2">
      <c r="A687" s="30" t="s">
        <v>551</v>
      </c>
      <c r="B687" s="30" t="s">
        <v>485</v>
      </c>
      <c r="C687" s="30" t="s">
        <v>276</v>
      </c>
      <c r="D687" s="30"/>
      <c r="E687" s="31" t="s">
        <v>35</v>
      </c>
      <c r="F687" s="28">
        <f t="shared" si="583"/>
        <v>24885.1</v>
      </c>
      <c r="G687" s="28">
        <f t="shared" si="583"/>
        <v>0</v>
      </c>
      <c r="H687" s="28">
        <f t="shared" si="583"/>
        <v>24885.1</v>
      </c>
      <c r="I687" s="28">
        <f t="shared" si="583"/>
        <v>0</v>
      </c>
      <c r="J687" s="28">
        <f t="shared" si="583"/>
        <v>0</v>
      </c>
      <c r="K687" s="28">
        <f t="shared" si="583"/>
        <v>574.71600000000001</v>
      </c>
      <c r="L687" s="28">
        <f t="shared" si="583"/>
        <v>25459.815999999999</v>
      </c>
      <c r="M687" s="28">
        <f t="shared" si="582"/>
        <v>0</v>
      </c>
      <c r="N687" s="28">
        <f t="shared" si="582"/>
        <v>25459.815999999999</v>
      </c>
      <c r="O687" s="28">
        <f t="shared" si="582"/>
        <v>25840.699999999997</v>
      </c>
      <c r="P687" s="28">
        <f t="shared" si="583"/>
        <v>0</v>
      </c>
      <c r="Q687" s="28">
        <f t="shared" si="583"/>
        <v>25840.699999999997</v>
      </c>
      <c r="R687" s="28">
        <f t="shared" si="583"/>
        <v>0</v>
      </c>
      <c r="S687" s="28">
        <f t="shared" si="583"/>
        <v>25840.699999999997</v>
      </c>
      <c r="T687" s="28">
        <f t="shared" si="582"/>
        <v>0</v>
      </c>
      <c r="U687" s="28">
        <f t="shared" si="582"/>
        <v>25840.699999999997</v>
      </c>
      <c r="V687" s="28">
        <f t="shared" si="582"/>
        <v>30058.399999999998</v>
      </c>
      <c r="W687" s="28">
        <f t="shared" si="583"/>
        <v>0</v>
      </c>
      <c r="X687" s="28">
        <f t="shared" si="583"/>
        <v>30058.399999999998</v>
      </c>
      <c r="Y687" s="28">
        <f t="shared" si="583"/>
        <v>0</v>
      </c>
      <c r="Z687" s="28">
        <f t="shared" si="583"/>
        <v>30058.399999999998</v>
      </c>
      <c r="AA687" s="137">
        <f t="shared" si="582"/>
        <v>0</v>
      </c>
      <c r="AB687" s="28">
        <f t="shared" si="582"/>
        <v>30058.399999999998</v>
      </c>
      <c r="AC687" s="127"/>
    </row>
    <row r="688" spans="1:29" ht="15.75" hidden="1" outlineLevel="5" x14ac:dyDescent="0.2">
      <c r="A688" s="30" t="s">
        <v>551</v>
      </c>
      <c r="B688" s="30" t="s">
        <v>485</v>
      </c>
      <c r="C688" s="30" t="s">
        <v>277</v>
      </c>
      <c r="D688" s="30"/>
      <c r="E688" s="31" t="s">
        <v>37</v>
      </c>
      <c r="F688" s="28">
        <f>F689+F690+F691</f>
        <v>24885.1</v>
      </c>
      <c r="G688" s="28">
        <f t="shared" ref="G688:L688" si="584">G689+G690+G691</f>
        <v>0</v>
      </c>
      <c r="H688" s="28">
        <f t="shared" si="584"/>
        <v>24885.1</v>
      </c>
      <c r="I688" s="28">
        <f t="shared" si="584"/>
        <v>0</v>
      </c>
      <c r="J688" s="28">
        <f t="shared" si="584"/>
        <v>0</v>
      </c>
      <c r="K688" s="28">
        <f t="shared" si="584"/>
        <v>574.71600000000001</v>
      </c>
      <c r="L688" s="28">
        <f t="shared" si="584"/>
        <v>25459.815999999999</v>
      </c>
      <c r="M688" s="28">
        <f>M689+M690+M691</f>
        <v>0</v>
      </c>
      <c r="N688" s="28">
        <f>N689+N690+N691</f>
        <v>25459.815999999999</v>
      </c>
      <c r="O688" s="28">
        <f t="shared" ref="O688:Z688" si="585">O689+O690+O691</f>
        <v>25840.699999999997</v>
      </c>
      <c r="P688" s="28">
        <f t="shared" si="585"/>
        <v>0</v>
      </c>
      <c r="Q688" s="28">
        <f t="shared" si="585"/>
        <v>25840.699999999997</v>
      </c>
      <c r="R688" s="28">
        <f t="shared" si="585"/>
        <v>0</v>
      </c>
      <c r="S688" s="28">
        <f t="shared" si="585"/>
        <v>25840.699999999997</v>
      </c>
      <c r="T688" s="28">
        <f>T689+T690+T691</f>
        <v>0</v>
      </c>
      <c r="U688" s="28">
        <f>U689+U690+U691</f>
        <v>25840.699999999997</v>
      </c>
      <c r="V688" s="28">
        <f t="shared" si="585"/>
        <v>30058.399999999998</v>
      </c>
      <c r="W688" s="28">
        <f t="shared" si="585"/>
        <v>0</v>
      </c>
      <c r="X688" s="28">
        <f t="shared" si="585"/>
        <v>30058.399999999998</v>
      </c>
      <c r="Y688" s="28">
        <f t="shared" si="585"/>
        <v>0</v>
      </c>
      <c r="Z688" s="28">
        <f t="shared" si="585"/>
        <v>30058.399999999998</v>
      </c>
      <c r="AA688" s="137">
        <f>AA689+AA690+AA691</f>
        <v>0</v>
      </c>
      <c r="AB688" s="28">
        <f>AB689+AB690+AB691</f>
        <v>30058.399999999998</v>
      </c>
      <c r="AC688" s="127"/>
    </row>
    <row r="689" spans="1:29" ht="47.25" hidden="1" outlineLevel="7" x14ac:dyDescent="0.2">
      <c r="A689" s="32" t="s">
        <v>551</v>
      </c>
      <c r="B689" s="32" t="s">
        <v>485</v>
      </c>
      <c r="C689" s="32" t="s">
        <v>277</v>
      </c>
      <c r="D689" s="32" t="s">
        <v>4</v>
      </c>
      <c r="E689" s="33" t="s">
        <v>5</v>
      </c>
      <c r="F689" s="29">
        <v>23869</v>
      </c>
      <c r="G689" s="29"/>
      <c r="H689" s="29">
        <f>SUM(F689:G689)</f>
        <v>23869</v>
      </c>
      <c r="I689" s="29"/>
      <c r="J689" s="29"/>
      <c r="K689" s="29">
        <v>574.71600000000001</v>
      </c>
      <c r="L689" s="29">
        <f>SUM(H689:K689)</f>
        <v>24443.716</v>
      </c>
      <c r="M689" s="29"/>
      <c r="N689" s="29">
        <f>SUM(L689:M689)</f>
        <v>24443.716</v>
      </c>
      <c r="O689" s="29">
        <v>24824.6</v>
      </c>
      <c r="P689" s="29"/>
      <c r="Q689" s="29">
        <f>SUM(O689:P689)</f>
        <v>24824.6</v>
      </c>
      <c r="R689" s="29"/>
      <c r="S689" s="29">
        <f>SUM(Q689:R689)</f>
        <v>24824.6</v>
      </c>
      <c r="T689" s="29"/>
      <c r="U689" s="29">
        <f>SUM(S689:T689)</f>
        <v>24824.6</v>
      </c>
      <c r="V689" s="29">
        <v>29042.3</v>
      </c>
      <c r="W689" s="29"/>
      <c r="X689" s="29">
        <f>SUM(V689:W689)</f>
        <v>29042.3</v>
      </c>
      <c r="Y689" s="29"/>
      <c r="Z689" s="29">
        <f>SUM(X689:Y689)</f>
        <v>29042.3</v>
      </c>
      <c r="AA689" s="138"/>
      <c r="AB689" s="29">
        <f>SUM(Z689:AA689)</f>
        <v>29042.3</v>
      </c>
      <c r="AC689" s="127"/>
    </row>
    <row r="690" spans="1:29" ht="15.75" hidden="1" outlineLevel="7" x14ac:dyDescent="0.2">
      <c r="A690" s="32" t="s">
        <v>551</v>
      </c>
      <c r="B690" s="32" t="s">
        <v>485</v>
      </c>
      <c r="C690" s="32" t="s">
        <v>277</v>
      </c>
      <c r="D690" s="32" t="s">
        <v>7</v>
      </c>
      <c r="E690" s="33" t="s">
        <v>8</v>
      </c>
      <c r="F690" s="29">
        <v>993.3</v>
      </c>
      <c r="G690" s="29"/>
      <c r="H690" s="29">
        <f>SUM(F690:G690)</f>
        <v>993.3</v>
      </c>
      <c r="I690" s="29"/>
      <c r="J690" s="29"/>
      <c r="K690" s="29"/>
      <c r="L690" s="29">
        <f>SUM(H690:K690)</f>
        <v>993.3</v>
      </c>
      <c r="M690" s="29"/>
      <c r="N690" s="29">
        <f>SUM(L690:M690)</f>
        <v>993.3</v>
      </c>
      <c r="O690" s="29">
        <v>993.3</v>
      </c>
      <c r="P690" s="29"/>
      <c r="Q690" s="29">
        <f>SUM(O690:P690)</f>
        <v>993.3</v>
      </c>
      <c r="R690" s="29"/>
      <c r="S690" s="29">
        <f>SUM(Q690:R690)</f>
        <v>993.3</v>
      </c>
      <c r="T690" s="29"/>
      <c r="U690" s="29">
        <f>SUM(S690:T690)</f>
        <v>993.3</v>
      </c>
      <c r="V690" s="29">
        <v>993.3</v>
      </c>
      <c r="W690" s="29"/>
      <c r="X690" s="29">
        <f>SUM(V690:W690)</f>
        <v>993.3</v>
      </c>
      <c r="Y690" s="29"/>
      <c r="Z690" s="29">
        <f>SUM(X690:Y690)</f>
        <v>993.3</v>
      </c>
      <c r="AA690" s="138"/>
      <c r="AB690" s="29">
        <f>SUM(Z690:AA690)</f>
        <v>993.3</v>
      </c>
      <c r="AC690" s="127"/>
    </row>
    <row r="691" spans="1:29" ht="15.75" hidden="1" outlineLevel="7" x14ac:dyDescent="0.2">
      <c r="A691" s="32" t="s">
        <v>551</v>
      </c>
      <c r="B691" s="32" t="s">
        <v>485</v>
      </c>
      <c r="C691" s="32" t="s">
        <v>277</v>
      </c>
      <c r="D691" s="32" t="s">
        <v>19</v>
      </c>
      <c r="E691" s="33" t="s">
        <v>20</v>
      </c>
      <c r="F691" s="29">
        <v>22.8</v>
      </c>
      <c r="G691" s="29"/>
      <c r="H691" s="29">
        <f>SUM(F691:G691)</f>
        <v>22.8</v>
      </c>
      <c r="I691" s="29"/>
      <c r="J691" s="29"/>
      <c r="K691" s="29"/>
      <c r="L691" s="29">
        <f>SUM(H691:K691)</f>
        <v>22.8</v>
      </c>
      <c r="M691" s="29"/>
      <c r="N691" s="29">
        <f>SUM(L691:M691)</f>
        <v>22.8</v>
      </c>
      <c r="O691" s="29">
        <v>22.8</v>
      </c>
      <c r="P691" s="29"/>
      <c r="Q691" s="29">
        <f>SUM(O691:P691)</f>
        <v>22.8</v>
      </c>
      <c r="R691" s="29"/>
      <c r="S691" s="29">
        <f>SUM(Q691:R691)</f>
        <v>22.8</v>
      </c>
      <c r="T691" s="29"/>
      <c r="U691" s="29">
        <f>SUM(S691:T691)</f>
        <v>22.8</v>
      </c>
      <c r="V691" s="29">
        <v>22.8</v>
      </c>
      <c r="W691" s="29"/>
      <c r="X691" s="29">
        <f>SUM(V691:W691)</f>
        <v>22.8</v>
      </c>
      <c r="Y691" s="29"/>
      <c r="Z691" s="29">
        <f>SUM(X691:Y691)</f>
        <v>22.8</v>
      </c>
      <c r="AA691" s="138"/>
      <c r="AB691" s="29">
        <f>SUM(Z691:AA691)</f>
        <v>22.8</v>
      </c>
      <c r="AC691" s="127"/>
    </row>
    <row r="692" spans="1:29" ht="15.75" hidden="1" outlineLevel="1" x14ac:dyDescent="0.2">
      <c r="A692" s="30" t="s">
        <v>551</v>
      </c>
      <c r="B692" s="30" t="s">
        <v>471</v>
      </c>
      <c r="C692" s="30"/>
      <c r="D692" s="30"/>
      <c r="E692" s="31" t="s">
        <v>472</v>
      </c>
      <c r="F692" s="28">
        <f>F693+F709</f>
        <v>28792.78</v>
      </c>
      <c r="G692" s="28">
        <f t="shared" ref="G692:L692" si="586">G693+G709</f>
        <v>0</v>
      </c>
      <c r="H692" s="28">
        <f t="shared" si="586"/>
        <v>28792.78</v>
      </c>
      <c r="I692" s="28">
        <f t="shared" si="586"/>
        <v>0</v>
      </c>
      <c r="J692" s="28">
        <f t="shared" si="586"/>
        <v>0</v>
      </c>
      <c r="K692" s="28">
        <f t="shared" si="586"/>
        <v>0</v>
      </c>
      <c r="L692" s="28">
        <f t="shared" si="586"/>
        <v>28792.78</v>
      </c>
      <c r="M692" s="28">
        <f>M693+M709</f>
        <v>0</v>
      </c>
      <c r="N692" s="28">
        <f>N693+N709</f>
        <v>28792.78</v>
      </c>
      <c r="O692" s="28">
        <f>O693+O709</f>
        <v>11044.7</v>
      </c>
      <c r="P692" s="28">
        <f t="shared" ref="P692:S692" si="587">P693+P709</f>
        <v>0</v>
      </c>
      <c r="Q692" s="28">
        <f t="shared" si="587"/>
        <v>11044.7</v>
      </c>
      <c r="R692" s="28">
        <f t="shared" si="587"/>
        <v>0</v>
      </c>
      <c r="S692" s="28">
        <f t="shared" si="587"/>
        <v>11044.7</v>
      </c>
      <c r="T692" s="28">
        <f>T693+T709</f>
        <v>0</v>
      </c>
      <c r="U692" s="28">
        <f>U693+U709</f>
        <v>11044.7</v>
      </c>
      <c r="V692" s="28">
        <f>V693+V709</f>
        <v>11044.7</v>
      </c>
      <c r="W692" s="28">
        <f t="shared" ref="W692:Z692" si="588">W693+W709</f>
        <v>0</v>
      </c>
      <c r="X692" s="28">
        <f t="shared" si="588"/>
        <v>11044.7</v>
      </c>
      <c r="Y692" s="28">
        <f t="shared" si="588"/>
        <v>0</v>
      </c>
      <c r="Z692" s="28">
        <f t="shared" si="588"/>
        <v>11044.7</v>
      </c>
      <c r="AA692" s="137">
        <f>AA693+AA709</f>
        <v>0</v>
      </c>
      <c r="AB692" s="28">
        <f>AB693+AB709</f>
        <v>11044.7</v>
      </c>
      <c r="AC692" s="127"/>
    </row>
    <row r="693" spans="1:29" ht="15.75" hidden="1" outlineLevel="2" x14ac:dyDescent="0.2">
      <c r="A693" s="30" t="s">
        <v>551</v>
      </c>
      <c r="B693" s="30" t="s">
        <v>471</v>
      </c>
      <c r="C693" s="30" t="s">
        <v>119</v>
      </c>
      <c r="D693" s="30"/>
      <c r="E693" s="31" t="s">
        <v>120</v>
      </c>
      <c r="F693" s="28">
        <f>F694+F705</f>
        <v>28663.279999999999</v>
      </c>
      <c r="G693" s="28">
        <f t="shared" ref="G693:L693" si="589">G694+G705</f>
        <v>0</v>
      </c>
      <c r="H693" s="28">
        <f t="shared" si="589"/>
        <v>28663.279999999999</v>
      </c>
      <c r="I693" s="28">
        <f t="shared" si="589"/>
        <v>0</v>
      </c>
      <c r="J693" s="28">
        <f t="shared" si="589"/>
        <v>0</v>
      </c>
      <c r="K693" s="28">
        <f t="shared" si="589"/>
        <v>0</v>
      </c>
      <c r="L693" s="28">
        <f t="shared" si="589"/>
        <v>28663.279999999999</v>
      </c>
      <c r="M693" s="28">
        <f>M694+M705</f>
        <v>0</v>
      </c>
      <c r="N693" s="28">
        <f>N694+N705</f>
        <v>28663.279999999999</v>
      </c>
      <c r="O693" s="28">
        <f>O694+O705</f>
        <v>10915.2</v>
      </c>
      <c r="P693" s="28">
        <f t="shared" ref="P693:S693" si="590">P694+P705</f>
        <v>0</v>
      </c>
      <c r="Q693" s="28">
        <f t="shared" si="590"/>
        <v>10915.2</v>
      </c>
      <c r="R693" s="28">
        <f t="shared" si="590"/>
        <v>0</v>
      </c>
      <c r="S693" s="28">
        <f t="shared" si="590"/>
        <v>10915.2</v>
      </c>
      <c r="T693" s="28">
        <f>T694+T705</f>
        <v>0</v>
      </c>
      <c r="U693" s="28">
        <f>U694+U705</f>
        <v>10915.2</v>
      </c>
      <c r="V693" s="28">
        <f>V694+V705</f>
        <v>10915.2</v>
      </c>
      <c r="W693" s="28">
        <f t="shared" ref="W693:Z693" si="591">W694+W705</f>
        <v>0</v>
      </c>
      <c r="X693" s="28">
        <f t="shared" si="591"/>
        <v>10915.2</v>
      </c>
      <c r="Y693" s="28">
        <f t="shared" si="591"/>
        <v>0</v>
      </c>
      <c r="Z693" s="28">
        <f t="shared" si="591"/>
        <v>10915.2</v>
      </c>
      <c r="AA693" s="137">
        <f>AA694+AA705</f>
        <v>0</v>
      </c>
      <c r="AB693" s="28">
        <f>AB694+AB705</f>
        <v>10915.2</v>
      </c>
      <c r="AC693" s="127"/>
    </row>
    <row r="694" spans="1:29" ht="31.5" hidden="1" outlineLevel="3" x14ac:dyDescent="0.2">
      <c r="A694" s="30" t="s">
        <v>551</v>
      </c>
      <c r="B694" s="30" t="s">
        <v>471</v>
      </c>
      <c r="C694" s="30" t="s">
        <v>278</v>
      </c>
      <c r="D694" s="30"/>
      <c r="E694" s="31" t="s">
        <v>279</v>
      </c>
      <c r="F694" s="28">
        <f t="shared" ref="F694:Z694" si="592">F695+F698</f>
        <v>19952.88</v>
      </c>
      <c r="G694" s="28">
        <f t="shared" si="592"/>
        <v>0</v>
      </c>
      <c r="H694" s="28">
        <f t="shared" si="592"/>
        <v>19952.88</v>
      </c>
      <c r="I694" s="28">
        <f t="shared" si="592"/>
        <v>0</v>
      </c>
      <c r="J694" s="28">
        <f t="shared" si="592"/>
        <v>0</v>
      </c>
      <c r="K694" s="28">
        <f t="shared" si="592"/>
        <v>0</v>
      </c>
      <c r="L694" s="28">
        <f t="shared" si="592"/>
        <v>19952.88</v>
      </c>
      <c r="M694" s="28">
        <f>M695+M698</f>
        <v>0</v>
      </c>
      <c r="N694" s="28">
        <f>N695+N698</f>
        <v>19952.88</v>
      </c>
      <c r="O694" s="28">
        <f t="shared" si="592"/>
        <v>2204.8000000000002</v>
      </c>
      <c r="P694" s="28">
        <f t="shared" si="592"/>
        <v>0</v>
      </c>
      <c r="Q694" s="28">
        <f t="shared" si="592"/>
        <v>2204.8000000000002</v>
      </c>
      <c r="R694" s="28">
        <f t="shared" si="592"/>
        <v>0</v>
      </c>
      <c r="S694" s="28">
        <f t="shared" si="592"/>
        <v>2204.8000000000002</v>
      </c>
      <c r="T694" s="28">
        <f>T695+T698</f>
        <v>0</v>
      </c>
      <c r="U694" s="28">
        <f>U695+U698</f>
        <v>2204.8000000000002</v>
      </c>
      <c r="V694" s="28">
        <f t="shared" si="592"/>
        <v>2204.8000000000002</v>
      </c>
      <c r="W694" s="28">
        <f t="shared" si="592"/>
        <v>0</v>
      </c>
      <c r="X694" s="28">
        <f t="shared" si="592"/>
        <v>2204.8000000000002</v>
      </c>
      <c r="Y694" s="28">
        <f t="shared" si="592"/>
        <v>0</v>
      </c>
      <c r="Z694" s="28">
        <f t="shared" si="592"/>
        <v>2204.8000000000002</v>
      </c>
      <c r="AA694" s="137">
        <f>AA695+AA698</f>
        <v>0</v>
      </c>
      <c r="AB694" s="28">
        <f>AB695+AB698</f>
        <v>2204.8000000000002</v>
      </c>
      <c r="AC694" s="127"/>
    </row>
    <row r="695" spans="1:29" ht="31.5" hidden="1" outlineLevel="4" x14ac:dyDescent="0.2">
      <c r="A695" s="30" t="s">
        <v>551</v>
      </c>
      <c r="B695" s="30" t="s">
        <v>471</v>
      </c>
      <c r="C695" s="30" t="s">
        <v>280</v>
      </c>
      <c r="D695" s="30"/>
      <c r="E695" s="31" t="s">
        <v>281</v>
      </c>
      <c r="F695" s="28">
        <f t="shared" ref="F695:Z696" si="593">F696</f>
        <v>1734.8</v>
      </c>
      <c r="G695" s="28">
        <f t="shared" si="593"/>
        <v>0</v>
      </c>
      <c r="H695" s="28">
        <f t="shared" si="593"/>
        <v>1734.8</v>
      </c>
      <c r="I695" s="28">
        <f t="shared" si="593"/>
        <v>0</v>
      </c>
      <c r="J695" s="28">
        <f t="shared" si="593"/>
        <v>0</v>
      </c>
      <c r="K695" s="28">
        <f t="shared" si="593"/>
        <v>0</v>
      </c>
      <c r="L695" s="28">
        <f t="shared" si="593"/>
        <v>1734.8</v>
      </c>
      <c r="M695" s="28">
        <f>M696</f>
        <v>0</v>
      </c>
      <c r="N695" s="28">
        <f>N696</f>
        <v>1734.8</v>
      </c>
      <c r="O695" s="28">
        <f t="shared" ref="O695:O696" si="594">O696</f>
        <v>1734.8</v>
      </c>
      <c r="P695" s="28">
        <f t="shared" si="593"/>
        <v>0</v>
      </c>
      <c r="Q695" s="28">
        <f t="shared" si="593"/>
        <v>1734.8</v>
      </c>
      <c r="R695" s="28">
        <f t="shared" si="593"/>
        <v>0</v>
      </c>
      <c r="S695" s="28">
        <f t="shared" si="593"/>
        <v>1734.8</v>
      </c>
      <c r="T695" s="28">
        <f>T696</f>
        <v>0</v>
      </c>
      <c r="U695" s="28">
        <f>U696</f>
        <v>1734.8</v>
      </c>
      <c r="V695" s="28">
        <f t="shared" ref="V695:V696" si="595">V696</f>
        <v>1734.8</v>
      </c>
      <c r="W695" s="28">
        <f t="shared" si="593"/>
        <v>0</v>
      </c>
      <c r="X695" s="28">
        <f t="shared" si="593"/>
        <v>1734.8</v>
      </c>
      <c r="Y695" s="28">
        <f t="shared" si="593"/>
        <v>0</v>
      </c>
      <c r="Z695" s="28">
        <f t="shared" si="593"/>
        <v>1734.8</v>
      </c>
      <c r="AA695" s="137">
        <f>AA696</f>
        <v>0</v>
      </c>
      <c r="AB695" s="28">
        <f>AB696</f>
        <v>1734.8</v>
      </c>
      <c r="AC695" s="127"/>
    </row>
    <row r="696" spans="1:29" ht="15.75" hidden="1" outlineLevel="5" x14ac:dyDescent="0.2">
      <c r="A696" s="30" t="s">
        <v>551</v>
      </c>
      <c r="B696" s="30" t="s">
        <v>471</v>
      </c>
      <c r="C696" s="30" t="s">
        <v>282</v>
      </c>
      <c r="D696" s="30"/>
      <c r="E696" s="31" t="s">
        <v>283</v>
      </c>
      <c r="F696" s="28">
        <f t="shared" si="593"/>
        <v>1734.8</v>
      </c>
      <c r="G696" s="28">
        <f t="shared" si="593"/>
        <v>0</v>
      </c>
      <c r="H696" s="28">
        <f t="shared" si="593"/>
        <v>1734.8</v>
      </c>
      <c r="I696" s="28">
        <f t="shared" si="593"/>
        <v>0</v>
      </c>
      <c r="J696" s="28">
        <f t="shared" si="593"/>
        <v>0</v>
      </c>
      <c r="K696" s="28">
        <f t="shared" si="593"/>
        <v>0</v>
      </c>
      <c r="L696" s="28">
        <f t="shared" si="593"/>
        <v>1734.8</v>
      </c>
      <c r="M696" s="28">
        <f>M697</f>
        <v>0</v>
      </c>
      <c r="N696" s="28">
        <f>N697</f>
        <v>1734.8</v>
      </c>
      <c r="O696" s="28">
        <f t="shared" si="594"/>
        <v>1734.8</v>
      </c>
      <c r="P696" s="28">
        <f t="shared" si="593"/>
        <v>0</v>
      </c>
      <c r="Q696" s="28">
        <f t="shared" si="593"/>
        <v>1734.8</v>
      </c>
      <c r="R696" s="28">
        <f t="shared" si="593"/>
        <v>0</v>
      </c>
      <c r="S696" s="28">
        <f t="shared" si="593"/>
        <v>1734.8</v>
      </c>
      <c r="T696" s="28">
        <f>T697</f>
        <v>0</v>
      </c>
      <c r="U696" s="28">
        <f>U697</f>
        <v>1734.8</v>
      </c>
      <c r="V696" s="28">
        <f t="shared" si="595"/>
        <v>1734.8</v>
      </c>
      <c r="W696" s="28">
        <f t="shared" si="593"/>
        <v>0</v>
      </c>
      <c r="X696" s="28">
        <f t="shared" si="593"/>
        <v>1734.8</v>
      </c>
      <c r="Y696" s="28">
        <f t="shared" si="593"/>
        <v>0</v>
      </c>
      <c r="Z696" s="28">
        <f t="shared" si="593"/>
        <v>1734.8</v>
      </c>
      <c r="AA696" s="137">
        <f>AA697</f>
        <v>0</v>
      </c>
      <c r="AB696" s="28">
        <f>AB697</f>
        <v>1734.8</v>
      </c>
      <c r="AC696" s="127"/>
    </row>
    <row r="697" spans="1:29" ht="15.75" hidden="1" outlineLevel="7" x14ac:dyDescent="0.2">
      <c r="A697" s="32" t="s">
        <v>551</v>
      </c>
      <c r="B697" s="32" t="s">
        <v>471</v>
      </c>
      <c r="C697" s="32" t="s">
        <v>282</v>
      </c>
      <c r="D697" s="32" t="s">
        <v>7</v>
      </c>
      <c r="E697" s="33" t="s">
        <v>8</v>
      </c>
      <c r="F697" s="29">
        <v>1734.8</v>
      </c>
      <c r="G697" s="29"/>
      <c r="H697" s="29">
        <f>SUM(F697:G697)</f>
        <v>1734.8</v>
      </c>
      <c r="I697" s="29"/>
      <c r="J697" s="29"/>
      <c r="K697" s="29"/>
      <c r="L697" s="29">
        <f>SUM(H697:K697)</f>
        <v>1734.8</v>
      </c>
      <c r="M697" s="29"/>
      <c r="N697" s="29">
        <f>SUM(L697:M697)</f>
        <v>1734.8</v>
      </c>
      <c r="O697" s="29">
        <v>1734.8</v>
      </c>
      <c r="P697" s="29"/>
      <c r="Q697" s="29">
        <f>SUM(O697:P697)</f>
        <v>1734.8</v>
      </c>
      <c r="R697" s="29"/>
      <c r="S697" s="29">
        <f>SUM(Q697:R697)</f>
        <v>1734.8</v>
      </c>
      <c r="T697" s="29"/>
      <c r="U697" s="29">
        <f>SUM(S697:T697)</f>
        <v>1734.8</v>
      </c>
      <c r="V697" s="29">
        <v>1734.8</v>
      </c>
      <c r="W697" s="29"/>
      <c r="X697" s="29">
        <f>SUM(V697:W697)</f>
        <v>1734.8</v>
      </c>
      <c r="Y697" s="29"/>
      <c r="Z697" s="29">
        <f>SUM(X697:Y697)</f>
        <v>1734.8</v>
      </c>
      <c r="AA697" s="138"/>
      <c r="AB697" s="29">
        <f>SUM(Z697:AA697)</f>
        <v>1734.8</v>
      </c>
      <c r="AC697" s="127"/>
    </row>
    <row r="698" spans="1:29" ht="17.25" hidden="1" customHeight="1" outlineLevel="4" x14ac:dyDescent="0.2">
      <c r="A698" s="30" t="s">
        <v>551</v>
      </c>
      <c r="B698" s="30" t="s">
        <v>471</v>
      </c>
      <c r="C698" s="30" t="s">
        <v>284</v>
      </c>
      <c r="D698" s="30"/>
      <c r="E698" s="31" t="s">
        <v>285</v>
      </c>
      <c r="F698" s="28">
        <f>F699+F701+F703</f>
        <v>18218.080000000002</v>
      </c>
      <c r="G698" s="28">
        <f t="shared" ref="G698:L698" si="596">G699+G701+G703</f>
        <v>0</v>
      </c>
      <c r="H698" s="28">
        <f t="shared" si="596"/>
        <v>18218.080000000002</v>
      </c>
      <c r="I698" s="28">
        <f t="shared" si="596"/>
        <v>0</v>
      </c>
      <c r="J698" s="28">
        <f t="shared" si="596"/>
        <v>0</v>
      </c>
      <c r="K698" s="28">
        <f t="shared" si="596"/>
        <v>0</v>
      </c>
      <c r="L698" s="28">
        <f t="shared" si="596"/>
        <v>18218.080000000002</v>
      </c>
      <c r="M698" s="28">
        <f>M699+M701+M703</f>
        <v>0</v>
      </c>
      <c r="N698" s="28">
        <f>N699+N701+N703</f>
        <v>18218.080000000002</v>
      </c>
      <c r="O698" s="28">
        <f t="shared" ref="O698:Z698" si="597">O699+O701+O703</f>
        <v>470</v>
      </c>
      <c r="P698" s="28">
        <f t="shared" si="597"/>
        <v>0</v>
      </c>
      <c r="Q698" s="28">
        <f t="shared" si="597"/>
        <v>470</v>
      </c>
      <c r="R698" s="28">
        <f t="shared" si="597"/>
        <v>0</v>
      </c>
      <c r="S698" s="28">
        <f t="shared" si="597"/>
        <v>470</v>
      </c>
      <c r="T698" s="28">
        <f>T699+T701+T703</f>
        <v>0</v>
      </c>
      <c r="U698" s="28">
        <f>U699+U701+U703</f>
        <v>470</v>
      </c>
      <c r="V698" s="28">
        <f t="shared" si="597"/>
        <v>470</v>
      </c>
      <c r="W698" s="28">
        <f t="shared" si="597"/>
        <v>0</v>
      </c>
      <c r="X698" s="28">
        <f t="shared" si="597"/>
        <v>470</v>
      </c>
      <c r="Y698" s="28">
        <f t="shared" si="597"/>
        <v>0</v>
      </c>
      <c r="Z698" s="28">
        <f t="shared" si="597"/>
        <v>470</v>
      </c>
      <c r="AA698" s="137">
        <f>AA699+AA701+AA703</f>
        <v>0</v>
      </c>
      <c r="AB698" s="28">
        <f>AB699+AB701+AB703</f>
        <v>470</v>
      </c>
      <c r="AC698" s="127"/>
    </row>
    <row r="699" spans="1:29" ht="15.75" hidden="1" outlineLevel="5" x14ac:dyDescent="0.2">
      <c r="A699" s="30" t="s">
        <v>551</v>
      </c>
      <c r="B699" s="30" t="s">
        <v>471</v>
      </c>
      <c r="C699" s="30" t="s">
        <v>286</v>
      </c>
      <c r="D699" s="30"/>
      <c r="E699" s="31" t="s">
        <v>287</v>
      </c>
      <c r="F699" s="28">
        <f t="shared" ref="F699:Z699" si="598">F700</f>
        <v>470</v>
      </c>
      <c r="G699" s="28">
        <f t="shared" si="598"/>
        <v>0</v>
      </c>
      <c r="H699" s="28">
        <f t="shared" si="598"/>
        <v>470</v>
      </c>
      <c r="I699" s="28">
        <f t="shared" si="598"/>
        <v>0</v>
      </c>
      <c r="J699" s="28">
        <f t="shared" si="598"/>
        <v>0</v>
      </c>
      <c r="K699" s="28">
        <f t="shared" si="598"/>
        <v>0</v>
      </c>
      <c r="L699" s="28">
        <f t="shared" si="598"/>
        <v>470</v>
      </c>
      <c r="M699" s="28">
        <f>M700</f>
        <v>0</v>
      </c>
      <c r="N699" s="28">
        <f>N700</f>
        <v>470</v>
      </c>
      <c r="O699" s="28">
        <f t="shared" si="598"/>
        <v>470</v>
      </c>
      <c r="P699" s="28">
        <f t="shared" si="598"/>
        <v>0</v>
      </c>
      <c r="Q699" s="28">
        <f t="shared" si="598"/>
        <v>470</v>
      </c>
      <c r="R699" s="28">
        <f t="shared" si="598"/>
        <v>0</v>
      </c>
      <c r="S699" s="28">
        <f t="shared" si="598"/>
        <v>470</v>
      </c>
      <c r="T699" s="28">
        <f>T700</f>
        <v>0</v>
      </c>
      <c r="U699" s="28">
        <f>U700</f>
        <v>470</v>
      </c>
      <c r="V699" s="28">
        <f t="shared" si="598"/>
        <v>470</v>
      </c>
      <c r="W699" s="28">
        <f t="shared" si="598"/>
        <v>0</v>
      </c>
      <c r="X699" s="28">
        <f t="shared" si="598"/>
        <v>470</v>
      </c>
      <c r="Y699" s="28">
        <f t="shared" si="598"/>
        <v>0</v>
      </c>
      <c r="Z699" s="28">
        <f t="shared" si="598"/>
        <v>470</v>
      </c>
      <c r="AA699" s="137">
        <f>AA700</f>
        <v>0</v>
      </c>
      <c r="AB699" s="28">
        <f>AB700</f>
        <v>470</v>
      </c>
      <c r="AC699" s="127"/>
    </row>
    <row r="700" spans="1:29" ht="15.75" hidden="1" outlineLevel="7" x14ac:dyDescent="0.2">
      <c r="A700" s="32" t="s">
        <v>551</v>
      </c>
      <c r="B700" s="32" t="s">
        <v>471</v>
      </c>
      <c r="C700" s="32" t="s">
        <v>286</v>
      </c>
      <c r="D700" s="32" t="s">
        <v>7</v>
      </c>
      <c r="E700" s="33" t="s">
        <v>8</v>
      </c>
      <c r="F700" s="29">
        <v>470</v>
      </c>
      <c r="G700" s="29"/>
      <c r="H700" s="29">
        <f>SUM(F700:G700)</f>
        <v>470</v>
      </c>
      <c r="I700" s="29"/>
      <c r="J700" s="29"/>
      <c r="K700" s="29"/>
      <c r="L700" s="29">
        <f>SUM(H700:K700)</f>
        <v>470</v>
      </c>
      <c r="M700" s="29"/>
      <c r="N700" s="29">
        <f>SUM(L700:M700)</f>
        <v>470</v>
      </c>
      <c r="O700" s="29">
        <v>470</v>
      </c>
      <c r="P700" s="29"/>
      <c r="Q700" s="29">
        <f>SUM(O700:P700)</f>
        <v>470</v>
      </c>
      <c r="R700" s="29"/>
      <c r="S700" s="29">
        <f>SUM(Q700:R700)</f>
        <v>470</v>
      </c>
      <c r="T700" s="29"/>
      <c r="U700" s="29">
        <f>SUM(S700:T700)</f>
        <v>470</v>
      </c>
      <c r="V700" s="29">
        <v>470</v>
      </c>
      <c r="W700" s="29"/>
      <c r="X700" s="29">
        <f>SUM(V700:W700)</f>
        <v>470</v>
      </c>
      <c r="Y700" s="29"/>
      <c r="Z700" s="29">
        <f>SUM(X700:Y700)</f>
        <v>470</v>
      </c>
      <c r="AA700" s="138"/>
      <c r="AB700" s="29">
        <f>SUM(Z700:AA700)</f>
        <v>470</v>
      </c>
      <c r="AC700" s="127"/>
    </row>
    <row r="701" spans="1:29" ht="31.5" hidden="1" outlineLevel="5" x14ac:dyDescent="0.2">
      <c r="A701" s="30" t="s">
        <v>551</v>
      </c>
      <c r="B701" s="30" t="s">
        <v>471</v>
      </c>
      <c r="C701" s="30" t="s">
        <v>288</v>
      </c>
      <c r="D701" s="30"/>
      <c r="E701" s="31" t="s">
        <v>410</v>
      </c>
      <c r="F701" s="28">
        <f t="shared" ref="F701:Z703" si="599">F702</f>
        <v>4259.5392000000002</v>
      </c>
      <c r="G701" s="28">
        <f t="shared" si="599"/>
        <v>0</v>
      </c>
      <c r="H701" s="28">
        <f t="shared" si="599"/>
        <v>4259.5392000000002</v>
      </c>
      <c r="I701" s="28">
        <f t="shared" si="599"/>
        <v>0</v>
      </c>
      <c r="J701" s="28">
        <f t="shared" si="599"/>
        <v>0</v>
      </c>
      <c r="K701" s="28">
        <f t="shared" si="599"/>
        <v>0</v>
      </c>
      <c r="L701" s="28">
        <f t="shared" si="599"/>
        <v>4259.5392000000002</v>
      </c>
      <c r="M701" s="28">
        <f>M702</f>
        <v>0</v>
      </c>
      <c r="N701" s="28">
        <f>N702</f>
        <v>4259.5392000000002</v>
      </c>
      <c r="O701" s="28"/>
      <c r="P701" s="28">
        <f t="shared" si="599"/>
        <v>0</v>
      </c>
      <c r="Q701" s="28">
        <f t="shared" si="599"/>
        <v>0</v>
      </c>
      <c r="R701" s="28">
        <f t="shared" si="599"/>
        <v>0</v>
      </c>
      <c r="S701" s="28">
        <f t="shared" si="599"/>
        <v>0</v>
      </c>
      <c r="T701" s="28">
        <f>T702</f>
        <v>0</v>
      </c>
      <c r="U701" s="28">
        <f>U702</f>
        <v>0</v>
      </c>
      <c r="V701" s="28"/>
      <c r="W701" s="28">
        <f t="shared" si="599"/>
        <v>0</v>
      </c>
      <c r="X701" s="28">
        <f t="shared" si="599"/>
        <v>0</v>
      </c>
      <c r="Y701" s="28">
        <f t="shared" si="599"/>
        <v>0</v>
      </c>
      <c r="Z701" s="28">
        <f t="shared" si="599"/>
        <v>0</v>
      </c>
      <c r="AA701" s="137">
        <f>AA702</f>
        <v>0</v>
      </c>
      <c r="AB701" s="28">
        <f>AB702</f>
        <v>0</v>
      </c>
      <c r="AC701" s="127"/>
    </row>
    <row r="702" spans="1:29" ht="15.75" hidden="1" outlineLevel="7" x14ac:dyDescent="0.2">
      <c r="A702" s="32" t="s">
        <v>551</v>
      </c>
      <c r="B702" s="32" t="s">
        <v>471</v>
      </c>
      <c r="C702" s="32" t="s">
        <v>288</v>
      </c>
      <c r="D702" s="32" t="s">
        <v>7</v>
      </c>
      <c r="E702" s="33" t="s">
        <v>8</v>
      </c>
      <c r="F702" s="29">
        <v>4259.5392000000002</v>
      </c>
      <c r="G702" s="29"/>
      <c r="H702" s="29">
        <f>SUM(F702:G702)</f>
        <v>4259.5392000000002</v>
      </c>
      <c r="I702" s="29"/>
      <c r="J702" s="29"/>
      <c r="K702" s="29"/>
      <c r="L702" s="29">
        <f>SUM(H702:K702)</f>
        <v>4259.5392000000002</v>
      </c>
      <c r="M702" s="29"/>
      <c r="N702" s="29">
        <f>SUM(L702:M702)</f>
        <v>4259.5392000000002</v>
      </c>
      <c r="O702" s="29"/>
      <c r="P702" s="29"/>
      <c r="Q702" s="29">
        <f>SUM(O702:P702)</f>
        <v>0</v>
      </c>
      <c r="R702" s="29"/>
      <c r="S702" s="29">
        <f>SUM(Q702:R702)</f>
        <v>0</v>
      </c>
      <c r="T702" s="29"/>
      <c r="U702" s="29">
        <f>SUM(S702:T702)</f>
        <v>0</v>
      </c>
      <c r="V702" s="29"/>
      <c r="W702" s="29"/>
      <c r="X702" s="29">
        <f>SUM(V702:W702)</f>
        <v>0</v>
      </c>
      <c r="Y702" s="29"/>
      <c r="Z702" s="29">
        <f>SUM(X702:Y702)</f>
        <v>0</v>
      </c>
      <c r="AA702" s="138"/>
      <c r="AB702" s="29">
        <f>SUM(Z702:AA702)</f>
        <v>0</v>
      </c>
      <c r="AC702" s="127"/>
    </row>
    <row r="703" spans="1:29" ht="31.5" hidden="1" outlineLevel="5" x14ac:dyDescent="0.2">
      <c r="A703" s="30" t="s">
        <v>551</v>
      </c>
      <c r="B703" s="30" t="s">
        <v>471</v>
      </c>
      <c r="C703" s="30" t="s">
        <v>288</v>
      </c>
      <c r="D703" s="30"/>
      <c r="E703" s="31" t="s">
        <v>661</v>
      </c>
      <c r="F703" s="28">
        <f t="shared" si="599"/>
        <v>13488.540800000001</v>
      </c>
      <c r="G703" s="28">
        <f t="shared" si="599"/>
        <v>0</v>
      </c>
      <c r="H703" s="28">
        <f t="shared" si="599"/>
        <v>13488.540800000001</v>
      </c>
      <c r="I703" s="28">
        <f t="shared" si="599"/>
        <v>0</v>
      </c>
      <c r="J703" s="28">
        <f t="shared" si="599"/>
        <v>0</v>
      </c>
      <c r="K703" s="28">
        <f t="shared" si="599"/>
        <v>0</v>
      </c>
      <c r="L703" s="28">
        <f t="shared" si="599"/>
        <v>13488.540800000001</v>
      </c>
      <c r="M703" s="28">
        <f>M704</f>
        <v>0</v>
      </c>
      <c r="N703" s="28">
        <f>N704</f>
        <v>13488.540800000001</v>
      </c>
      <c r="O703" s="28"/>
      <c r="P703" s="28">
        <f t="shared" si="599"/>
        <v>0</v>
      </c>
      <c r="Q703" s="28">
        <f t="shared" si="599"/>
        <v>0</v>
      </c>
      <c r="R703" s="28">
        <f t="shared" si="599"/>
        <v>0</v>
      </c>
      <c r="S703" s="28">
        <f t="shared" si="599"/>
        <v>0</v>
      </c>
      <c r="T703" s="28">
        <f>T704</f>
        <v>0</v>
      </c>
      <c r="U703" s="28">
        <f>U704</f>
        <v>0</v>
      </c>
      <c r="V703" s="28"/>
      <c r="W703" s="28">
        <f t="shared" si="599"/>
        <v>0</v>
      </c>
      <c r="X703" s="28">
        <f t="shared" si="599"/>
        <v>0</v>
      </c>
      <c r="Y703" s="28">
        <f t="shared" si="599"/>
        <v>0</v>
      </c>
      <c r="Z703" s="28">
        <f t="shared" si="599"/>
        <v>0</v>
      </c>
      <c r="AA703" s="137">
        <f>AA704</f>
        <v>0</v>
      </c>
      <c r="AB703" s="28">
        <f>AB704</f>
        <v>0</v>
      </c>
      <c r="AC703" s="127"/>
    </row>
    <row r="704" spans="1:29" ht="15.75" hidden="1" outlineLevel="7" x14ac:dyDescent="0.2">
      <c r="A704" s="32" t="s">
        <v>551</v>
      </c>
      <c r="B704" s="32" t="s">
        <v>471</v>
      </c>
      <c r="C704" s="32" t="s">
        <v>288</v>
      </c>
      <c r="D704" s="32" t="s">
        <v>7</v>
      </c>
      <c r="E704" s="33" t="s">
        <v>8</v>
      </c>
      <c r="F704" s="29">
        <v>13488.540800000001</v>
      </c>
      <c r="G704" s="29"/>
      <c r="H704" s="29">
        <f>SUM(F704:G704)</f>
        <v>13488.540800000001</v>
      </c>
      <c r="I704" s="29"/>
      <c r="J704" s="29"/>
      <c r="K704" s="29"/>
      <c r="L704" s="29">
        <f>SUM(H704:K704)</f>
        <v>13488.540800000001</v>
      </c>
      <c r="M704" s="29"/>
      <c r="N704" s="29">
        <f>SUM(L704:M704)</f>
        <v>13488.540800000001</v>
      </c>
      <c r="O704" s="29"/>
      <c r="P704" s="29"/>
      <c r="Q704" s="29">
        <f>SUM(O704:P704)</f>
        <v>0</v>
      </c>
      <c r="R704" s="29"/>
      <c r="S704" s="29">
        <f>SUM(Q704:R704)</f>
        <v>0</v>
      </c>
      <c r="T704" s="29"/>
      <c r="U704" s="29">
        <f>SUM(S704:T704)</f>
        <v>0</v>
      </c>
      <c r="V704" s="29"/>
      <c r="W704" s="29"/>
      <c r="X704" s="29">
        <f>SUM(V704:W704)</f>
        <v>0</v>
      </c>
      <c r="Y704" s="29"/>
      <c r="Z704" s="29">
        <f>SUM(X704:Y704)</f>
        <v>0</v>
      </c>
      <c r="AA704" s="138"/>
      <c r="AB704" s="29">
        <f>SUM(Z704:AA704)</f>
        <v>0</v>
      </c>
      <c r="AC704" s="127"/>
    </row>
    <row r="705" spans="1:29" ht="31.5" hidden="1" outlineLevel="3" x14ac:dyDescent="0.2">
      <c r="A705" s="30" t="s">
        <v>551</v>
      </c>
      <c r="B705" s="30" t="s">
        <v>471</v>
      </c>
      <c r="C705" s="30" t="s">
        <v>274</v>
      </c>
      <c r="D705" s="30"/>
      <c r="E705" s="31" t="s">
        <v>275</v>
      </c>
      <c r="F705" s="28">
        <f t="shared" ref="F705:Z707" si="600">F706</f>
        <v>8710.4</v>
      </c>
      <c r="G705" s="28">
        <f t="shared" si="600"/>
        <v>0</v>
      </c>
      <c r="H705" s="28">
        <f t="shared" si="600"/>
        <v>8710.4</v>
      </c>
      <c r="I705" s="28">
        <f t="shared" si="600"/>
        <v>0</v>
      </c>
      <c r="J705" s="28">
        <f t="shared" si="600"/>
        <v>0</v>
      </c>
      <c r="K705" s="28">
        <f t="shared" si="600"/>
        <v>0</v>
      </c>
      <c r="L705" s="28">
        <f t="shared" si="600"/>
        <v>8710.4</v>
      </c>
      <c r="M705" s="28">
        <f t="shared" si="600"/>
        <v>0</v>
      </c>
      <c r="N705" s="28">
        <f t="shared" si="600"/>
        <v>8710.4</v>
      </c>
      <c r="O705" s="28">
        <f t="shared" si="600"/>
        <v>8710.4</v>
      </c>
      <c r="P705" s="28">
        <f t="shared" si="600"/>
        <v>0</v>
      </c>
      <c r="Q705" s="28">
        <f t="shared" si="600"/>
        <v>8710.4</v>
      </c>
      <c r="R705" s="28">
        <f t="shared" si="600"/>
        <v>0</v>
      </c>
      <c r="S705" s="28">
        <f t="shared" si="600"/>
        <v>8710.4</v>
      </c>
      <c r="T705" s="28">
        <f t="shared" si="600"/>
        <v>0</v>
      </c>
      <c r="U705" s="28">
        <f t="shared" si="600"/>
        <v>8710.4</v>
      </c>
      <c r="V705" s="28">
        <f t="shared" si="600"/>
        <v>8710.4</v>
      </c>
      <c r="W705" s="28">
        <f t="shared" si="600"/>
        <v>0</v>
      </c>
      <c r="X705" s="28">
        <f t="shared" si="600"/>
        <v>8710.4</v>
      </c>
      <c r="Y705" s="28">
        <f t="shared" si="600"/>
        <v>0</v>
      </c>
      <c r="Z705" s="28">
        <f t="shared" si="600"/>
        <v>8710.4</v>
      </c>
      <c r="AA705" s="137">
        <f t="shared" ref="AA705:AB707" si="601">AA706</f>
        <v>0</v>
      </c>
      <c r="AB705" s="28">
        <f t="shared" si="601"/>
        <v>8710.4</v>
      </c>
      <c r="AC705" s="127"/>
    </row>
    <row r="706" spans="1:29" ht="31.5" hidden="1" outlineLevel="4" x14ac:dyDescent="0.2">
      <c r="A706" s="30" t="s">
        <v>551</v>
      </c>
      <c r="B706" s="30" t="s">
        <v>471</v>
      </c>
      <c r="C706" s="30" t="s">
        <v>276</v>
      </c>
      <c r="D706" s="30"/>
      <c r="E706" s="31" t="s">
        <v>35</v>
      </c>
      <c r="F706" s="28">
        <f t="shared" si="600"/>
        <v>8710.4</v>
      </c>
      <c r="G706" s="28">
        <f t="shared" si="600"/>
        <v>0</v>
      </c>
      <c r="H706" s="28">
        <f t="shared" si="600"/>
        <v>8710.4</v>
      </c>
      <c r="I706" s="28">
        <f t="shared" si="600"/>
        <v>0</v>
      </c>
      <c r="J706" s="28">
        <f t="shared" si="600"/>
        <v>0</v>
      </c>
      <c r="K706" s="28">
        <f t="shared" si="600"/>
        <v>0</v>
      </c>
      <c r="L706" s="28">
        <f t="shared" si="600"/>
        <v>8710.4</v>
      </c>
      <c r="M706" s="28">
        <f t="shared" si="600"/>
        <v>0</v>
      </c>
      <c r="N706" s="28">
        <f t="shared" si="600"/>
        <v>8710.4</v>
      </c>
      <c r="O706" s="28">
        <f t="shared" si="600"/>
        <v>8710.4</v>
      </c>
      <c r="P706" s="28">
        <f t="shared" si="600"/>
        <v>0</v>
      </c>
      <c r="Q706" s="28">
        <f t="shared" si="600"/>
        <v>8710.4</v>
      </c>
      <c r="R706" s="28">
        <f t="shared" si="600"/>
        <v>0</v>
      </c>
      <c r="S706" s="28">
        <f t="shared" si="600"/>
        <v>8710.4</v>
      </c>
      <c r="T706" s="28">
        <f t="shared" si="600"/>
        <v>0</v>
      </c>
      <c r="U706" s="28">
        <f t="shared" si="600"/>
        <v>8710.4</v>
      </c>
      <c r="V706" s="28">
        <f t="shared" si="600"/>
        <v>8710.4</v>
      </c>
      <c r="W706" s="28">
        <f t="shared" si="600"/>
        <v>0</v>
      </c>
      <c r="X706" s="28">
        <f t="shared" si="600"/>
        <v>8710.4</v>
      </c>
      <c r="Y706" s="28">
        <f t="shared" si="600"/>
        <v>0</v>
      </c>
      <c r="Z706" s="28">
        <f t="shared" si="600"/>
        <v>8710.4</v>
      </c>
      <c r="AA706" s="137">
        <f t="shared" si="601"/>
        <v>0</v>
      </c>
      <c r="AB706" s="28">
        <f t="shared" si="601"/>
        <v>8710.4</v>
      </c>
      <c r="AC706" s="127"/>
    </row>
    <row r="707" spans="1:29" ht="15.75" hidden="1" outlineLevel="5" x14ac:dyDescent="0.2">
      <c r="A707" s="30" t="s">
        <v>551</v>
      </c>
      <c r="B707" s="30" t="s">
        <v>471</v>
      </c>
      <c r="C707" s="30" t="s">
        <v>289</v>
      </c>
      <c r="D707" s="30"/>
      <c r="E707" s="31" t="s">
        <v>290</v>
      </c>
      <c r="F707" s="28">
        <f t="shared" si="600"/>
        <v>8710.4</v>
      </c>
      <c r="G707" s="28">
        <f t="shared" si="600"/>
        <v>0</v>
      </c>
      <c r="H707" s="28">
        <f t="shared" si="600"/>
        <v>8710.4</v>
      </c>
      <c r="I707" s="28">
        <f t="shared" si="600"/>
        <v>0</v>
      </c>
      <c r="J707" s="28">
        <f t="shared" si="600"/>
        <v>0</v>
      </c>
      <c r="K707" s="28">
        <f t="shared" si="600"/>
        <v>0</v>
      </c>
      <c r="L707" s="28">
        <f t="shared" si="600"/>
        <v>8710.4</v>
      </c>
      <c r="M707" s="28">
        <f t="shared" si="600"/>
        <v>0</v>
      </c>
      <c r="N707" s="28">
        <f t="shared" si="600"/>
        <v>8710.4</v>
      </c>
      <c r="O707" s="28">
        <f t="shared" si="600"/>
        <v>8710.4</v>
      </c>
      <c r="P707" s="28">
        <f t="shared" si="600"/>
        <v>0</v>
      </c>
      <c r="Q707" s="28">
        <f t="shared" si="600"/>
        <v>8710.4</v>
      </c>
      <c r="R707" s="28">
        <f t="shared" si="600"/>
        <v>0</v>
      </c>
      <c r="S707" s="28">
        <f t="shared" si="600"/>
        <v>8710.4</v>
      </c>
      <c r="T707" s="28">
        <f t="shared" si="600"/>
        <v>0</v>
      </c>
      <c r="U707" s="28">
        <f t="shared" si="600"/>
        <v>8710.4</v>
      </c>
      <c r="V707" s="28">
        <f t="shared" si="600"/>
        <v>8710.4</v>
      </c>
      <c r="W707" s="28">
        <f t="shared" si="600"/>
        <v>0</v>
      </c>
      <c r="X707" s="28">
        <f t="shared" si="600"/>
        <v>8710.4</v>
      </c>
      <c r="Y707" s="28">
        <f t="shared" si="600"/>
        <v>0</v>
      </c>
      <c r="Z707" s="28">
        <f t="shared" si="600"/>
        <v>8710.4</v>
      </c>
      <c r="AA707" s="137">
        <f t="shared" si="601"/>
        <v>0</v>
      </c>
      <c r="AB707" s="28">
        <f t="shared" si="601"/>
        <v>8710.4</v>
      </c>
      <c r="AC707" s="127"/>
    </row>
    <row r="708" spans="1:29" ht="15.75" hidden="1" outlineLevel="7" x14ac:dyDescent="0.2">
      <c r="A708" s="32" t="s">
        <v>551</v>
      </c>
      <c r="B708" s="32" t="s">
        <v>471</v>
      </c>
      <c r="C708" s="32" t="s">
        <v>289</v>
      </c>
      <c r="D708" s="32" t="s">
        <v>7</v>
      </c>
      <c r="E708" s="33" t="s">
        <v>8</v>
      </c>
      <c r="F708" s="29">
        <v>8710.4</v>
      </c>
      <c r="G708" s="29"/>
      <c r="H708" s="29">
        <f>SUM(F708:G708)</f>
        <v>8710.4</v>
      </c>
      <c r="I708" s="29"/>
      <c r="J708" s="29"/>
      <c r="K708" s="29"/>
      <c r="L708" s="29">
        <f>SUM(H708:K708)</f>
        <v>8710.4</v>
      </c>
      <c r="M708" s="29"/>
      <c r="N708" s="29">
        <f>SUM(L708:M708)</f>
        <v>8710.4</v>
      </c>
      <c r="O708" s="29">
        <v>8710.4</v>
      </c>
      <c r="P708" s="29"/>
      <c r="Q708" s="29">
        <f>SUM(O708:P708)</f>
        <v>8710.4</v>
      </c>
      <c r="R708" s="29"/>
      <c r="S708" s="29">
        <f>SUM(Q708:R708)</f>
        <v>8710.4</v>
      </c>
      <c r="T708" s="29"/>
      <c r="U708" s="29">
        <f>SUM(S708:T708)</f>
        <v>8710.4</v>
      </c>
      <c r="V708" s="29">
        <v>8710.4</v>
      </c>
      <c r="W708" s="29"/>
      <c r="X708" s="29">
        <f>SUM(V708:W708)</f>
        <v>8710.4</v>
      </c>
      <c r="Y708" s="29"/>
      <c r="Z708" s="29">
        <f>SUM(X708:Y708)</f>
        <v>8710.4</v>
      </c>
      <c r="AA708" s="138"/>
      <c r="AB708" s="29">
        <f>SUM(Z708:AA708)</f>
        <v>8710.4</v>
      </c>
      <c r="AC708" s="127"/>
    </row>
    <row r="709" spans="1:29" ht="31.5" hidden="1" outlineLevel="7" x14ac:dyDescent="0.2">
      <c r="A709" s="30" t="s">
        <v>551</v>
      </c>
      <c r="B709" s="30" t="s">
        <v>471</v>
      </c>
      <c r="C709" s="30" t="s">
        <v>30</v>
      </c>
      <c r="D709" s="30"/>
      <c r="E709" s="31" t="s">
        <v>31</v>
      </c>
      <c r="F709" s="28">
        <f t="shared" ref="F709:Z711" si="602">F710</f>
        <v>129.5</v>
      </c>
      <c r="G709" s="28">
        <f t="shared" si="602"/>
        <v>0</v>
      </c>
      <c r="H709" s="28">
        <f t="shared" si="602"/>
        <v>129.5</v>
      </c>
      <c r="I709" s="28">
        <f t="shared" si="602"/>
        <v>0</v>
      </c>
      <c r="J709" s="28">
        <f t="shared" si="602"/>
        <v>0</v>
      </c>
      <c r="K709" s="28">
        <f t="shared" si="602"/>
        <v>0</v>
      </c>
      <c r="L709" s="28">
        <f t="shared" si="602"/>
        <v>129.5</v>
      </c>
      <c r="M709" s="28">
        <f t="shared" si="602"/>
        <v>0</v>
      </c>
      <c r="N709" s="28">
        <f t="shared" si="602"/>
        <v>129.5</v>
      </c>
      <c r="O709" s="28">
        <f t="shared" si="602"/>
        <v>129.5</v>
      </c>
      <c r="P709" s="28">
        <f t="shared" si="602"/>
        <v>0</v>
      </c>
      <c r="Q709" s="28">
        <f t="shared" si="602"/>
        <v>129.5</v>
      </c>
      <c r="R709" s="28">
        <f t="shared" si="602"/>
        <v>0</v>
      </c>
      <c r="S709" s="28">
        <f t="shared" si="602"/>
        <v>129.5</v>
      </c>
      <c r="T709" s="28">
        <f t="shared" si="602"/>
        <v>0</v>
      </c>
      <c r="U709" s="28">
        <f t="shared" si="602"/>
        <v>129.5</v>
      </c>
      <c r="V709" s="28">
        <f t="shared" si="602"/>
        <v>129.5</v>
      </c>
      <c r="W709" s="28">
        <f t="shared" si="602"/>
        <v>0</v>
      </c>
      <c r="X709" s="28">
        <f t="shared" si="602"/>
        <v>129.5</v>
      </c>
      <c r="Y709" s="28">
        <f t="shared" si="602"/>
        <v>0</v>
      </c>
      <c r="Z709" s="28">
        <f t="shared" si="602"/>
        <v>129.5</v>
      </c>
      <c r="AA709" s="137">
        <f t="shared" ref="AA709:AB711" si="603">AA710</f>
        <v>0</v>
      </c>
      <c r="AB709" s="28">
        <f t="shared" si="603"/>
        <v>129.5</v>
      </c>
      <c r="AC709" s="127"/>
    </row>
    <row r="710" spans="1:29" ht="15.75" hidden="1" outlineLevel="7" x14ac:dyDescent="0.2">
      <c r="A710" s="30" t="s">
        <v>551</v>
      </c>
      <c r="B710" s="30" t="s">
        <v>471</v>
      </c>
      <c r="C710" s="30" t="s">
        <v>71</v>
      </c>
      <c r="D710" s="30"/>
      <c r="E710" s="31" t="s">
        <v>72</v>
      </c>
      <c r="F710" s="28">
        <f t="shared" si="602"/>
        <v>129.5</v>
      </c>
      <c r="G710" s="28">
        <f t="shared" si="602"/>
        <v>0</v>
      </c>
      <c r="H710" s="28">
        <f t="shared" si="602"/>
        <v>129.5</v>
      </c>
      <c r="I710" s="28">
        <f t="shared" si="602"/>
        <v>0</v>
      </c>
      <c r="J710" s="28">
        <f t="shared" si="602"/>
        <v>0</v>
      </c>
      <c r="K710" s="28">
        <f t="shared" si="602"/>
        <v>0</v>
      </c>
      <c r="L710" s="28">
        <f t="shared" si="602"/>
        <v>129.5</v>
      </c>
      <c r="M710" s="28">
        <f t="shared" si="602"/>
        <v>0</v>
      </c>
      <c r="N710" s="28">
        <f t="shared" si="602"/>
        <v>129.5</v>
      </c>
      <c r="O710" s="28">
        <f t="shared" si="602"/>
        <v>129.5</v>
      </c>
      <c r="P710" s="28">
        <f t="shared" si="602"/>
        <v>0</v>
      </c>
      <c r="Q710" s="28">
        <f t="shared" si="602"/>
        <v>129.5</v>
      </c>
      <c r="R710" s="28">
        <f t="shared" si="602"/>
        <v>0</v>
      </c>
      <c r="S710" s="28">
        <f t="shared" si="602"/>
        <v>129.5</v>
      </c>
      <c r="T710" s="28">
        <f t="shared" si="602"/>
        <v>0</v>
      </c>
      <c r="U710" s="28">
        <f t="shared" si="602"/>
        <v>129.5</v>
      </c>
      <c r="V710" s="28">
        <f t="shared" si="602"/>
        <v>129.5</v>
      </c>
      <c r="W710" s="28">
        <f t="shared" si="602"/>
        <v>0</v>
      </c>
      <c r="X710" s="28">
        <f t="shared" si="602"/>
        <v>129.5</v>
      </c>
      <c r="Y710" s="28">
        <f t="shared" si="602"/>
        <v>0</v>
      </c>
      <c r="Z710" s="28">
        <f t="shared" si="602"/>
        <v>129.5</v>
      </c>
      <c r="AA710" s="137">
        <f t="shared" si="603"/>
        <v>0</v>
      </c>
      <c r="AB710" s="28">
        <f t="shared" si="603"/>
        <v>129.5</v>
      </c>
      <c r="AC710" s="127"/>
    </row>
    <row r="711" spans="1:29" ht="30" hidden="1" customHeight="1" outlineLevel="7" x14ac:dyDescent="0.2">
      <c r="A711" s="30" t="s">
        <v>551</v>
      </c>
      <c r="B711" s="30" t="s">
        <v>471</v>
      </c>
      <c r="C711" s="30" t="s">
        <v>73</v>
      </c>
      <c r="D711" s="30"/>
      <c r="E711" s="31" t="s">
        <v>74</v>
      </c>
      <c r="F711" s="28">
        <f t="shared" si="602"/>
        <v>129.5</v>
      </c>
      <c r="G711" s="28">
        <f t="shared" si="602"/>
        <v>0</v>
      </c>
      <c r="H711" s="28">
        <f t="shared" si="602"/>
        <v>129.5</v>
      </c>
      <c r="I711" s="28">
        <f t="shared" si="602"/>
        <v>0</v>
      </c>
      <c r="J711" s="28">
        <f t="shared" si="602"/>
        <v>0</v>
      </c>
      <c r="K711" s="28">
        <f t="shared" si="602"/>
        <v>0</v>
      </c>
      <c r="L711" s="28">
        <f t="shared" si="602"/>
        <v>129.5</v>
      </c>
      <c r="M711" s="28">
        <f t="shared" si="602"/>
        <v>0</v>
      </c>
      <c r="N711" s="28">
        <f t="shared" si="602"/>
        <v>129.5</v>
      </c>
      <c r="O711" s="28">
        <f t="shared" si="602"/>
        <v>129.5</v>
      </c>
      <c r="P711" s="28">
        <f t="shared" si="602"/>
        <v>0</v>
      </c>
      <c r="Q711" s="28">
        <f t="shared" si="602"/>
        <v>129.5</v>
      </c>
      <c r="R711" s="28">
        <f t="shared" si="602"/>
        <v>0</v>
      </c>
      <c r="S711" s="28">
        <f t="shared" si="602"/>
        <v>129.5</v>
      </c>
      <c r="T711" s="28">
        <f t="shared" si="602"/>
        <v>0</v>
      </c>
      <c r="U711" s="28">
        <f t="shared" si="602"/>
        <v>129.5</v>
      </c>
      <c r="V711" s="28">
        <f t="shared" si="602"/>
        <v>129.5</v>
      </c>
      <c r="W711" s="28">
        <f t="shared" si="602"/>
        <v>0</v>
      </c>
      <c r="X711" s="28">
        <f t="shared" si="602"/>
        <v>129.5</v>
      </c>
      <c r="Y711" s="28">
        <f t="shared" si="602"/>
        <v>0</v>
      </c>
      <c r="Z711" s="28">
        <f t="shared" si="602"/>
        <v>129.5</v>
      </c>
      <c r="AA711" s="137">
        <f t="shared" si="603"/>
        <v>0</v>
      </c>
      <c r="AB711" s="28">
        <f t="shared" si="603"/>
        <v>129.5</v>
      </c>
      <c r="AC711" s="127"/>
    </row>
    <row r="712" spans="1:29" ht="15.75" hidden="1" outlineLevel="7" x14ac:dyDescent="0.2">
      <c r="A712" s="30" t="s">
        <v>551</v>
      </c>
      <c r="B712" s="30" t="s">
        <v>471</v>
      </c>
      <c r="C712" s="30" t="s">
        <v>75</v>
      </c>
      <c r="D712" s="30"/>
      <c r="E712" s="31" t="s">
        <v>76</v>
      </c>
      <c r="F712" s="28">
        <f>F714+F713</f>
        <v>129.5</v>
      </c>
      <c r="G712" s="28">
        <f t="shared" ref="G712:L712" si="604">G714+G713</f>
        <v>0</v>
      </c>
      <c r="H712" s="28">
        <f t="shared" si="604"/>
        <v>129.5</v>
      </c>
      <c r="I712" s="28">
        <f t="shared" si="604"/>
        <v>0</v>
      </c>
      <c r="J712" s="28">
        <f t="shared" si="604"/>
        <v>0</v>
      </c>
      <c r="K712" s="28">
        <f t="shared" si="604"/>
        <v>0</v>
      </c>
      <c r="L712" s="28">
        <f t="shared" si="604"/>
        <v>129.5</v>
      </c>
      <c r="M712" s="28">
        <f>M714+M713</f>
        <v>0</v>
      </c>
      <c r="N712" s="28">
        <f>N714+N713</f>
        <v>129.5</v>
      </c>
      <c r="O712" s="28">
        <f t="shared" ref="O712:Z712" si="605">O714+O713</f>
        <v>129.5</v>
      </c>
      <c r="P712" s="28">
        <f t="shared" si="605"/>
        <v>0</v>
      </c>
      <c r="Q712" s="28">
        <f t="shared" si="605"/>
        <v>129.5</v>
      </c>
      <c r="R712" s="28">
        <f t="shared" si="605"/>
        <v>0</v>
      </c>
      <c r="S712" s="28">
        <f t="shared" si="605"/>
        <v>129.5</v>
      </c>
      <c r="T712" s="28">
        <f>T714+T713</f>
        <v>0</v>
      </c>
      <c r="U712" s="28">
        <f>U714+U713</f>
        <v>129.5</v>
      </c>
      <c r="V712" s="28">
        <f t="shared" si="605"/>
        <v>129.5</v>
      </c>
      <c r="W712" s="28">
        <f t="shared" si="605"/>
        <v>0</v>
      </c>
      <c r="X712" s="28">
        <f t="shared" si="605"/>
        <v>129.5</v>
      </c>
      <c r="Y712" s="28">
        <f t="shared" si="605"/>
        <v>0</v>
      </c>
      <c r="Z712" s="28">
        <f t="shared" si="605"/>
        <v>129.5</v>
      </c>
      <c r="AA712" s="137">
        <f>AA714+AA713</f>
        <v>0</v>
      </c>
      <c r="AB712" s="28">
        <f>AB714+AB713</f>
        <v>129.5</v>
      </c>
      <c r="AC712" s="127"/>
    </row>
    <row r="713" spans="1:29" ht="47.25" hidden="1" outlineLevel="7" x14ac:dyDescent="0.2">
      <c r="A713" s="32" t="s">
        <v>551</v>
      </c>
      <c r="B713" s="32" t="s">
        <v>471</v>
      </c>
      <c r="C713" s="32" t="s">
        <v>75</v>
      </c>
      <c r="D713" s="32" t="s">
        <v>4</v>
      </c>
      <c r="E713" s="33" t="s">
        <v>5</v>
      </c>
      <c r="F713" s="29">
        <v>11.3</v>
      </c>
      <c r="G713" s="29"/>
      <c r="H713" s="29">
        <f>SUM(F713:G713)</f>
        <v>11.3</v>
      </c>
      <c r="I713" s="29"/>
      <c r="J713" s="29"/>
      <c r="K713" s="29"/>
      <c r="L713" s="29">
        <f>SUM(H713:K713)</f>
        <v>11.3</v>
      </c>
      <c r="M713" s="29"/>
      <c r="N713" s="29">
        <f>SUM(L713:M713)</f>
        <v>11.3</v>
      </c>
      <c r="O713" s="29">
        <v>11.3</v>
      </c>
      <c r="P713" s="29"/>
      <c r="Q713" s="29">
        <f>SUM(O713:P713)</f>
        <v>11.3</v>
      </c>
      <c r="R713" s="29"/>
      <c r="S713" s="29">
        <f>SUM(Q713:R713)</f>
        <v>11.3</v>
      </c>
      <c r="T713" s="29"/>
      <c r="U713" s="29">
        <f>SUM(S713:T713)</f>
        <v>11.3</v>
      </c>
      <c r="V713" s="29">
        <v>11.3</v>
      </c>
      <c r="W713" s="29"/>
      <c r="X713" s="29">
        <f>SUM(V713:W713)</f>
        <v>11.3</v>
      </c>
      <c r="Y713" s="29"/>
      <c r="Z713" s="29">
        <f>SUM(X713:Y713)</f>
        <v>11.3</v>
      </c>
      <c r="AA713" s="138"/>
      <c r="AB713" s="29">
        <f>SUM(Z713:AA713)</f>
        <v>11.3</v>
      </c>
      <c r="AC713" s="127"/>
    </row>
    <row r="714" spans="1:29" ht="15.75" hidden="1" outlineLevel="7" x14ac:dyDescent="0.2">
      <c r="A714" s="32" t="s">
        <v>551</v>
      </c>
      <c r="B714" s="32" t="s">
        <v>471</v>
      </c>
      <c r="C714" s="32" t="s">
        <v>75</v>
      </c>
      <c r="D714" s="32" t="s">
        <v>7</v>
      </c>
      <c r="E714" s="33" t="s">
        <v>8</v>
      </c>
      <c r="F714" s="29">
        <v>118.2</v>
      </c>
      <c r="G714" s="29"/>
      <c r="H714" s="29">
        <f>SUM(F714:G714)</f>
        <v>118.2</v>
      </c>
      <c r="I714" s="29"/>
      <c r="J714" s="29"/>
      <c r="K714" s="29"/>
      <c r="L714" s="29">
        <f>SUM(H714:K714)</f>
        <v>118.2</v>
      </c>
      <c r="M714" s="29"/>
      <c r="N714" s="29">
        <f>SUM(L714:M714)</f>
        <v>118.2</v>
      </c>
      <c r="O714" s="29">
        <v>118.2</v>
      </c>
      <c r="P714" s="29"/>
      <c r="Q714" s="29">
        <f>SUM(O714:P714)</f>
        <v>118.2</v>
      </c>
      <c r="R714" s="29"/>
      <c r="S714" s="29">
        <f>SUM(Q714:R714)</f>
        <v>118.2</v>
      </c>
      <c r="T714" s="29"/>
      <c r="U714" s="29">
        <f>SUM(S714:T714)</f>
        <v>118.2</v>
      </c>
      <c r="V714" s="29">
        <v>118.2</v>
      </c>
      <c r="W714" s="29"/>
      <c r="X714" s="29">
        <f>SUM(V714:W714)</f>
        <v>118.2</v>
      </c>
      <c r="Y714" s="29"/>
      <c r="Z714" s="29">
        <f>SUM(X714:Y714)</f>
        <v>118.2</v>
      </c>
      <c r="AA714" s="138"/>
      <c r="AB714" s="29">
        <f>SUM(Z714:AA714)</f>
        <v>118.2</v>
      </c>
      <c r="AC714" s="127"/>
    </row>
    <row r="715" spans="1:29" ht="15.75" hidden="1" outlineLevel="7" x14ac:dyDescent="0.2">
      <c r="A715" s="30" t="s">
        <v>551</v>
      </c>
      <c r="B715" s="30" t="s">
        <v>473</v>
      </c>
      <c r="C715" s="32"/>
      <c r="D715" s="32"/>
      <c r="E715" s="67" t="s">
        <v>474</v>
      </c>
      <c r="F715" s="28">
        <f t="shared" ref="F715:Z720" si="606">F716</f>
        <v>10.199999999999999</v>
      </c>
      <c r="G715" s="28">
        <f t="shared" si="606"/>
        <v>0</v>
      </c>
      <c r="H715" s="28">
        <f t="shared" si="606"/>
        <v>10.199999999999999</v>
      </c>
      <c r="I715" s="28">
        <f t="shared" si="606"/>
        <v>0</v>
      </c>
      <c r="J715" s="28">
        <f t="shared" si="606"/>
        <v>0</v>
      </c>
      <c r="K715" s="28">
        <f t="shared" si="606"/>
        <v>0</v>
      </c>
      <c r="L715" s="28">
        <f t="shared" si="606"/>
        <v>10.199999999999999</v>
      </c>
      <c r="M715" s="28">
        <f t="shared" si="606"/>
        <v>0</v>
      </c>
      <c r="N715" s="28">
        <f t="shared" si="606"/>
        <v>10.199999999999999</v>
      </c>
      <c r="O715" s="28">
        <f t="shared" si="606"/>
        <v>10.199999999999999</v>
      </c>
      <c r="P715" s="28">
        <f t="shared" si="606"/>
        <v>0</v>
      </c>
      <c r="Q715" s="28">
        <f t="shared" si="606"/>
        <v>10.199999999999999</v>
      </c>
      <c r="R715" s="28">
        <f t="shared" si="606"/>
        <v>0</v>
      </c>
      <c r="S715" s="28">
        <f t="shared" si="606"/>
        <v>10.199999999999999</v>
      </c>
      <c r="T715" s="28">
        <f t="shared" si="606"/>
        <v>0</v>
      </c>
      <c r="U715" s="28">
        <f t="shared" si="606"/>
        <v>10.199999999999999</v>
      </c>
      <c r="V715" s="28">
        <f t="shared" si="606"/>
        <v>10.199999999999999</v>
      </c>
      <c r="W715" s="28">
        <f t="shared" si="606"/>
        <v>0</v>
      </c>
      <c r="X715" s="28">
        <f t="shared" si="606"/>
        <v>10.199999999999999</v>
      </c>
      <c r="Y715" s="28">
        <f t="shared" si="606"/>
        <v>0</v>
      </c>
      <c r="Z715" s="28">
        <f t="shared" si="606"/>
        <v>10.199999999999999</v>
      </c>
      <c r="AA715" s="137">
        <f t="shared" ref="AA715:AB720" si="607">AA716</f>
        <v>0</v>
      </c>
      <c r="AB715" s="28">
        <f t="shared" si="607"/>
        <v>10.199999999999999</v>
      </c>
      <c r="AC715" s="127"/>
    </row>
    <row r="716" spans="1:29" ht="15.75" hidden="1" outlineLevel="7" x14ac:dyDescent="0.2">
      <c r="A716" s="30" t="s">
        <v>551</v>
      </c>
      <c r="B716" s="30" t="s">
        <v>475</v>
      </c>
      <c r="C716" s="30"/>
      <c r="D716" s="30"/>
      <c r="E716" s="31" t="s">
        <v>476</v>
      </c>
      <c r="F716" s="28">
        <f t="shared" si="606"/>
        <v>10.199999999999999</v>
      </c>
      <c r="G716" s="28">
        <f t="shared" si="606"/>
        <v>0</v>
      </c>
      <c r="H716" s="28">
        <f t="shared" si="606"/>
        <v>10.199999999999999</v>
      </c>
      <c r="I716" s="28">
        <f t="shared" si="606"/>
        <v>0</v>
      </c>
      <c r="J716" s="28">
        <f t="shared" si="606"/>
        <v>0</v>
      </c>
      <c r="K716" s="28">
        <f t="shared" si="606"/>
        <v>0</v>
      </c>
      <c r="L716" s="28">
        <f t="shared" si="606"/>
        <v>10.199999999999999</v>
      </c>
      <c r="M716" s="28">
        <f t="shared" si="606"/>
        <v>0</v>
      </c>
      <c r="N716" s="28">
        <f t="shared" si="606"/>
        <v>10.199999999999999</v>
      </c>
      <c r="O716" s="28">
        <f t="shared" si="606"/>
        <v>10.199999999999999</v>
      </c>
      <c r="P716" s="28">
        <f t="shared" si="606"/>
        <v>0</v>
      </c>
      <c r="Q716" s="28">
        <f t="shared" si="606"/>
        <v>10.199999999999999</v>
      </c>
      <c r="R716" s="28">
        <f t="shared" si="606"/>
        <v>0</v>
      </c>
      <c r="S716" s="28">
        <f t="shared" si="606"/>
        <v>10.199999999999999</v>
      </c>
      <c r="T716" s="28">
        <f t="shared" si="606"/>
        <v>0</v>
      </c>
      <c r="U716" s="28">
        <f t="shared" si="606"/>
        <v>10.199999999999999</v>
      </c>
      <c r="V716" s="28">
        <f t="shared" si="606"/>
        <v>10.199999999999999</v>
      </c>
      <c r="W716" s="28">
        <f t="shared" si="606"/>
        <v>0</v>
      </c>
      <c r="X716" s="28">
        <f t="shared" si="606"/>
        <v>10.199999999999999</v>
      </c>
      <c r="Y716" s="28">
        <f t="shared" si="606"/>
        <v>0</v>
      </c>
      <c r="Z716" s="28">
        <f t="shared" si="606"/>
        <v>10.199999999999999</v>
      </c>
      <c r="AA716" s="137">
        <f t="shared" si="607"/>
        <v>0</v>
      </c>
      <c r="AB716" s="28">
        <f t="shared" si="607"/>
        <v>10.199999999999999</v>
      </c>
      <c r="AC716" s="127"/>
    </row>
    <row r="717" spans="1:29" ht="31.5" hidden="1" outlineLevel="7" x14ac:dyDescent="0.2">
      <c r="A717" s="30" t="s">
        <v>551</v>
      </c>
      <c r="B717" s="30" t="s">
        <v>475</v>
      </c>
      <c r="C717" s="30" t="s">
        <v>30</v>
      </c>
      <c r="D717" s="30"/>
      <c r="E717" s="31" t="s">
        <v>31</v>
      </c>
      <c r="F717" s="28">
        <f t="shared" si="606"/>
        <v>10.199999999999999</v>
      </c>
      <c r="G717" s="28">
        <f t="shared" si="606"/>
        <v>0</v>
      </c>
      <c r="H717" s="28">
        <f t="shared" si="606"/>
        <v>10.199999999999999</v>
      </c>
      <c r="I717" s="28">
        <f t="shared" si="606"/>
        <v>0</v>
      </c>
      <c r="J717" s="28">
        <f t="shared" si="606"/>
        <v>0</v>
      </c>
      <c r="K717" s="28">
        <f t="shared" si="606"/>
        <v>0</v>
      </c>
      <c r="L717" s="28">
        <f t="shared" si="606"/>
        <v>10.199999999999999</v>
      </c>
      <c r="M717" s="28">
        <f t="shared" si="606"/>
        <v>0</v>
      </c>
      <c r="N717" s="28">
        <f t="shared" si="606"/>
        <v>10.199999999999999</v>
      </c>
      <c r="O717" s="28">
        <f t="shared" si="606"/>
        <v>10.199999999999999</v>
      </c>
      <c r="P717" s="28">
        <f t="shared" si="606"/>
        <v>0</v>
      </c>
      <c r="Q717" s="28">
        <f t="shared" si="606"/>
        <v>10.199999999999999</v>
      </c>
      <c r="R717" s="28">
        <f t="shared" si="606"/>
        <v>0</v>
      </c>
      <c r="S717" s="28">
        <f t="shared" si="606"/>
        <v>10.199999999999999</v>
      </c>
      <c r="T717" s="28">
        <f t="shared" si="606"/>
        <v>0</v>
      </c>
      <c r="U717" s="28">
        <f t="shared" si="606"/>
        <v>10.199999999999999</v>
      </c>
      <c r="V717" s="28">
        <f t="shared" si="606"/>
        <v>10.199999999999999</v>
      </c>
      <c r="W717" s="28">
        <f t="shared" si="606"/>
        <v>0</v>
      </c>
      <c r="X717" s="28">
        <f t="shared" si="606"/>
        <v>10.199999999999999</v>
      </c>
      <c r="Y717" s="28">
        <f t="shared" si="606"/>
        <v>0</v>
      </c>
      <c r="Z717" s="28">
        <f t="shared" si="606"/>
        <v>10.199999999999999</v>
      </c>
      <c r="AA717" s="137">
        <f t="shared" si="607"/>
        <v>0</v>
      </c>
      <c r="AB717" s="28">
        <f t="shared" si="607"/>
        <v>10.199999999999999</v>
      </c>
      <c r="AC717" s="127"/>
    </row>
    <row r="718" spans="1:29" ht="15.75" hidden="1" outlineLevel="7" x14ac:dyDescent="0.2">
      <c r="A718" s="30" t="s">
        <v>551</v>
      </c>
      <c r="B718" s="30" t="s">
        <v>475</v>
      </c>
      <c r="C718" s="30" t="s">
        <v>71</v>
      </c>
      <c r="D718" s="30"/>
      <c r="E718" s="31" t="s">
        <v>72</v>
      </c>
      <c r="F718" s="28">
        <f t="shared" si="606"/>
        <v>10.199999999999999</v>
      </c>
      <c r="G718" s="28">
        <f t="shared" si="606"/>
        <v>0</v>
      </c>
      <c r="H718" s="28">
        <f t="shared" si="606"/>
        <v>10.199999999999999</v>
      </c>
      <c r="I718" s="28">
        <f t="shared" si="606"/>
        <v>0</v>
      </c>
      <c r="J718" s="28">
        <f t="shared" si="606"/>
        <v>0</v>
      </c>
      <c r="K718" s="28">
        <f t="shared" si="606"/>
        <v>0</v>
      </c>
      <c r="L718" s="28">
        <f t="shared" si="606"/>
        <v>10.199999999999999</v>
      </c>
      <c r="M718" s="28">
        <f t="shared" si="606"/>
        <v>0</v>
      </c>
      <c r="N718" s="28">
        <f t="shared" si="606"/>
        <v>10.199999999999999</v>
      </c>
      <c r="O718" s="28">
        <f t="shared" si="606"/>
        <v>10.199999999999999</v>
      </c>
      <c r="P718" s="28">
        <f t="shared" si="606"/>
        <v>0</v>
      </c>
      <c r="Q718" s="28">
        <f t="shared" si="606"/>
        <v>10.199999999999999</v>
      </c>
      <c r="R718" s="28">
        <f t="shared" si="606"/>
        <v>0</v>
      </c>
      <c r="S718" s="28">
        <f t="shared" si="606"/>
        <v>10.199999999999999</v>
      </c>
      <c r="T718" s="28">
        <f t="shared" si="606"/>
        <v>0</v>
      </c>
      <c r="U718" s="28">
        <f t="shared" si="606"/>
        <v>10.199999999999999</v>
      </c>
      <c r="V718" s="28">
        <f t="shared" si="606"/>
        <v>10.199999999999999</v>
      </c>
      <c r="W718" s="28">
        <f t="shared" si="606"/>
        <v>0</v>
      </c>
      <c r="X718" s="28">
        <f t="shared" si="606"/>
        <v>10.199999999999999</v>
      </c>
      <c r="Y718" s="28">
        <f t="shared" si="606"/>
        <v>0</v>
      </c>
      <c r="Z718" s="28">
        <f t="shared" si="606"/>
        <v>10.199999999999999</v>
      </c>
      <c r="AA718" s="137">
        <f t="shared" si="607"/>
        <v>0</v>
      </c>
      <c r="AB718" s="28">
        <f t="shared" si="607"/>
        <v>10.199999999999999</v>
      </c>
      <c r="AC718" s="127"/>
    </row>
    <row r="719" spans="1:29" ht="30" hidden="1" customHeight="1" outlineLevel="7" x14ac:dyDescent="0.2">
      <c r="A719" s="30" t="s">
        <v>551</v>
      </c>
      <c r="B719" s="30" t="s">
        <v>475</v>
      </c>
      <c r="C719" s="30" t="s">
        <v>73</v>
      </c>
      <c r="D719" s="30"/>
      <c r="E719" s="31" t="s">
        <v>74</v>
      </c>
      <c r="F719" s="28">
        <f t="shared" si="606"/>
        <v>10.199999999999999</v>
      </c>
      <c r="G719" s="28">
        <f t="shared" si="606"/>
        <v>0</v>
      </c>
      <c r="H719" s="28">
        <f t="shared" si="606"/>
        <v>10.199999999999999</v>
      </c>
      <c r="I719" s="28">
        <f t="shared" si="606"/>
        <v>0</v>
      </c>
      <c r="J719" s="28">
        <f t="shared" si="606"/>
        <v>0</v>
      </c>
      <c r="K719" s="28">
        <f t="shared" si="606"/>
        <v>0</v>
      </c>
      <c r="L719" s="28">
        <f t="shared" si="606"/>
        <v>10.199999999999999</v>
      </c>
      <c r="M719" s="28">
        <f t="shared" si="606"/>
        <v>0</v>
      </c>
      <c r="N719" s="28">
        <f t="shared" si="606"/>
        <v>10.199999999999999</v>
      </c>
      <c r="O719" s="28">
        <f t="shared" si="606"/>
        <v>10.199999999999999</v>
      </c>
      <c r="P719" s="28">
        <f t="shared" si="606"/>
        <v>0</v>
      </c>
      <c r="Q719" s="28">
        <f t="shared" si="606"/>
        <v>10.199999999999999</v>
      </c>
      <c r="R719" s="28">
        <f t="shared" si="606"/>
        <v>0</v>
      </c>
      <c r="S719" s="28">
        <f t="shared" si="606"/>
        <v>10.199999999999999</v>
      </c>
      <c r="T719" s="28">
        <f t="shared" si="606"/>
        <v>0</v>
      </c>
      <c r="U719" s="28">
        <f t="shared" si="606"/>
        <v>10.199999999999999</v>
      </c>
      <c r="V719" s="28">
        <f t="shared" si="606"/>
        <v>10.199999999999999</v>
      </c>
      <c r="W719" s="28">
        <f t="shared" si="606"/>
        <v>0</v>
      </c>
      <c r="X719" s="28">
        <f t="shared" si="606"/>
        <v>10.199999999999999</v>
      </c>
      <c r="Y719" s="28">
        <f t="shared" si="606"/>
        <v>0</v>
      </c>
      <c r="Z719" s="28">
        <f t="shared" si="606"/>
        <v>10.199999999999999</v>
      </c>
      <c r="AA719" s="137">
        <f t="shared" si="607"/>
        <v>0</v>
      </c>
      <c r="AB719" s="28">
        <f t="shared" si="607"/>
        <v>10.199999999999999</v>
      </c>
      <c r="AC719" s="127"/>
    </row>
    <row r="720" spans="1:29" ht="15.75" hidden="1" outlineLevel="7" x14ac:dyDescent="0.2">
      <c r="A720" s="30" t="s">
        <v>551</v>
      </c>
      <c r="B720" s="30" t="s">
        <v>475</v>
      </c>
      <c r="C720" s="30" t="s">
        <v>75</v>
      </c>
      <c r="D720" s="30"/>
      <c r="E720" s="31" t="s">
        <v>76</v>
      </c>
      <c r="F720" s="28">
        <f t="shared" si="606"/>
        <v>10.199999999999999</v>
      </c>
      <c r="G720" s="28">
        <f t="shared" si="606"/>
        <v>0</v>
      </c>
      <c r="H720" s="28">
        <f t="shared" si="606"/>
        <v>10.199999999999999</v>
      </c>
      <c r="I720" s="28">
        <f t="shared" si="606"/>
        <v>0</v>
      </c>
      <c r="J720" s="28">
        <f t="shared" si="606"/>
        <v>0</v>
      </c>
      <c r="K720" s="28">
        <f t="shared" si="606"/>
        <v>0</v>
      </c>
      <c r="L720" s="28">
        <f t="shared" si="606"/>
        <v>10.199999999999999</v>
      </c>
      <c r="M720" s="28">
        <f t="shared" si="606"/>
        <v>0</v>
      </c>
      <c r="N720" s="28">
        <f t="shared" si="606"/>
        <v>10.199999999999999</v>
      </c>
      <c r="O720" s="28">
        <f t="shared" si="606"/>
        <v>10.199999999999999</v>
      </c>
      <c r="P720" s="28">
        <f t="shared" si="606"/>
        <v>0</v>
      </c>
      <c r="Q720" s="28">
        <f t="shared" si="606"/>
        <v>10.199999999999999</v>
      </c>
      <c r="R720" s="28">
        <f t="shared" si="606"/>
        <v>0</v>
      </c>
      <c r="S720" s="28">
        <f t="shared" si="606"/>
        <v>10.199999999999999</v>
      </c>
      <c r="T720" s="28">
        <f t="shared" si="606"/>
        <v>0</v>
      </c>
      <c r="U720" s="28">
        <f t="shared" si="606"/>
        <v>10.199999999999999</v>
      </c>
      <c r="V720" s="28">
        <f t="shared" si="606"/>
        <v>10.199999999999999</v>
      </c>
      <c r="W720" s="28">
        <f t="shared" si="606"/>
        <v>0</v>
      </c>
      <c r="X720" s="28">
        <f t="shared" si="606"/>
        <v>10.199999999999999</v>
      </c>
      <c r="Y720" s="28">
        <f t="shared" si="606"/>
        <v>0</v>
      </c>
      <c r="Z720" s="28">
        <f t="shared" si="606"/>
        <v>10.199999999999999</v>
      </c>
      <c r="AA720" s="137">
        <f t="shared" si="607"/>
        <v>0</v>
      </c>
      <c r="AB720" s="28">
        <f t="shared" si="607"/>
        <v>10.199999999999999</v>
      </c>
      <c r="AC720" s="127"/>
    </row>
    <row r="721" spans="1:29" ht="15.75" hidden="1" outlineLevel="7" x14ac:dyDescent="0.2">
      <c r="A721" s="32" t="s">
        <v>551</v>
      </c>
      <c r="B721" s="32" t="s">
        <v>475</v>
      </c>
      <c r="C721" s="32" t="s">
        <v>75</v>
      </c>
      <c r="D721" s="32" t="s">
        <v>7</v>
      </c>
      <c r="E721" s="33" t="s">
        <v>8</v>
      </c>
      <c r="F721" s="29">
        <v>10.199999999999999</v>
      </c>
      <c r="G721" s="29"/>
      <c r="H721" s="29">
        <f>SUM(F721:G721)</f>
        <v>10.199999999999999</v>
      </c>
      <c r="I721" s="29"/>
      <c r="J721" s="29"/>
      <c r="K721" s="29"/>
      <c r="L721" s="29">
        <f>SUM(H721:K721)</f>
        <v>10.199999999999999</v>
      </c>
      <c r="M721" s="29"/>
      <c r="N721" s="29">
        <f>SUM(L721:M721)</f>
        <v>10.199999999999999</v>
      </c>
      <c r="O721" s="29">
        <v>10.199999999999999</v>
      </c>
      <c r="P721" s="29"/>
      <c r="Q721" s="29">
        <f>SUM(O721:P721)</f>
        <v>10.199999999999999</v>
      </c>
      <c r="R721" s="29"/>
      <c r="S721" s="29">
        <f>SUM(Q721:R721)</f>
        <v>10.199999999999999</v>
      </c>
      <c r="T721" s="29"/>
      <c r="U721" s="29">
        <f>SUM(S721:T721)</f>
        <v>10.199999999999999</v>
      </c>
      <c r="V721" s="29">
        <v>10.199999999999999</v>
      </c>
      <c r="W721" s="29"/>
      <c r="X721" s="29">
        <f>SUM(V721:W721)</f>
        <v>10.199999999999999</v>
      </c>
      <c r="Y721" s="29"/>
      <c r="Z721" s="29">
        <f>SUM(X721:Y721)</f>
        <v>10.199999999999999</v>
      </c>
      <c r="AA721" s="138"/>
      <c r="AB721" s="29">
        <f>SUM(Z721:AA721)</f>
        <v>10.199999999999999</v>
      </c>
      <c r="AC721" s="127"/>
    </row>
    <row r="722" spans="1:29" ht="15.75" hidden="1" outlineLevel="7" x14ac:dyDescent="0.2">
      <c r="A722" s="30" t="s">
        <v>551</v>
      </c>
      <c r="B722" s="30" t="s">
        <v>535</v>
      </c>
      <c r="C722" s="32"/>
      <c r="D722" s="32"/>
      <c r="E722" s="67" t="s">
        <v>536</v>
      </c>
      <c r="F722" s="28">
        <f t="shared" ref="F722:Z727" si="608">F723</f>
        <v>7000</v>
      </c>
      <c r="G722" s="28">
        <f t="shared" si="608"/>
        <v>0</v>
      </c>
      <c r="H722" s="28">
        <f t="shared" si="608"/>
        <v>7000</v>
      </c>
      <c r="I722" s="28">
        <f t="shared" si="608"/>
        <v>0</v>
      </c>
      <c r="J722" s="28">
        <f t="shared" si="608"/>
        <v>0</v>
      </c>
      <c r="K722" s="28">
        <f t="shared" si="608"/>
        <v>1400</v>
      </c>
      <c r="L722" s="28">
        <f t="shared" si="608"/>
        <v>8400</v>
      </c>
      <c r="M722" s="28">
        <f t="shared" si="608"/>
        <v>0</v>
      </c>
      <c r="N722" s="28">
        <f t="shared" si="608"/>
        <v>8400</v>
      </c>
      <c r="O722" s="28">
        <f t="shared" si="608"/>
        <v>1000</v>
      </c>
      <c r="P722" s="28">
        <f t="shared" si="608"/>
        <v>0</v>
      </c>
      <c r="Q722" s="28">
        <f t="shared" si="608"/>
        <v>1000</v>
      </c>
      <c r="R722" s="28">
        <f t="shared" si="608"/>
        <v>0</v>
      </c>
      <c r="S722" s="28">
        <f t="shared" si="608"/>
        <v>1000</v>
      </c>
      <c r="T722" s="28">
        <f t="shared" si="608"/>
        <v>0</v>
      </c>
      <c r="U722" s="28">
        <f t="shared" si="608"/>
        <v>1000</v>
      </c>
      <c r="V722" s="28">
        <f t="shared" si="608"/>
        <v>1000</v>
      </c>
      <c r="W722" s="28">
        <f t="shared" si="608"/>
        <v>0</v>
      </c>
      <c r="X722" s="28">
        <f t="shared" si="608"/>
        <v>1000</v>
      </c>
      <c r="Y722" s="28">
        <f t="shared" si="608"/>
        <v>0</v>
      </c>
      <c r="Z722" s="28">
        <f t="shared" si="608"/>
        <v>1000</v>
      </c>
      <c r="AA722" s="137">
        <f t="shared" ref="AA722:AB727" si="609">AA723</f>
        <v>0</v>
      </c>
      <c r="AB722" s="28">
        <f t="shared" si="609"/>
        <v>1000</v>
      </c>
      <c r="AC722" s="127"/>
    </row>
    <row r="723" spans="1:29" ht="15.75" hidden="1" outlineLevel="7" x14ac:dyDescent="0.2">
      <c r="A723" s="30" t="s">
        <v>551</v>
      </c>
      <c r="B723" s="30" t="s">
        <v>539</v>
      </c>
      <c r="C723" s="30"/>
      <c r="D723" s="30"/>
      <c r="E723" s="31" t="s">
        <v>540</v>
      </c>
      <c r="F723" s="28">
        <f t="shared" si="608"/>
        <v>7000</v>
      </c>
      <c r="G723" s="28">
        <f t="shared" si="608"/>
        <v>0</v>
      </c>
      <c r="H723" s="28">
        <f t="shared" si="608"/>
        <v>7000</v>
      </c>
      <c r="I723" s="28">
        <f t="shared" si="608"/>
        <v>0</v>
      </c>
      <c r="J723" s="28">
        <f t="shared" si="608"/>
        <v>0</v>
      </c>
      <c r="K723" s="28">
        <f t="shared" si="608"/>
        <v>1400</v>
      </c>
      <c r="L723" s="28">
        <f t="shared" si="608"/>
        <v>8400</v>
      </c>
      <c r="M723" s="28">
        <f t="shared" si="608"/>
        <v>0</v>
      </c>
      <c r="N723" s="28">
        <f t="shared" si="608"/>
        <v>8400</v>
      </c>
      <c r="O723" s="28">
        <f t="shared" si="608"/>
        <v>1000</v>
      </c>
      <c r="P723" s="28">
        <f t="shared" si="608"/>
        <v>0</v>
      </c>
      <c r="Q723" s="28">
        <f t="shared" si="608"/>
        <v>1000</v>
      </c>
      <c r="R723" s="28">
        <f t="shared" si="608"/>
        <v>0</v>
      </c>
      <c r="S723" s="28">
        <f t="shared" si="608"/>
        <v>1000</v>
      </c>
      <c r="T723" s="28">
        <f t="shared" si="608"/>
        <v>0</v>
      </c>
      <c r="U723" s="28">
        <f t="shared" si="608"/>
        <v>1000</v>
      </c>
      <c r="V723" s="28">
        <f t="shared" si="608"/>
        <v>1000</v>
      </c>
      <c r="W723" s="28">
        <f t="shared" si="608"/>
        <v>0</v>
      </c>
      <c r="X723" s="28">
        <f t="shared" si="608"/>
        <v>1000</v>
      </c>
      <c r="Y723" s="28">
        <f t="shared" si="608"/>
        <v>0</v>
      </c>
      <c r="Z723" s="28">
        <f t="shared" si="608"/>
        <v>1000</v>
      </c>
      <c r="AA723" s="137">
        <f t="shared" si="609"/>
        <v>0</v>
      </c>
      <c r="AB723" s="28">
        <f t="shared" si="609"/>
        <v>1000</v>
      </c>
      <c r="AC723" s="127"/>
    </row>
    <row r="724" spans="1:29" ht="31.5" hidden="1" outlineLevel="2" x14ac:dyDescent="0.2">
      <c r="A724" s="30" t="s">
        <v>551</v>
      </c>
      <c r="B724" s="30" t="s">
        <v>539</v>
      </c>
      <c r="C724" s="30" t="s">
        <v>22</v>
      </c>
      <c r="D724" s="30"/>
      <c r="E724" s="31" t="s">
        <v>23</v>
      </c>
      <c r="F724" s="28">
        <f t="shared" si="608"/>
        <v>7000</v>
      </c>
      <c r="G724" s="28">
        <f t="shared" si="608"/>
        <v>0</v>
      </c>
      <c r="H724" s="28">
        <f t="shared" si="608"/>
        <v>7000</v>
      </c>
      <c r="I724" s="28">
        <f t="shared" si="608"/>
        <v>0</v>
      </c>
      <c r="J724" s="28">
        <f t="shared" si="608"/>
        <v>0</v>
      </c>
      <c r="K724" s="28">
        <f t="shared" si="608"/>
        <v>1400</v>
      </c>
      <c r="L724" s="28">
        <f t="shared" si="608"/>
        <v>8400</v>
      </c>
      <c r="M724" s="28">
        <f t="shared" si="608"/>
        <v>0</v>
      </c>
      <c r="N724" s="28">
        <f t="shared" si="608"/>
        <v>8400</v>
      </c>
      <c r="O724" s="28">
        <f t="shared" si="608"/>
        <v>1000</v>
      </c>
      <c r="P724" s="28">
        <f t="shared" si="608"/>
        <v>0</v>
      </c>
      <c r="Q724" s="28">
        <f t="shared" si="608"/>
        <v>1000</v>
      </c>
      <c r="R724" s="28">
        <f t="shared" si="608"/>
        <v>0</v>
      </c>
      <c r="S724" s="28">
        <f t="shared" si="608"/>
        <v>1000</v>
      </c>
      <c r="T724" s="28">
        <f t="shared" si="608"/>
        <v>0</v>
      </c>
      <c r="U724" s="28">
        <f t="shared" si="608"/>
        <v>1000</v>
      </c>
      <c r="V724" s="28">
        <f t="shared" si="608"/>
        <v>1000</v>
      </c>
      <c r="W724" s="28">
        <f t="shared" si="608"/>
        <v>0</v>
      </c>
      <c r="X724" s="28">
        <f t="shared" si="608"/>
        <v>1000</v>
      </c>
      <c r="Y724" s="28">
        <f t="shared" si="608"/>
        <v>0</v>
      </c>
      <c r="Z724" s="28">
        <f t="shared" si="608"/>
        <v>1000</v>
      </c>
      <c r="AA724" s="137">
        <f t="shared" si="609"/>
        <v>0</v>
      </c>
      <c r="AB724" s="28">
        <f t="shared" si="609"/>
        <v>1000</v>
      </c>
      <c r="AC724" s="127"/>
    </row>
    <row r="725" spans="1:29" ht="31.5" hidden="1" outlineLevel="3" x14ac:dyDescent="0.2">
      <c r="A725" s="30" t="s">
        <v>551</v>
      </c>
      <c r="B725" s="30" t="s">
        <v>539</v>
      </c>
      <c r="C725" s="30" t="s">
        <v>24</v>
      </c>
      <c r="D725" s="30"/>
      <c r="E725" s="31" t="s">
        <v>25</v>
      </c>
      <c r="F725" s="28">
        <f t="shared" si="608"/>
        <v>7000</v>
      </c>
      <c r="G725" s="28">
        <f t="shared" si="608"/>
        <v>0</v>
      </c>
      <c r="H725" s="28">
        <f t="shared" si="608"/>
        <v>7000</v>
      </c>
      <c r="I725" s="28">
        <f t="shared" si="608"/>
        <v>0</v>
      </c>
      <c r="J725" s="28">
        <f t="shared" si="608"/>
        <v>0</v>
      </c>
      <c r="K725" s="28">
        <f t="shared" si="608"/>
        <v>1400</v>
      </c>
      <c r="L725" s="28">
        <f t="shared" si="608"/>
        <v>8400</v>
      </c>
      <c r="M725" s="28">
        <f t="shared" si="608"/>
        <v>0</v>
      </c>
      <c r="N725" s="28">
        <f t="shared" si="608"/>
        <v>8400</v>
      </c>
      <c r="O725" s="28">
        <f t="shared" si="608"/>
        <v>1000</v>
      </c>
      <c r="P725" s="28">
        <f t="shared" si="608"/>
        <v>0</v>
      </c>
      <c r="Q725" s="28">
        <f t="shared" si="608"/>
        <v>1000</v>
      </c>
      <c r="R725" s="28">
        <f t="shared" si="608"/>
        <v>0</v>
      </c>
      <c r="S725" s="28">
        <f t="shared" si="608"/>
        <v>1000</v>
      </c>
      <c r="T725" s="28">
        <f t="shared" si="608"/>
        <v>0</v>
      </c>
      <c r="U725" s="28">
        <f t="shared" si="608"/>
        <v>1000</v>
      </c>
      <c r="V725" s="28">
        <f t="shared" si="608"/>
        <v>1000</v>
      </c>
      <c r="W725" s="28">
        <f t="shared" si="608"/>
        <v>0</v>
      </c>
      <c r="X725" s="28">
        <f t="shared" si="608"/>
        <v>1000</v>
      </c>
      <c r="Y725" s="28">
        <f t="shared" si="608"/>
        <v>0</v>
      </c>
      <c r="Z725" s="28">
        <f t="shared" si="608"/>
        <v>1000</v>
      </c>
      <c r="AA725" s="137">
        <f t="shared" si="609"/>
        <v>0</v>
      </c>
      <c r="AB725" s="28">
        <f t="shared" si="609"/>
        <v>1000</v>
      </c>
      <c r="AC725" s="127"/>
    </row>
    <row r="726" spans="1:29" ht="21.75" hidden="1" customHeight="1" outlineLevel="4" x14ac:dyDescent="0.2">
      <c r="A726" s="30" t="s">
        <v>551</v>
      </c>
      <c r="B726" s="30" t="s">
        <v>539</v>
      </c>
      <c r="C726" s="30" t="s">
        <v>248</v>
      </c>
      <c r="D726" s="30"/>
      <c r="E726" s="31" t="s">
        <v>249</v>
      </c>
      <c r="F726" s="28">
        <f t="shared" si="608"/>
        <v>7000</v>
      </c>
      <c r="G726" s="28">
        <f t="shared" si="608"/>
        <v>0</v>
      </c>
      <c r="H726" s="28">
        <f t="shared" si="608"/>
        <v>7000</v>
      </c>
      <c r="I726" s="28">
        <f t="shared" si="608"/>
        <v>0</v>
      </c>
      <c r="J726" s="28">
        <f t="shared" si="608"/>
        <v>0</v>
      </c>
      <c r="K726" s="28">
        <f t="shared" si="608"/>
        <v>1400</v>
      </c>
      <c r="L726" s="28">
        <f t="shared" si="608"/>
        <v>8400</v>
      </c>
      <c r="M726" s="28">
        <f t="shared" si="608"/>
        <v>0</v>
      </c>
      <c r="N726" s="28">
        <f t="shared" si="608"/>
        <v>8400</v>
      </c>
      <c r="O726" s="28">
        <f t="shared" si="608"/>
        <v>1000</v>
      </c>
      <c r="P726" s="28">
        <f t="shared" si="608"/>
        <v>0</v>
      </c>
      <c r="Q726" s="28">
        <f t="shared" si="608"/>
        <v>1000</v>
      </c>
      <c r="R726" s="28">
        <f t="shared" si="608"/>
        <v>0</v>
      </c>
      <c r="S726" s="28">
        <f t="shared" si="608"/>
        <v>1000</v>
      </c>
      <c r="T726" s="28">
        <f t="shared" si="608"/>
        <v>0</v>
      </c>
      <c r="U726" s="28">
        <f t="shared" si="608"/>
        <v>1000</v>
      </c>
      <c r="V726" s="28">
        <f t="shared" si="608"/>
        <v>1000</v>
      </c>
      <c r="W726" s="28">
        <f t="shared" si="608"/>
        <v>0</v>
      </c>
      <c r="X726" s="28">
        <f t="shared" si="608"/>
        <v>1000</v>
      </c>
      <c r="Y726" s="28">
        <f t="shared" si="608"/>
        <v>0</v>
      </c>
      <c r="Z726" s="28">
        <f t="shared" si="608"/>
        <v>1000</v>
      </c>
      <c r="AA726" s="137">
        <f t="shared" si="609"/>
        <v>0</v>
      </c>
      <c r="AB726" s="28">
        <f t="shared" si="609"/>
        <v>1000</v>
      </c>
      <c r="AC726" s="127"/>
    </row>
    <row r="727" spans="1:29" ht="47.25" hidden="1" outlineLevel="5" x14ac:dyDescent="0.2">
      <c r="A727" s="30" t="s">
        <v>551</v>
      </c>
      <c r="B727" s="30" t="s">
        <v>539</v>
      </c>
      <c r="C727" s="30" t="s">
        <v>439</v>
      </c>
      <c r="D727" s="30"/>
      <c r="E727" s="31" t="s">
        <v>440</v>
      </c>
      <c r="F727" s="28">
        <f t="shared" si="608"/>
        <v>7000</v>
      </c>
      <c r="G727" s="28">
        <f t="shared" si="608"/>
        <v>0</v>
      </c>
      <c r="H727" s="28">
        <f t="shared" si="608"/>
        <v>7000</v>
      </c>
      <c r="I727" s="28">
        <f t="shared" si="608"/>
        <v>0</v>
      </c>
      <c r="J727" s="28">
        <f t="shared" si="608"/>
        <v>0</v>
      </c>
      <c r="K727" s="28">
        <f t="shared" si="608"/>
        <v>1400</v>
      </c>
      <c r="L727" s="28">
        <f t="shared" si="608"/>
        <v>8400</v>
      </c>
      <c r="M727" s="28">
        <f t="shared" si="608"/>
        <v>0</v>
      </c>
      <c r="N727" s="28">
        <f t="shared" si="608"/>
        <v>8400</v>
      </c>
      <c r="O727" s="28">
        <f t="shared" si="608"/>
        <v>1000</v>
      </c>
      <c r="P727" s="28">
        <f t="shared" si="608"/>
        <v>0</v>
      </c>
      <c r="Q727" s="28">
        <f t="shared" si="608"/>
        <v>1000</v>
      </c>
      <c r="R727" s="28">
        <f t="shared" si="608"/>
        <v>0</v>
      </c>
      <c r="S727" s="28">
        <f t="shared" si="608"/>
        <v>1000</v>
      </c>
      <c r="T727" s="28">
        <f t="shared" si="608"/>
        <v>0</v>
      </c>
      <c r="U727" s="28">
        <f t="shared" si="608"/>
        <v>1000</v>
      </c>
      <c r="V727" s="28">
        <f t="shared" si="608"/>
        <v>1000</v>
      </c>
      <c r="W727" s="28">
        <f t="shared" si="608"/>
        <v>0</v>
      </c>
      <c r="X727" s="28">
        <f t="shared" si="608"/>
        <v>1000</v>
      </c>
      <c r="Y727" s="28">
        <f t="shared" si="608"/>
        <v>0</v>
      </c>
      <c r="Z727" s="28">
        <f t="shared" si="608"/>
        <v>1000</v>
      </c>
      <c r="AA727" s="137">
        <f t="shared" si="609"/>
        <v>0</v>
      </c>
      <c r="AB727" s="28">
        <f t="shared" si="609"/>
        <v>1000</v>
      </c>
      <c r="AC727" s="127"/>
    </row>
    <row r="728" spans="1:29" ht="15.75" hidden="1" outlineLevel="7" x14ac:dyDescent="0.2">
      <c r="A728" s="32" t="s">
        <v>551</v>
      </c>
      <c r="B728" s="32" t="s">
        <v>539</v>
      </c>
      <c r="C728" s="32" t="s">
        <v>439</v>
      </c>
      <c r="D728" s="32" t="s">
        <v>19</v>
      </c>
      <c r="E728" s="33" t="s">
        <v>20</v>
      </c>
      <c r="F728" s="29">
        <f>1000+6000</f>
        <v>7000</v>
      </c>
      <c r="G728" s="29"/>
      <c r="H728" s="29">
        <f>SUM(F728:G728)</f>
        <v>7000</v>
      </c>
      <c r="I728" s="29"/>
      <c r="J728" s="29"/>
      <c r="K728" s="29">
        <v>1400</v>
      </c>
      <c r="L728" s="29">
        <f>SUM(H728:K728)</f>
        <v>8400</v>
      </c>
      <c r="M728" s="29"/>
      <c r="N728" s="29">
        <f>SUM(L728:M728)</f>
        <v>8400</v>
      </c>
      <c r="O728" s="29">
        <v>1000</v>
      </c>
      <c r="P728" s="29"/>
      <c r="Q728" s="29">
        <f>SUM(O728:P728)</f>
        <v>1000</v>
      </c>
      <c r="R728" s="29"/>
      <c r="S728" s="29">
        <f>SUM(Q728:R728)</f>
        <v>1000</v>
      </c>
      <c r="T728" s="29"/>
      <c r="U728" s="29">
        <f>SUM(S728:T728)</f>
        <v>1000</v>
      </c>
      <c r="V728" s="29">
        <v>1000</v>
      </c>
      <c r="W728" s="29"/>
      <c r="X728" s="29">
        <f>SUM(V728:W728)</f>
        <v>1000</v>
      </c>
      <c r="Y728" s="29"/>
      <c r="Z728" s="29">
        <f>SUM(X728:Y728)</f>
        <v>1000</v>
      </c>
      <c r="AA728" s="138"/>
      <c r="AB728" s="29">
        <f>SUM(Z728:AA728)</f>
        <v>1000</v>
      </c>
      <c r="AC728" s="127"/>
    </row>
    <row r="729" spans="1:29" ht="15.75" outlineLevel="7" x14ac:dyDescent="0.2">
      <c r="A729" s="32"/>
      <c r="B729" s="32"/>
      <c r="C729" s="32"/>
      <c r="D729" s="32"/>
      <c r="E729" s="33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  <c r="AA729" s="138"/>
      <c r="AB729" s="29"/>
      <c r="AC729" s="127"/>
    </row>
    <row r="730" spans="1:29" ht="15.75" x14ac:dyDescent="0.2">
      <c r="A730" s="30" t="s">
        <v>553</v>
      </c>
      <c r="B730" s="30"/>
      <c r="C730" s="30"/>
      <c r="D730" s="30"/>
      <c r="E730" s="31" t="s">
        <v>554</v>
      </c>
      <c r="F730" s="28">
        <f t="shared" ref="F730:Z730" si="610">F731+F739+F875+F896</f>
        <v>1879526.0876632431</v>
      </c>
      <c r="G730" s="28">
        <f t="shared" si="610"/>
        <v>0</v>
      </c>
      <c r="H730" s="28">
        <f t="shared" si="610"/>
        <v>1879526.0876632431</v>
      </c>
      <c r="I730" s="28">
        <f t="shared" si="610"/>
        <v>22500</v>
      </c>
      <c r="J730" s="28">
        <f t="shared" si="610"/>
        <v>29207.929929999998</v>
      </c>
      <c r="K730" s="28">
        <f t="shared" si="610"/>
        <v>27617.548600000002</v>
      </c>
      <c r="L730" s="28">
        <f t="shared" si="610"/>
        <v>1958851.5661932435</v>
      </c>
      <c r="M730" s="28">
        <f>M731+M739+M875+M896</f>
        <v>2530.7116000000001</v>
      </c>
      <c r="N730" s="28">
        <f>N731+N739+N875+N896</f>
        <v>1961382.2777932433</v>
      </c>
      <c r="O730" s="28">
        <f t="shared" si="610"/>
        <v>1883354.1540540541</v>
      </c>
      <c r="P730" s="28">
        <f t="shared" si="610"/>
        <v>0</v>
      </c>
      <c r="Q730" s="28">
        <f t="shared" si="610"/>
        <v>1883354.1540540541</v>
      </c>
      <c r="R730" s="28">
        <f t="shared" si="610"/>
        <v>36372.1414</v>
      </c>
      <c r="S730" s="28">
        <f t="shared" si="610"/>
        <v>1919726.2954540541</v>
      </c>
      <c r="T730" s="28">
        <f>T731+T739+T875+T896</f>
        <v>0</v>
      </c>
      <c r="U730" s="28">
        <f>U731+U739+U875+U896</f>
        <v>1919726.2954540541</v>
      </c>
      <c r="V730" s="28">
        <f t="shared" si="610"/>
        <v>1874933.9648648652</v>
      </c>
      <c r="W730" s="28">
        <f t="shared" si="610"/>
        <v>0</v>
      </c>
      <c r="X730" s="28">
        <f t="shared" si="610"/>
        <v>1874933.9648648652</v>
      </c>
      <c r="Y730" s="28">
        <f t="shared" si="610"/>
        <v>0</v>
      </c>
      <c r="Z730" s="28">
        <f t="shared" si="610"/>
        <v>1874933.9648648652</v>
      </c>
      <c r="AA730" s="137">
        <f>AA731+AA739+AA875+AA896</f>
        <v>0</v>
      </c>
      <c r="AB730" s="28">
        <f>AB731+AB739+AB875+AB896</f>
        <v>1874933.9648648652</v>
      </c>
      <c r="AC730" s="127"/>
    </row>
    <row r="731" spans="1:29" ht="15.75" hidden="1" x14ac:dyDescent="0.2">
      <c r="A731" s="30" t="s">
        <v>553</v>
      </c>
      <c r="B731" s="30" t="s">
        <v>467</v>
      </c>
      <c r="C731" s="30"/>
      <c r="D731" s="30"/>
      <c r="E731" s="67" t="s">
        <v>468</v>
      </c>
      <c r="F731" s="28">
        <f t="shared" ref="F731:Z735" si="611">F732</f>
        <v>40.6</v>
      </c>
      <c r="G731" s="28">
        <f t="shared" si="611"/>
        <v>0</v>
      </c>
      <c r="H731" s="28">
        <f t="shared" si="611"/>
        <v>40.6</v>
      </c>
      <c r="I731" s="28">
        <f t="shared" si="611"/>
        <v>0</v>
      </c>
      <c r="J731" s="28">
        <f t="shared" si="611"/>
        <v>0</v>
      </c>
      <c r="K731" s="28">
        <f t="shared" si="611"/>
        <v>0</v>
      </c>
      <c r="L731" s="28">
        <f t="shared" si="611"/>
        <v>40.6</v>
      </c>
      <c r="M731" s="28">
        <f t="shared" si="611"/>
        <v>0</v>
      </c>
      <c r="N731" s="28">
        <f t="shared" si="611"/>
        <v>40.6</v>
      </c>
      <c r="O731" s="28">
        <f t="shared" si="611"/>
        <v>40.6</v>
      </c>
      <c r="P731" s="28">
        <f t="shared" si="611"/>
        <v>0</v>
      </c>
      <c r="Q731" s="28">
        <f t="shared" si="611"/>
        <v>40.6</v>
      </c>
      <c r="R731" s="28">
        <f t="shared" si="611"/>
        <v>0</v>
      </c>
      <c r="S731" s="28">
        <f t="shared" si="611"/>
        <v>40.6</v>
      </c>
      <c r="T731" s="28">
        <f t="shared" si="611"/>
        <v>0</v>
      </c>
      <c r="U731" s="28">
        <f t="shared" si="611"/>
        <v>40.6</v>
      </c>
      <c r="V731" s="28">
        <f t="shared" si="611"/>
        <v>40.6</v>
      </c>
      <c r="W731" s="28">
        <f t="shared" si="611"/>
        <v>0</v>
      </c>
      <c r="X731" s="28">
        <f t="shared" si="611"/>
        <v>40.6</v>
      </c>
      <c r="Y731" s="28">
        <f t="shared" si="611"/>
        <v>0</v>
      </c>
      <c r="Z731" s="28">
        <f t="shared" si="611"/>
        <v>40.6</v>
      </c>
      <c r="AA731" s="137">
        <f t="shared" ref="AA731:AB735" si="612">AA732</f>
        <v>0</v>
      </c>
      <c r="AB731" s="28">
        <f t="shared" si="612"/>
        <v>40.6</v>
      </c>
      <c r="AC731" s="127"/>
    </row>
    <row r="732" spans="1:29" ht="15.75" hidden="1" outlineLevel="1" x14ac:dyDescent="0.2">
      <c r="A732" s="30" t="s">
        <v>553</v>
      </c>
      <c r="B732" s="30" t="s">
        <v>471</v>
      </c>
      <c r="C732" s="30"/>
      <c r="D732" s="30"/>
      <c r="E732" s="31" t="s">
        <v>472</v>
      </c>
      <c r="F732" s="28">
        <f t="shared" si="611"/>
        <v>40.6</v>
      </c>
      <c r="G732" s="28">
        <f t="shared" si="611"/>
        <v>0</v>
      </c>
      <c r="H732" s="28">
        <f t="shared" si="611"/>
        <v>40.6</v>
      </c>
      <c r="I732" s="28">
        <f t="shared" si="611"/>
        <v>0</v>
      </c>
      <c r="J732" s="28">
        <f t="shared" si="611"/>
        <v>0</v>
      </c>
      <c r="K732" s="28">
        <f t="shared" si="611"/>
        <v>0</v>
      </c>
      <c r="L732" s="28">
        <f t="shared" si="611"/>
        <v>40.6</v>
      </c>
      <c r="M732" s="28">
        <f t="shared" si="611"/>
        <v>0</v>
      </c>
      <c r="N732" s="28">
        <f t="shared" si="611"/>
        <v>40.6</v>
      </c>
      <c r="O732" s="28">
        <f t="shared" si="611"/>
        <v>40.6</v>
      </c>
      <c r="P732" s="28">
        <f t="shared" si="611"/>
        <v>0</v>
      </c>
      <c r="Q732" s="28">
        <f t="shared" si="611"/>
        <v>40.6</v>
      </c>
      <c r="R732" s="28">
        <f t="shared" si="611"/>
        <v>0</v>
      </c>
      <c r="S732" s="28">
        <f t="shared" si="611"/>
        <v>40.6</v>
      </c>
      <c r="T732" s="28">
        <f t="shared" si="611"/>
        <v>0</v>
      </c>
      <c r="U732" s="28">
        <f t="shared" si="611"/>
        <v>40.6</v>
      </c>
      <c r="V732" s="28">
        <f t="shared" si="611"/>
        <v>40.6</v>
      </c>
      <c r="W732" s="28">
        <f t="shared" si="611"/>
        <v>0</v>
      </c>
      <c r="X732" s="28">
        <f t="shared" si="611"/>
        <v>40.6</v>
      </c>
      <c r="Y732" s="28">
        <f t="shared" si="611"/>
        <v>0</v>
      </c>
      <c r="Z732" s="28">
        <f t="shared" si="611"/>
        <v>40.6</v>
      </c>
      <c r="AA732" s="137">
        <f t="shared" si="612"/>
        <v>0</v>
      </c>
      <c r="AB732" s="28">
        <f t="shared" si="612"/>
        <v>40.6</v>
      </c>
      <c r="AC732" s="127"/>
    </row>
    <row r="733" spans="1:29" ht="31.5" hidden="1" outlineLevel="2" x14ac:dyDescent="0.2">
      <c r="A733" s="30" t="s">
        <v>553</v>
      </c>
      <c r="B733" s="30" t="s">
        <v>471</v>
      </c>
      <c r="C733" s="30" t="s">
        <v>30</v>
      </c>
      <c r="D733" s="30"/>
      <c r="E733" s="31" t="s">
        <v>31</v>
      </c>
      <c r="F733" s="28">
        <f t="shared" si="611"/>
        <v>40.6</v>
      </c>
      <c r="G733" s="28">
        <f t="shared" si="611"/>
        <v>0</v>
      </c>
      <c r="H733" s="28">
        <f t="shared" si="611"/>
        <v>40.6</v>
      </c>
      <c r="I733" s="28">
        <f t="shared" si="611"/>
        <v>0</v>
      </c>
      <c r="J733" s="28">
        <f t="shared" si="611"/>
        <v>0</v>
      </c>
      <c r="K733" s="28">
        <f t="shared" si="611"/>
        <v>0</v>
      </c>
      <c r="L733" s="28">
        <f t="shared" si="611"/>
        <v>40.6</v>
      </c>
      <c r="M733" s="28">
        <f t="shared" si="611"/>
        <v>0</v>
      </c>
      <c r="N733" s="28">
        <f t="shared" si="611"/>
        <v>40.6</v>
      </c>
      <c r="O733" s="28">
        <f t="shared" si="611"/>
        <v>40.6</v>
      </c>
      <c r="P733" s="28">
        <f t="shared" si="611"/>
        <v>0</v>
      </c>
      <c r="Q733" s="28">
        <f t="shared" si="611"/>
        <v>40.6</v>
      </c>
      <c r="R733" s="28">
        <f t="shared" si="611"/>
        <v>0</v>
      </c>
      <c r="S733" s="28">
        <f t="shared" si="611"/>
        <v>40.6</v>
      </c>
      <c r="T733" s="28">
        <f t="shared" si="611"/>
        <v>0</v>
      </c>
      <c r="U733" s="28">
        <f t="shared" si="611"/>
        <v>40.6</v>
      </c>
      <c r="V733" s="28">
        <f t="shared" si="611"/>
        <v>40.6</v>
      </c>
      <c r="W733" s="28">
        <f t="shared" si="611"/>
        <v>0</v>
      </c>
      <c r="X733" s="28">
        <f t="shared" si="611"/>
        <v>40.6</v>
      </c>
      <c r="Y733" s="28">
        <f t="shared" si="611"/>
        <v>0</v>
      </c>
      <c r="Z733" s="28">
        <f t="shared" si="611"/>
        <v>40.6</v>
      </c>
      <c r="AA733" s="137">
        <f t="shared" si="612"/>
        <v>0</v>
      </c>
      <c r="AB733" s="28">
        <f t="shared" si="612"/>
        <v>40.6</v>
      </c>
      <c r="AC733" s="127"/>
    </row>
    <row r="734" spans="1:29" ht="15.75" hidden="1" outlineLevel="3" x14ac:dyDescent="0.2">
      <c r="A734" s="30" t="s">
        <v>553</v>
      </c>
      <c r="B734" s="30" t="s">
        <v>471</v>
      </c>
      <c r="C734" s="30" t="s">
        <v>71</v>
      </c>
      <c r="D734" s="30"/>
      <c r="E734" s="31" t="s">
        <v>72</v>
      </c>
      <c r="F734" s="28">
        <f t="shared" si="611"/>
        <v>40.6</v>
      </c>
      <c r="G734" s="28">
        <f t="shared" si="611"/>
        <v>0</v>
      </c>
      <c r="H734" s="28">
        <f t="shared" si="611"/>
        <v>40.6</v>
      </c>
      <c r="I734" s="28">
        <f t="shared" si="611"/>
        <v>0</v>
      </c>
      <c r="J734" s="28">
        <f t="shared" si="611"/>
        <v>0</v>
      </c>
      <c r="K734" s="28">
        <f t="shared" si="611"/>
        <v>0</v>
      </c>
      <c r="L734" s="28">
        <f t="shared" si="611"/>
        <v>40.6</v>
      </c>
      <c r="M734" s="28">
        <f t="shared" si="611"/>
        <v>0</v>
      </c>
      <c r="N734" s="28">
        <f t="shared" si="611"/>
        <v>40.6</v>
      </c>
      <c r="O734" s="28">
        <f t="shared" si="611"/>
        <v>40.6</v>
      </c>
      <c r="P734" s="28">
        <f t="shared" si="611"/>
        <v>0</v>
      </c>
      <c r="Q734" s="28">
        <f t="shared" si="611"/>
        <v>40.6</v>
      </c>
      <c r="R734" s="28">
        <f t="shared" si="611"/>
        <v>0</v>
      </c>
      <c r="S734" s="28">
        <f t="shared" si="611"/>
        <v>40.6</v>
      </c>
      <c r="T734" s="28">
        <f t="shared" si="611"/>
        <v>0</v>
      </c>
      <c r="U734" s="28">
        <f t="shared" si="611"/>
        <v>40.6</v>
      </c>
      <c r="V734" s="28">
        <f t="shared" si="611"/>
        <v>40.6</v>
      </c>
      <c r="W734" s="28">
        <f t="shared" si="611"/>
        <v>0</v>
      </c>
      <c r="X734" s="28">
        <f t="shared" si="611"/>
        <v>40.6</v>
      </c>
      <c r="Y734" s="28">
        <f t="shared" si="611"/>
        <v>0</v>
      </c>
      <c r="Z734" s="28">
        <f t="shared" si="611"/>
        <v>40.6</v>
      </c>
      <c r="AA734" s="137">
        <f t="shared" si="612"/>
        <v>0</v>
      </c>
      <c r="AB734" s="28">
        <f t="shared" si="612"/>
        <v>40.6</v>
      </c>
      <c r="AC734" s="127"/>
    </row>
    <row r="735" spans="1:29" ht="32.25" hidden="1" customHeight="1" outlineLevel="4" x14ac:dyDescent="0.2">
      <c r="A735" s="30" t="s">
        <v>553</v>
      </c>
      <c r="B735" s="30" t="s">
        <v>471</v>
      </c>
      <c r="C735" s="30" t="s">
        <v>73</v>
      </c>
      <c r="D735" s="30"/>
      <c r="E735" s="31" t="s">
        <v>74</v>
      </c>
      <c r="F735" s="28">
        <f t="shared" si="611"/>
        <v>40.6</v>
      </c>
      <c r="G735" s="28">
        <f t="shared" si="611"/>
        <v>0</v>
      </c>
      <c r="H735" s="28">
        <f t="shared" si="611"/>
        <v>40.6</v>
      </c>
      <c r="I735" s="28">
        <f t="shared" si="611"/>
        <v>0</v>
      </c>
      <c r="J735" s="28">
        <f t="shared" si="611"/>
        <v>0</v>
      </c>
      <c r="K735" s="28">
        <f t="shared" si="611"/>
        <v>0</v>
      </c>
      <c r="L735" s="28">
        <f t="shared" si="611"/>
        <v>40.6</v>
      </c>
      <c r="M735" s="28">
        <f t="shared" si="611"/>
        <v>0</v>
      </c>
      <c r="N735" s="28">
        <f t="shared" si="611"/>
        <v>40.6</v>
      </c>
      <c r="O735" s="28">
        <f t="shared" si="611"/>
        <v>40.6</v>
      </c>
      <c r="P735" s="28">
        <f t="shared" si="611"/>
        <v>0</v>
      </c>
      <c r="Q735" s="28">
        <f t="shared" si="611"/>
        <v>40.6</v>
      </c>
      <c r="R735" s="28">
        <f t="shared" si="611"/>
        <v>0</v>
      </c>
      <c r="S735" s="28">
        <f t="shared" si="611"/>
        <v>40.6</v>
      </c>
      <c r="T735" s="28">
        <f t="shared" si="611"/>
        <v>0</v>
      </c>
      <c r="U735" s="28">
        <f t="shared" si="611"/>
        <v>40.6</v>
      </c>
      <c r="V735" s="28">
        <f t="shared" si="611"/>
        <v>40.6</v>
      </c>
      <c r="W735" s="28">
        <f t="shared" si="611"/>
        <v>0</v>
      </c>
      <c r="X735" s="28">
        <f t="shared" si="611"/>
        <v>40.6</v>
      </c>
      <c r="Y735" s="28">
        <f t="shared" si="611"/>
        <v>0</v>
      </c>
      <c r="Z735" s="28">
        <f t="shared" si="611"/>
        <v>40.6</v>
      </c>
      <c r="AA735" s="137">
        <f t="shared" si="612"/>
        <v>0</v>
      </c>
      <c r="AB735" s="28">
        <f t="shared" si="612"/>
        <v>40.6</v>
      </c>
      <c r="AC735" s="127"/>
    </row>
    <row r="736" spans="1:29" ht="15.75" hidden="1" outlineLevel="5" x14ac:dyDescent="0.2">
      <c r="A736" s="30" t="s">
        <v>553</v>
      </c>
      <c r="B736" s="30" t="s">
        <v>471</v>
      </c>
      <c r="C736" s="30" t="s">
        <v>75</v>
      </c>
      <c r="D736" s="30"/>
      <c r="E736" s="31" t="s">
        <v>76</v>
      </c>
      <c r="F736" s="28">
        <f>F738+F737</f>
        <v>40.6</v>
      </c>
      <c r="G736" s="28">
        <f t="shared" ref="G736:L736" si="613">G738+G737</f>
        <v>0</v>
      </c>
      <c r="H736" s="28">
        <f t="shared" si="613"/>
        <v>40.6</v>
      </c>
      <c r="I736" s="28">
        <f t="shared" si="613"/>
        <v>0</v>
      </c>
      <c r="J736" s="28">
        <f t="shared" si="613"/>
        <v>0</v>
      </c>
      <c r="K736" s="28">
        <f t="shared" si="613"/>
        <v>0</v>
      </c>
      <c r="L736" s="28">
        <f t="shared" si="613"/>
        <v>40.6</v>
      </c>
      <c r="M736" s="28">
        <f>M738+M737</f>
        <v>0</v>
      </c>
      <c r="N736" s="28">
        <f>N738+N737</f>
        <v>40.6</v>
      </c>
      <c r="O736" s="28">
        <f t="shared" ref="O736:Z736" si="614">O738+O737</f>
        <v>40.6</v>
      </c>
      <c r="P736" s="28">
        <f t="shared" si="614"/>
        <v>0</v>
      </c>
      <c r="Q736" s="28">
        <f t="shared" si="614"/>
        <v>40.6</v>
      </c>
      <c r="R736" s="28">
        <f t="shared" si="614"/>
        <v>0</v>
      </c>
      <c r="S736" s="28">
        <f t="shared" si="614"/>
        <v>40.6</v>
      </c>
      <c r="T736" s="28">
        <f>T738+T737</f>
        <v>0</v>
      </c>
      <c r="U736" s="28">
        <f>U738+U737</f>
        <v>40.6</v>
      </c>
      <c r="V736" s="28">
        <f t="shared" si="614"/>
        <v>40.6</v>
      </c>
      <c r="W736" s="28">
        <f t="shared" si="614"/>
        <v>0</v>
      </c>
      <c r="X736" s="28">
        <f t="shared" si="614"/>
        <v>40.6</v>
      </c>
      <c r="Y736" s="28">
        <f t="shared" si="614"/>
        <v>0</v>
      </c>
      <c r="Z736" s="28">
        <f t="shared" si="614"/>
        <v>40.6</v>
      </c>
      <c r="AA736" s="137">
        <f>AA738+AA737</f>
        <v>0</v>
      </c>
      <c r="AB736" s="28">
        <f>AB738+AB737</f>
        <v>40.6</v>
      </c>
      <c r="AC736" s="127"/>
    </row>
    <row r="737" spans="1:29" ht="47.25" hidden="1" outlineLevel="5" x14ac:dyDescent="0.2">
      <c r="A737" s="32" t="s">
        <v>553</v>
      </c>
      <c r="B737" s="32" t="s">
        <v>471</v>
      </c>
      <c r="C737" s="32" t="s">
        <v>75</v>
      </c>
      <c r="D737" s="32" t="s">
        <v>4</v>
      </c>
      <c r="E737" s="33" t="s">
        <v>5</v>
      </c>
      <c r="F737" s="29">
        <v>5.2</v>
      </c>
      <c r="G737" s="29"/>
      <c r="H737" s="29">
        <f>SUM(F737:G737)</f>
        <v>5.2</v>
      </c>
      <c r="I737" s="29"/>
      <c r="J737" s="29"/>
      <c r="K737" s="29"/>
      <c r="L737" s="29">
        <f>SUM(H737:K737)</f>
        <v>5.2</v>
      </c>
      <c r="M737" s="29"/>
      <c r="N737" s="29">
        <f>SUM(L737:M737)</f>
        <v>5.2</v>
      </c>
      <c r="O737" s="29">
        <v>5.2</v>
      </c>
      <c r="P737" s="29"/>
      <c r="Q737" s="29">
        <f>SUM(O737:P737)</f>
        <v>5.2</v>
      </c>
      <c r="R737" s="29"/>
      <c r="S737" s="29">
        <f>SUM(Q737:R737)</f>
        <v>5.2</v>
      </c>
      <c r="T737" s="29"/>
      <c r="U737" s="29">
        <f>SUM(S737:T737)</f>
        <v>5.2</v>
      </c>
      <c r="V737" s="29">
        <v>5.2</v>
      </c>
      <c r="W737" s="29"/>
      <c r="X737" s="29">
        <f>SUM(V737:W737)</f>
        <v>5.2</v>
      </c>
      <c r="Y737" s="29"/>
      <c r="Z737" s="29">
        <f>SUM(X737:Y737)</f>
        <v>5.2</v>
      </c>
      <c r="AA737" s="138"/>
      <c r="AB737" s="29">
        <f>SUM(Z737:AA737)</f>
        <v>5.2</v>
      </c>
      <c r="AC737" s="127"/>
    </row>
    <row r="738" spans="1:29" ht="15.75" hidden="1" outlineLevel="7" x14ac:dyDescent="0.2">
      <c r="A738" s="32" t="s">
        <v>553</v>
      </c>
      <c r="B738" s="32" t="s">
        <v>471</v>
      </c>
      <c r="C738" s="32" t="s">
        <v>75</v>
      </c>
      <c r="D738" s="32" t="s">
        <v>7</v>
      </c>
      <c r="E738" s="33" t="s">
        <v>8</v>
      </c>
      <c r="F738" s="29">
        <v>35.4</v>
      </c>
      <c r="G738" s="29"/>
      <c r="H738" s="29">
        <f>SUM(F738:G738)</f>
        <v>35.4</v>
      </c>
      <c r="I738" s="29"/>
      <c r="J738" s="29"/>
      <c r="K738" s="29"/>
      <c r="L738" s="29">
        <f>SUM(H738:K738)</f>
        <v>35.4</v>
      </c>
      <c r="M738" s="29"/>
      <c r="N738" s="29">
        <f>SUM(L738:M738)</f>
        <v>35.4</v>
      </c>
      <c r="O738" s="29">
        <v>35.4</v>
      </c>
      <c r="P738" s="29"/>
      <c r="Q738" s="29">
        <f>SUM(O738:P738)</f>
        <v>35.4</v>
      </c>
      <c r="R738" s="29"/>
      <c r="S738" s="29">
        <f>SUM(Q738:R738)</f>
        <v>35.4</v>
      </c>
      <c r="T738" s="29"/>
      <c r="U738" s="29">
        <f>SUM(S738:T738)</f>
        <v>35.4</v>
      </c>
      <c r="V738" s="29">
        <v>35.4</v>
      </c>
      <c r="W738" s="29"/>
      <c r="X738" s="29">
        <f>SUM(V738:W738)</f>
        <v>35.4</v>
      </c>
      <c r="Y738" s="29"/>
      <c r="Z738" s="29">
        <f>SUM(X738:Y738)</f>
        <v>35.4</v>
      </c>
      <c r="AA738" s="138"/>
      <c r="AB738" s="29">
        <f>SUM(Z738:AA738)</f>
        <v>35.4</v>
      </c>
      <c r="AC738" s="127"/>
    </row>
    <row r="739" spans="1:29" ht="15.75" outlineLevel="7" x14ac:dyDescent="0.2">
      <c r="A739" s="30" t="s">
        <v>553</v>
      </c>
      <c r="B739" s="30" t="s">
        <v>473</v>
      </c>
      <c r="C739" s="32"/>
      <c r="D739" s="32"/>
      <c r="E739" s="67" t="s">
        <v>474</v>
      </c>
      <c r="F739" s="28">
        <f t="shared" ref="F739:Z739" si="615">F740+F774+F814+F825+F835</f>
        <v>1856198.0432432431</v>
      </c>
      <c r="G739" s="28">
        <f t="shared" si="615"/>
        <v>0</v>
      </c>
      <c r="H739" s="28">
        <f t="shared" si="615"/>
        <v>1856198.0432432431</v>
      </c>
      <c r="I739" s="28">
        <f t="shared" si="615"/>
        <v>0</v>
      </c>
      <c r="J739" s="28">
        <f t="shared" si="615"/>
        <v>29207.929929999998</v>
      </c>
      <c r="K739" s="28">
        <f t="shared" si="615"/>
        <v>19408.8786</v>
      </c>
      <c r="L739" s="28">
        <f t="shared" si="615"/>
        <v>1904814.8517732434</v>
      </c>
      <c r="M739" s="28">
        <f>M740+M774+M814+M825+M835</f>
        <v>2530.7116000000001</v>
      </c>
      <c r="N739" s="28">
        <f>N740+N774+N814+N825+N835</f>
        <v>1907345.5633732432</v>
      </c>
      <c r="O739" s="28">
        <f t="shared" si="615"/>
        <v>1862846.864054054</v>
      </c>
      <c r="P739" s="28">
        <f t="shared" si="615"/>
        <v>0</v>
      </c>
      <c r="Q739" s="28">
        <f t="shared" si="615"/>
        <v>1862846.864054054</v>
      </c>
      <c r="R739" s="28">
        <f t="shared" si="615"/>
        <v>36372.1414</v>
      </c>
      <c r="S739" s="28">
        <f t="shared" si="615"/>
        <v>1899219.0054540541</v>
      </c>
      <c r="T739" s="28">
        <f>T740+T774+T814+T825+T835</f>
        <v>0</v>
      </c>
      <c r="U739" s="28">
        <f>U740+U774+U814+U825+U835</f>
        <v>1899219.0054540541</v>
      </c>
      <c r="V739" s="28">
        <f t="shared" si="615"/>
        <v>1854001.274864865</v>
      </c>
      <c r="W739" s="28">
        <f t="shared" si="615"/>
        <v>0</v>
      </c>
      <c r="X739" s="28">
        <f t="shared" si="615"/>
        <v>1854001.274864865</v>
      </c>
      <c r="Y739" s="28">
        <f t="shared" si="615"/>
        <v>0</v>
      </c>
      <c r="Z739" s="28">
        <f t="shared" si="615"/>
        <v>1854001.274864865</v>
      </c>
      <c r="AA739" s="137">
        <f>AA740+AA774+AA814+AA825+AA835</f>
        <v>0</v>
      </c>
      <c r="AB739" s="28">
        <f>AB740+AB774+AB814+AB825+AB835</f>
        <v>1854001.274864865</v>
      </c>
      <c r="AC739" s="127"/>
    </row>
    <row r="740" spans="1:29" ht="15.75" hidden="1" outlineLevel="1" x14ac:dyDescent="0.2">
      <c r="A740" s="30" t="s">
        <v>553</v>
      </c>
      <c r="B740" s="30" t="s">
        <v>555</v>
      </c>
      <c r="C740" s="30"/>
      <c r="D740" s="30"/>
      <c r="E740" s="31" t="s">
        <v>556</v>
      </c>
      <c r="F740" s="28">
        <f>F741+F767</f>
        <v>741545.90999999992</v>
      </c>
      <c r="G740" s="28">
        <f t="shared" ref="G740:L740" si="616">G741+G767</f>
        <v>0</v>
      </c>
      <c r="H740" s="28">
        <f t="shared" si="616"/>
        <v>741545.90999999992</v>
      </c>
      <c r="I740" s="28">
        <f t="shared" si="616"/>
        <v>0</v>
      </c>
      <c r="J740" s="28">
        <f t="shared" si="616"/>
        <v>4899.6000000000004</v>
      </c>
      <c r="K740" s="28">
        <f t="shared" si="616"/>
        <v>-6.02</v>
      </c>
      <c r="L740" s="28">
        <f t="shared" si="616"/>
        <v>746439.49</v>
      </c>
      <c r="M740" s="28">
        <f>M741+M767</f>
        <v>0</v>
      </c>
      <c r="N740" s="28">
        <f>N741+N767</f>
        <v>746439.49</v>
      </c>
      <c r="O740" s="28">
        <f t="shared" ref="O740:Z740" si="617">O741+O767</f>
        <v>741904.71</v>
      </c>
      <c r="P740" s="28">
        <f t="shared" si="617"/>
        <v>0</v>
      </c>
      <c r="Q740" s="28">
        <f t="shared" si="617"/>
        <v>741904.71</v>
      </c>
      <c r="R740" s="28">
        <f t="shared" si="617"/>
        <v>0</v>
      </c>
      <c r="S740" s="28">
        <f t="shared" si="617"/>
        <v>741904.71</v>
      </c>
      <c r="T740" s="28">
        <f>T741+T767</f>
        <v>0</v>
      </c>
      <c r="U740" s="28">
        <f>U741+U767</f>
        <v>741904.71</v>
      </c>
      <c r="V740" s="28">
        <f t="shared" si="617"/>
        <v>734375.41</v>
      </c>
      <c r="W740" s="28">
        <f t="shared" si="617"/>
        <v>0</v>
      </c>
      <c r="X740" s="28">
        <f t="shared" si="617"/>
        <v>734375.41</v>
      </c>
      <c r="Y740" s="28">
        <f t="shared" si="617"/>
        <v>0</v>
      </c>
      <c r="Z740" s="28">
        <f t="shared" si="617"/>
        <v>734375.41</v>
      </c>
      <c r="AA740" s="137">
        <f>AA741+AA767</f>
        <v>0</v>
      </c>
      <c r="AB740" s="28">
        <f>AB741+AB767</f>
        <v>734375.41</v>
      </c>
      <c r="AC740" s="127"/>
    </row>
    <row r="741" spans="1:29" ht="31.5" hidden="1" outlineLevel="2" x14ac:dyDescent="0.2">
      <c r="A741" s="30" t="s">
        <v>553</v>
      </c>
      <c r="B741" s="30" t="s">
        <v>555</v>
      </c>
      <c r="C741" s="30" t="s">
        <v>223</v>
      </c>
      <c r="D741" s="30"/>
      <c r="E741" s="31" t="s">
        <v>224</v>
      </c>
      <c r="F741" s="28">
        <f>F742+F755</f>
        <v>737829.80999999994</v>
      </c>
      <c r="G741" s="28">
        <f t="shared" ref="G741:L741" si="618">G742+G755</f>
        <v>0</v>
      </c>
      <c r="H741" s="28">
        <f t="shared" si="618"/>
        <v>737829.80999999994</v>
      </c>
      <c r="I741" s="28">
        <f t="shared" si="618"/>
        <v>0</v>
      </c>
      <c r="J741" s="28">
        <f t="shared" si="618"/>
        <v>4899.6000000000004</v>
      </c>
      <c r="K741" s="28">
        <f t="shared" si="618"/>
        <v>-6.02</v>
      </c>
      <c r="L741" s="28">
        <f t="shared" si="618"/>
        <v>742723.39</v>
      </c>
      <c r="M741" s="28">
        <f>M742+M755</f>
        <v>0</v>
      </c>
      <c r="N741" s="28">
        <f>N742+N755</f>
        <v>742723.39</v>
      </c>
      <c r="O741" s="28">
        <f>O742+O755</f>
        <v>738188.61</v>
      </c>
      <c r="P741" s="28">
        <f t="shared" ref="P741:S741" si="619">P742+P755</f>
        <v>0</v>
      </c>
      <c r="Q741" s="28">
        <f t="shared" si="619"/>
        <v>738188.61</v>
      </c>
      <c r="R741" s="28">
        <f t="shared" si="619"/>
        <v>0</v>
      </c>
      <c r="S741" s="28">
        <f t="shared" si="619"/>
        <v>738188.61</v>
      </c>
      <c r="T741" s="28">
        <f>T742+T755</f>
        <v>0</v>
      </c>
      <c r="U741" s="28">
        <f>U742+U755</f>
        <v>738188.61</v>
      </c>
      <c r="V741" s="28">
        <f>V742+V755</f>
        <v>730659.31</v>
      </c>
      <c r="W741" s="28">
        <f t="shared" ref="W741:Z741" si="620">W742+W755</f>
        <v>0</v>
      </c>
      <c r="X741" s="28">
        <f t="shared" si="620"/>
        <v>730659.31</v>
      </c>
      <c r="Y741" s="28">
        <f t="shared" si="620"/>
        <v>0</v>
      </c>
      <c r="Z741" s="28">
        <f t="shared" si="620"/>
        <v>730659.31</v>
      </c>
      <c r="AA741" s="137">
        <f>AA742+AA755</f>
        <v>0</v>
      </c>
      <c r="AB741" s="28">
        <f>AB742+AB755</f>
        <v>730659.31</v>
      </c>
      <c r="AC741" s="127"/>
    </row>
    <row r="742" spans="1:29" ht="31.5" hidden="1" outlineLevel="3" x14ac:dyDescent="0.2">
      <c r="A742" s="30" t="s">
        <v>553</v>
      </c>
      <c r="B742" s="30" t="s">
        <v>555</v>
      </c>
      <c r="C742" s="30" t="s">
        <v>225</v>
      </c>
      <c r="D742" s="30"/>
      <c r="E742" s="31" t="s">
        <v>226</v>
      </c>
      <c r="F742" s="28">
        <f>F743</f>
        <v>5715.2</v>
      </c>
      <c r="G742" s="28">
        <f t="shared" ref="G742" si="621">G743</f>
        <v>0</v>
      </c>
      <c r="H742" s="28">
        <f>H743+H750</f>
        <v>5715.2</v>
      </c>
      <c r="I742" s="28">
        <f t="shared" ref="I742:Z742" si="622">I743+I750</f>
        <v>0</v>
      </c>
      <c r="J742" s="28">
        <f t="shared" si="622"/>
        <v>100</v>
      </c>
      <c r="K742" s="28">
        <f t="shared" si="622"/>
        <v>-0.02</v>
      </c>
      <c r="L742" s="28">
        <f t="shared" si="622"/>
        <v>5815.18</v>
      </c>
      <c r="M742" s="28">
        <f>M743+M750</f>
        <v>0</v>
      </c>
      <c r="N742" s="28">
        <f>N743+N750</f>
        <v>5815.18</v>
      </c>
      <c r="O742" s="28">
        <f t="shared" si="622"/>
        <v>3432.8</v>
      </c>
      <c r="P742" s="28">
        <f t="shared" si="622"/>
        <v>0</v>
      </c>
      <c r="Q742" s="28">
        <f t="shared" si="622"/>
        <v>3432.8</v>
      </c>
      <c r="R742" s="28">
        <f t="shared" si="622"/>
        <v>0</v>
      </c>
      <c r="S742" s="28">
        <f t="shared" si="622"/>
        <v>3432.8</v>
      </c>
      <c r="T742" s="28">
        <f>T743+T750</f>
        <v>0</v>
      </c>
      <c r="U742" s="28">
        <f>U743+U750</f>
        <v>3432.8</v>
      </c>
      <c r="V742" s="28">
        <f t="shared" si="622"/>
        <v>3432.8</v>
      </c>
      <c r="W742" s="28">
        <f t="shared" si="622"/>
        <v>0</v>
      </c>
      <c r="X742" s="28">
        <f t="shared" si="622"/>
        <v>3432.8</v>
      </c>
      <c r="Y742" s="28">
        <f t="shared" si="622"/>
        <v>0</v>
      </c>
      <c r="Z742" s="28">
        <f t="shared" si="622"/>
        <v>3432.8</v>
      </c>
      <c r="AA742" s="137">
        <f>AA743+AA750</f>
        <v>0</v>
      </c>
      <c r="AB742" s="28">
        <f>AB743+AB750</f>
        <v>3432.8</v>
      </c>
      <c r="AC742" s="127"/>
    </row>
    <row r="743" spans="1:29" ht="31.5" hidden="1" outlineLevel="4" x14ac:dyDescent="0.2">
      <c r="A743" s="30" t="s">
        <v>553</v>
      </c>
      <c r="B743" s="30" t="s">
        <v>555</v>
      </c>
      <c r="C743" s="30" t="s">
        <v>227</v>
      </c>
      <c r="D743" s="30"/>
      <c r="E743" s="31" t="s">
        <v>228</v>
      </c>
      <c r="F743" s="28">
        <f>F744+F753+F746+F748</f>
        <v>5715.2</v>
      </c>
      <c r="G743" s="28">
        <f t="shared" ref="G743:L743" si="623">G744+G753+G746+G748</f>
        <v>0</v>
      </c>
      <c r="H743" s="28">
        <f t="shared" si="623"/>
        <v>5715.2</v>
      </c>
      <c r="I743" s="28">
        <f t="shared" si="623"/>
        <v>0</v>
      </c>
      <c r="J743" s="28">
        <f t="shared" si="623"/>
        <v>0</v>
      </c>
      <c r="K743" s="28">
        <f t="shared" si="623"/>
        <v>-0.02</v>
      </c>
      <c r="L743" s="28">
        <f t="shared" si="623"/>
        <v>5715.18</v>
      </c>
      <c r="M743" s="28">
        <f>M744+M753+M746+M748</f>
        <v>0</v>
      </c>
      <c r="N743" s="28">
        <f>N744+N753+N746+N748</f>
        <v>5715.18</v>
      </c>
      <c r="O743" s="28">
        <f>O744+O753+O746+O748</f>
        <v>3432.8</v>
      </c>
      <c r="P743" s="28">
        <f t="shared" ref="P743:S743" si="624">P744+P753+P746+P748</f>
        <v>0</v>
      </c>
      <c r="Q743" s="28">
        <f t="shared" si="624"/>
        <v>3432.8</v>
      </c>
      <c r="R743" s="28">
        <f t="shared" si="624"/>
        <v>0</v>
      </c>
      <c r="S743" s="28">
        <f t="shared" si="624"/>
        <v>3432.8</v>
      </c>
      <c r="T743" s="28">
        <f>T744+T753+T746+T748</f>
        <v>0</v>
      </c>
      <c r="U743" s="28">
        <f>U744+U753+U746+U748</f>
        <v>3432.8</v>
      </c>
      <c r="V743" s="28">
        <f>V744+V753+V746+V748</f>
        <v>3432.8</v>
      </c>
      <c r="W743" s="28">
        <f t="shared" ref="W743:Z743" si="625">W744+W753+W746+W748</f>
        <v>0</v>
      </c>
      <c r="X743" s="28">
        <f t="shared" si="625"/>
        <v>3432.8</v>
      </c>
      <c r="Y743" s="28">
        <f t="shared" si="625"/>
        <v>0</v>
      </c>
      <c r="Z743" s="28">
        <f t="shared" si="625"/>
        <v>3432.8</v>
      </c>
      <c r="AA743" s="137">
        <f>AA744+AA753+AA746+AA748</f>
        <v>0</v>
      </c>
      <c r="AB743" s="28">
        <f>AB744+AB753+AB746+AB748</f>
        <v>3432.8</v>
      </c>
      <c r="AC743" s="127"/>
    </row>
    <row r="744" spans="1:29" ht="15.75" hidden="1" outlineLevel="5" x14ac:dyDescent="0.2">
      <c r="A744" s="30" t="s">
        <v>553</v>
      </c>
      <c r="B744" s="30" t="s">
        <v>555</v>
      </c>
      <c r="C744" s="30" t="s">
        <v>291</v>
      </c>
      <c r="D744" s="30"/>
      <c r="E744" s="31" t="s">
        <v>292</v>
      </c>
      <c r="F744" s="28">
        <f t="shared" ref="F744:Z744" si="626">F745</f>
        <v>2865.9</v>
      </c>
      <c r="G744" s="28">
        <f t="shared" si="626"/>
        <v>0</v>
      </c>
      <c r="H744" s="28">
        <f t="shared" si="626"/>
        <v>2865.9</v>
      </c>
      <c r="I744" s="28">
        <f t="shared" si="626"/>
        <v>0</v>
      </c>
      <c r="J744" s="28">
        <f t="shared" si="626"/>
        <v>0</v>
      </c>
      <c r="K744" s="28">
        <f t="shared" si="626"/>
        <v>0</v>
      </c>
      <c r="L744" s="28">
        <f t="shared" si="626"/>
        <v>2865.9</v>
      </c>
      <c r="M744" s="28">
        <f>M745</f>
        <v>0</v>
      </c>
      <c r="N744" s="28">
        <f>N745</f>
        <v>2865.9</v>
      </c>
      <c r="O744" s="28">
        <f t="shared" si="626"/>
        <v>2865.9</v>
      </c>
      <c r="P744" s="28">
        <f t="shared" si="626"/>
        <v>0</v>
      </c>
      <c r="Q744" s="28">
        <f t="shared" si="626"/>
        <v>2865.9</v>
      </c>
      <c r="R744" s="28">
        <f t="shared" si="626"/>
        <v>0</v>
      </c>
      <c r="S744" s="28">
        <f t="shared" si="626"/>
        <v>2865.9</v>
      </c>
      <c r="T744" s="28">
        <f>T745</f>
        <v>0</v>
      </c>
      <c r="U744" s="28">
        <f>U745</f>
        <v>2865.9</v>
      </c>
      <c r="V744" s="28">
        <f>V745</f>
        <v>2865.9</v>
      </c>
      <c r="W744" s="28">
        <f t="shared" si="626"/>
        <v>0</v>
      </c>
      <c r="X744" s="28">
        <f t="shared" si="626"/>
        <v>2865.9</v>
      </c>
      <c r="Y744" s="28">
        <f t="shared" si="626"/>
        <v>0</v>
      </c>
      <c r="Z744" s="28">
        <f t="shared" si="626"/>
        <v>2865.9</v>
      </c>
      <c r="AA744" s="137">
        <f>AA745</f>
        <v>0</v>
      </c>
      <c r="AB744" s="28">
        <f>AB745</f>
        <v>2865.9</v>
      </c>
      <c r="AC744" s="127"/>
    </row>
    <row r="745" spans="1:29" ht="15.75" hidden="1" outlineLevel="7" x14ac:dyDescent="0.2">
      <c r="A745" s="32" t="s">
        <v>553</v>
      </c>
      <c r="B745" s="32" t="s">
        <v>555</v>
      </c>
      <c r="C745" s="32" t="s">
        <v>291</v>
      </c>
      <c r="D745" s="32" t="s">
        <v>15</v>
      </c>
      <c r="E745" s="33" t="s">
        <v>16</v>
      </c>
      <c r="F745" s="29">
        <v>2865.9</v>
      </c>
      <c r="G745" s="29"/>
      <c r="H745" s="29">
        <f>SUM(F745:G745)</f>
        <v>2865.9</v>
      </c>
      <c r="I745" s="29"/>
      <c r="J745" s="29"/>
      <c r="K745" s="29"/>
      <c r="L745" s="29">
        <f>SUM(H745:K745)</f>
        <v>2865.9</v>
      </c>
      <c r="M745" s="29"/>
      <c r="N745" s="29">
        <f>SUM(L745:M745)</f>
        <v>2865.9</v>
      </c>
      <c r="O745" s="29">
        <v>2865.9</v>
      </c>
      <c r="P745" s="29"/>
      <c r="Q745" s="29">
        <f>SUM(O745:P745)</f>
        <v>2865.9</v>
      </c>
      <c r="R745" s="29"/>
      <c r="S745" s="29">
        <f>SUM(Q745:R745)</f>
        <v>2865.9</v>
      </c>
      <c r="T745" s="29"/>
      <c r="U745" s="29">
        <f>SUM(S745:T745)</f>
        <v>2865.9</v>
      </c>
      <c r="V745" s="29">
        <v>2865.9</v>
      </c>
      <c r="W745" s="29"/>
      <c r="X745" s="29">
        <f>SUM(V745:W745)</f>
        <v>2865.9</v>
      </c>
      <c r="Y745" s="29"/>
      <c r="Z745" s="29">
        <f>SUM(X745:Y745)</f>
        <v>2865.9</v>
      </c>
      <c r="AA745" s="138"/>
      <c r="AB745" s="29">
        <f>SUM(Z745:AA745)</f>
        <v>2865.9</v>
      </c>
      <c r="AC745" s="127"/>
    </row>
    <row r="746" spans="1:29" s="66" customFormat="1" ht="15.75" hidden="1" outlineLevel="7" x14ac:dyDescent="0.2">
      <c r="A746" s="30" t="s">
        <v>553</v>
      </c>
      <c r="B746" s="30" t="s">
        <v>555</v>
      </c>
      <c r="C746" s="30" t="s">
        <v>422</v>
      </c>
      <c r="D746" s="30"/>
      <c r="E746" s="31" t="s">
        <v>420</v>
      </c>
      <c r="F746" s="28">
        <f t="shared" ref="F746:Z748" si="627">F747</f>
        <v>100</v>
      </c>
      <c r="G746" s="28">
        <f t="shared" si="627"/>
        <v>0</v>
      </c>
      <c r="H746" s="28">
        <f t="shared" si="627"/>
        <v>100</v>
      </c>
      <c r="I746" s="28">
        <f t="shared" si="627"/>
        <v>0</v>
      </c>
      <c r="J746" s="28">
        <f t="shared" si="627"/>
        <v>0</v>
      </c>
      <c r="K746" s="28">
        <f t="shared" si="627"/>
        <v>0</v>
      </c>
      <c r="L746" s="28">
        <f t="shared" si="627"/>
        <v>100</v>
      </c>
      <c r="M746" s="28">
        <f>M747</f>
        <v>0</v>
      </c>
      <c r="N746" s="28">
        <f>N747</f>
        <v>100</v>
      </c>
      <c r="O746" s="28">
        <f t="shared" si="627"/>
        <v>100</v>
      </c>
      <c r="P746" s="28">
        <f t="shared" si="627"/>
        <v>0</v>
      </c>
      <c r="Q746" s="28">
        <f t="shared" si="627"/>
        <v>100</v>
      </c>
      <c r="R746" s="28">
        <f t="shared" si="627"/>
        <v>0</v>
      </c>
      <c r="S746" s="28">
        <f t="shared" si="627"/>
        <v>100</v>
      </c>
      <c r="T746" s="28">
        <f>T747</f>
        <v>0</v>
      </c>
      <c r="U746" s="28">
        <f>U747</f>
        <v>100</v>
      </c>
      <c r="V746" s="28">
        <f t="shared" ref="V746:V748" si="628">V747</f>
        <v>100</v>
      </c>
      <c r="W746" s="28">
        <f t="shared" si="627"/>
        <v>0</v>
      </c>
      <c r="X746" s="28">
        <f t="shared" si="627"/>
        <v>100</v>
      </c>
      <c r="Y746" s="28">
        <f t="shared" si="627"/>
        <v>0</v>
      </c>
      <c r="Z746" s="28">
        <f t="shared" si="627"/>
        <v>100</v>
      </c>
      <c r="AA746" s="137">
        <f>AA747</f>
        <v>0</v>
      </c>
      <c r="AB746" s="28">
        <f>AB747</f>
        <v>100</v>
      </c>
      <c r="AC746" s="127"/>
    </row>
    <row r="747" spans="1:29" ht="31.5" hidden="1" outlineLevel="7" x14ac:dyDescent="0.2">
      <c r="A747" s="32" t="s">
        <v>553</v>
      </c>
      <c r="B747" s="32" t="s">
        <v>555</v>
      </c>
      <c r="C747" s="32" t="s">
        <v>422</v>
      </c>
      <c r="D747" s="32" t="s">
        <v>65</v>
      </c>
      <c r="E747" s="38" t="s">
        <v>421</v>
      </c>
      <c r="F747" s="29">
        <v>100</v>
      </c>
      <c r="G747" s="29"/>
      <c r="H747" s="29">
        <f>SUM(F747:G747)</f>
        <v>100</v>
      </c>
      <c r="I747" s="29"/>
      <c r="J747" s="29"/>
      <c r="K747" s="29"/>
      <c r="L747" s="29">
        <f>SUM(H747:K747)</f>
        <v>100</v>
      </c>
      <c r="M747" s="29"/>
      <c r="N747" s="29">
        <f>SUM(L747:M747)</f>
        <v>100</v>
      </c>
      <c r="O747" s="29">
        <v>100</v>
      </c>
      <c r="P747" s="29"/>
      <c r="Q747" s="29">
        <f>SUM(O747:P747)</f>
        <v>100</v>
      </c>
      <c r="R747" s="29"/>
      <c r="S747" s="29">
        <f>SUM(Q747:R747)</f>
        <v>100</v>
      </c>
      <c r="T747" s="29"/>
      <c r="U747" s="29">
        <f>SUM(S747:T747)</f>
        <v>100</v>
      </c>
      <c r="V747" s="29">
        <v>100</v>
      </c>
      <c r="W747" s="29"/>
      <c r="X747" s="29">
        <f>SUM(V747:W747)</f>
        <v>100</v>
      </c>
      <c r="Y747" s="29"/>
      <c r="Z747" s="29">
        <f>SUM(X747:Y747)</f>
        <v>100</v>
      </c>
      <c r="AA747" s="138"/>
      <c r="AB747" s="29">
        <f>SUM(Z747:AA747)</f>
        <v>100</v>
      </c>
      <c r="AC747" s="127"/>
    </row>
    <row r="748" spans="1:29" ht="34.5" hidden="1" customHeight="1" outlineLevel="7" x14ac:dyDescent="0.2">
      <c r="A748" s="20" t="s">
        <v>553</v>
      </c>
      <c r="B748" s="20" t="s">
        <v>555</v>
      </c>
      <c r="C748" s="20" t="s">
        <v>688</v>
      </c>
      <c r="D748" s="20"/>
      <c r="E748" s="21" t="s">
        <v>608</v>
      </c>
      <c r="F748" s="28">
        <f t="shared" si="627"/>
        <v>1699.3</v>
      </c>
      <c r="G748" s="28">
        <f t="shared" si="627"/>
        <v>0</v>
      </c>
      <c r="H748" s="28">
        <f t="shared" si="627"/>
        <v>1699.3</v>
      </c>
      <c r="I748" s="28">
        <f t="shared" si="627"/>
        <v>0</v>
      </c>
      <c r="J748" s="28">
        <f t="shared" si="627"/>
        <v>0</v>
      </c>
      <c r="K748" s="28">
        <f t="shared" si="627"/>
        <v>-0.02</v>
      </c>
      <c r="L748" s="28">
        <f t="shared" si="627"/>
        <v>1699.28</v>
      </c>
      <c r="M748" s="28">
        <f>M749</f>
        <v>0</v>
      </c>
      <c r="N748" s="28">
        <f>N749</f>
        <v>1699.28</v>
      </c>
      <c r="O748" s="28">
        <f t="shared" si="627"/>
        <v>466.9</v>
      </c>
      <c r="P748" s="28">
        <f t="shared" si="627"/>
        <v>0</v>
      </c>
      <c r="Q748" s="28">
        <f t="shared" si="627"/>
        <v>466.9</v>
      </c>
      <c r="R748" s="28">
        <f t="shared" si="627"/>
        <v>0</v>
      </c>
      <c r="S748" s="28">
        <f t="shared" si="627"/>
        <v>466.9</v>
      </c>
      <c r="T748" s="28">
        <f>T749</f>
        <v>0</v>
      </c>
      <c r="U748" s="28">
        <f>U749</f>
        <v>466.9</v>
      </c>
      <c r="V748" s="28">
        <f t="shared" si="628"/>
        <v>466.9</v>
      </c>
      <c r="W748" s="28">
        <f t="shared" si="627"/>
        <v>0</v>
      </c>
      <c r="X748" s="28">
        <f t="shared" si="627"/>
        <v>466.9</v>
      </c>
      <c r="Y748" s="28">
        <f t="shared" si="627"/>
        <v>0</v>
      </c>
      <c r="Z748" s="28">
        <f t="shared" si="627"/>
        <v>466.9</v>
      </c>
      <c r="AA748" s="137">
        <f>AA749</f>
        <v>0</v>
      </c>
      <c r="AB748" s="28">
        <f>AB749</f>
        <v>466.9</v>
      </c>
      <c r="AC748" s="127"/>
    </row>
    <row r="749" spans="1:29" ht="31.5" hidden="1" outlineLevel="7" x14ac:dyDescent="0.2">
      <c r="A749" s="24" t="s">
        <v>553</v>
      </c>
      <c r="B749" s="24" t="s">
        <v>555</v>
      </c>
      <c r="C749" s="24" t="s">
        <v>688</v>
      </c>
      <c r="D749" s="24" t="s">
        <v>65</v>
      </c>
      <c r="E749" s="25" t="s">
        <v>66</v>
      </c>
      <c r="F749" s="29">
        <v>1699.3</v>
      </c>
      <c r="G749" s="29"/>
      <c r="H749" s="29">
        <f>SUM(F749:G749)</f>
        <v>1699.3</v>
      </c>
      <c r="I749" s="29"/>
      <c r="J749" s="29"/>
      <c r="K749" s="53">
        <v>-0.02</v>
      </c>
      <c r="L749" s="29">
        <f>SUM(H749:K749)</f>
        <v>1699.28</v>
      </c>
      <c r="M749" s="29"/>
      <c r="N749" s="29">
        <f>SUM(L749:M749)</f>
        <v>1699.28</v>
      </c>
      <c r="O749" s="29">
        <v>466.9</v>
      </c>
      <c r="P749" s="29"/>
      <c r="Q749" s="29">
        <f>SUM(O749:P749)</f>
        <v>466.9</v>
      </c>
      <c r="R749" s="29"/>
      <c r="S749" s="29">
        <f>SUM(Q749:R749)</f>
        <v>466.9</v>
      </c>
      <c r="T749" s="29"/>
      <c r="U749" s="29">
        <f>SUM(S749:T749)</f>
        <v>466.9</v>
      </c>
      <c r="V749" s="29">
        <v>466.9</v>
      </c>
      <c r="W749" s="29"/>
      <c r="X749" s="29">
        <f>SUM(V749:W749)</f>
        <v>466.9</v>
      </c>
      <c r="Y749" s="29"/>
      <c r="Z749" s="29">
        <f>SUM(X749:Y749)</f>
        <v>466.9</v>
      </c>
      <c r="AA749" s="138"/>
      <c r="AB749" s="29">
        <f>SUM(Z749:AA749)</f>
        <v>466.9</v>
      </c>
      <c r="AC749" s="127"/>
    </row>
    <row r="750" spans="1:29" ht="15.75" hidden="1" outlineLevel="7" x14ac:dyDescent="0.25">
      <c r="A750" s="107" t="s">
        <v>553</v>
      </c>
      <c r="B750" s="107" t="s">
        <v>555</v>
      </c>
      <c r="C750" s="107" t="s">
        <v>819</v>
      </c>
      <c r="D750" s="107"/>
      <c r="E750" s="115" t="s">
        <v>821</v>
      </c>
      <c r="F750" s="29"/>
      <c r="G750" s="29"/>
      <c r="H750" s="29"/>
      <c r="I750" s="28">
        <f>I751</f>
        <v>0</v>
      </c>
      <c r="J750" s="28">
        <f t="shared" ref="J750:N751" si="629">J751</f>
        <v>100</v>
      </c>
      <c r="K750" s="28">
        <f t="shared" si="629"/>
        <v>0</v>
      </c>
      <c r="L750" s="28">
        <f t="shared" si="629"/>
        <v>100</v>
      </c>
      <c r="M750" s="28">
        <f t="shared" si="629"/>
        <v>0</v>
      </c>
      <c r="N750" s="28">
        <f t="shared" si="629"/>
        <v>100</v>
      </c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  <c r="AA750" s="138"/>
      <c r="AB750" s="29"/>
      <c r="AC750" s="127"/>
    </row>
    <row r="751" spans="1:29" ht="31.5" hidden="1" outlineLevel="7" x14ac:dyDescent="0.25">
      <c r="A751" s="107" t="s">
        <v>553</v>
      </c>
      <c r="B751" s="107" t="s">
        <v>555</v>
      </c>
      <c r="C751" s="107" t="s">
        <v>820</v>
      </c>
      <c r="D751" s="107"/>
      <c r="E751" s="115" t="s">
        <v>608</v>
      </c>
      <c r="F751" s="29"/>
      <c r="G751" s="29"/>
      <c r="H751" s="29"/>
      <c r="I751" s="28">
        <f>I752</f>
        <v>0</v>
      </c>
      <c r="J751" s="28">
        <f t="shared" si="629"/>
        <v>100</v>
      </c>
      <c r="K751" s="28">
        <f t="shared" si="629"/>
        <v>0</v>
      </c>
      <c r="L751" s="28">
        <f t="shared" si="629"/>
        <v>100</v>
      </c>
      <c r="M751" s="28">
        <f t="shared" si="629"/>
        <v>0</v>
      </c>
      <c r="N751" s="28">
        <f t="shared" si="629"/>
        <v>100</v>
      </c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  <c r="AA751" s="138"/>
      <c r="AB751" s="29"/>
      <c r="AC751" s="127"/>
    </row>
    <row r="752" spans="1:29" ht="31.5" hidden="1" outlineLevel="7" x14ac:dyDescent="0.25">
      <c r="A752" s="109" t="s">
        <v>553</v>
      </c>
      <c r="B752" s="109" t="s">
        <v>555</v>
      </c>
      <c r="C752" s="109" t="s">
        <v>820</v>
      </c>
      <c r="D752" s="109" t="s">
        <v>65</v>
      </c>
      <c r="E752" s="114" t="s">
        <v>66</v>
      </c>
      <c r="F752" s="29"/>
      <c r="G752" s="29"/>
      <c r="H752" s="29"/>
      <c r="I752" s="29"/>
      <c r="J752" s="29">
        <v>100</v>
      </c>
      <c r="K752" s="53"/>
      <c r="L752" s="29">
        <f>SUM(H752:K752)</f>
        <v>100</v>
      </c>
      <c r="M752" s="29"/>
      <c r="N752" s="29">
        <f>SUM(L752:M752)</f>
        <v>100</v>
      </c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  <c r="AA752" s="138"/>
      <c r="AB752" s="29"/>
      <c r="AC752" s="127"/>
    </row>
    <row r="753" spans="1:29" ht="31.5" hidden="1" outlineLevel="5" x14ac:dyDescent="0.2">
      <c r="A753" s="30" t="s">
        <v>553</v>
      </c>
      <c r="B753" s="30" t="s">
        <v>555</v>
      </c>
      <c r="C753" s="30" t="s">
        <v>293</v>
      </c>
      <c r="D753" s="30"/>
      <c r="E753" s="31" t="s">
        <v>573</v>
      </c>
      <c r="F753" s="28">
        <f t="shared" ref="F753:Z753" si="630">F754</f>
        <v>1050</v>
      </c>
      <c r="G753" s="28">
        <f t="shared" si="630"/>
        <v>0</v>
      </c>
      <c r="H753" s="28">
        <f t="shared" si="630"/>
        <v>1050</v>
      </c>
      <c r="I753" s="28">
        <f t="shared" si="630"/>
        <v>0</v>
      </c>
      <c r="J753" s="28">
        <f t="shared" si="630"/>
        <v>0</v>
      </c>
      <c r="K753" s="28">
        <f t="shared" si="630"/>
        <v>0</v>
      </c>
      <c r="L753" s="28">
        <f t="shared" si="630"/>
        <v>1050</v>
      </c>
      <c r="M753" s="28">
        <f>M754</f>
        <v>0</v>
      </c>
      <c r="N753" s="28">
        <f>N754</f>
        <v>1050</v>
      </c>
      <c r="O753" s="28">
        <f t="shared" si="630"/>
        <v>0</v>
      </c>
      <c r="P753" s="28">
        <f t="shared" si="630"/>
        <v>0</v>
      </c>
      <c r="Q753" s="28">
        <f t="shared" si="630"/>
        <v>0</v>
      </c>
      <c r="R753" s="28">
        <f t="shared" si="630"/>
        <v>0</v>
      </c>
      <c r="S753" s="28">
        <f t="shared" si="630"/>
        <v>0</v>
      </c>
      <c r="T753" s="28">
        <f>T754</f>
        <v>0</v>
      </c>
      <c r="U753" s="28">
        <f>U754</f>
        <v>0</v>
      </c>
      <c r="V753" s="28">
        <f t="shared" si="630"/>
        <v>0</v>
      </c>
      <c r="W753" s="28">
        <f t="shared" si="630"/>
        <v>0</v>
      </c>
      <c r="X753" s="28">
        <f t="shared" si="630"/>
        <v>0</v>
      </c>
      <c r="Y753" s="28">
        <f t="shared" si="630"/>
        <v>0</v>
      </c>
      <c r="Z753" s="28">
        <f t="shared" si="630"/>
        <v>0</v>
      </c>
      <c r="AA753" s="137">
        <f>AA754</f>
        <v>0</v>
      </c>
      <c r="AB753" s="28">
        <f>AB754</f>
        <v>0</v>
      </c>
      <c r="AC753" s="127"/>
    </row>
    <row r="754" spans="1:29" ht="31.5" hidden="1" outlineLevel="7" x14ac:dyDescent="0.2">
      <c r="A754" s="32" t="s">
        <v>553</v>
      </c>
      <c r="B754" s="32" t="s">
        <v>555</v>
      </c>
      <c r="C754" s="32" t="s">
        <v>293</v>
      </c>
      <c r="D754" s="32" t="s">
        <v>65</v>
      </c>
      <c r="E754" s="33" t="s">
        <v>66</v>
      </c>
      <c r="F754" s="29">
        <v>1050</v>
      </c>
      <c r="G754" s="29"/>
      <c r="H754" s="29">
        <f>SUM(F754:G754)</f>
        <v>1050</v>
      </c>
      <c r="I754" s="29"/>
      <c r="J754" s="29"/>
      <c r="K754" s="29"/>
      <c r="L754" s="29">
        <f>SUM(H754:K754)</f>
        <v>1050</v>
      </c>
      <c r="M754" s="29"/>
      <c r="N754" s="29">
        <f>SUM(L754:M754)</f>
        <v>1050</v>
      </c>
      <c r="O754" s="29"/>
      <c r="P754" s="29"/>
      <c r="Q754" s="29">
        <f>SUM(O754:P754)</f>
        <v>0</v>
      </c>
      <c r="R754" s="29"/>
      <c r="S754" s="29">
        <f>SUM(Q754:R754)</f>
        <v>0</v>
      </c>
      <c r="T754" s="29"/>
      <c r="U754" s="29">
        <f>SUM(S754:T754)</f>
        <v>0</v>
      </c>
      <c r="V754" s="29"/>
      <c r="W754" s="29"/>
      <c r="X754" s="29">
        <f>SUM(V754:W754)</f>
        <v>0</v>
      </c>
      <c r="Y754" s="29"/>
      <c r="Z754" s="29">
        <f>SUM(X754:Y754)</f>
        <v>0</v>
      </c>
      <c r="AA754" s="138"/>
      <c r="AB754" s="29">
        <f>SUM(Z754:AA754)</f>
        <v>0</v>
      </c>
      <c r="AC754" s="127"/>
    </row>
    <row r="755" spans="1:29" ht="31.5" hidden="1" outlineLevel="3" x14ac:dyDescent="0.2">
      <c r="A755" s="30" t="s">
        <v>553</v>
      </c>
      <c r="B755" s="30" t="s">
        <v>555</v>
      </c>
      <c r="C755" s="30" t="s">
        <v>294</v>
      </c>
      <c r="D755" s="30"/>
      <c r="E755" s="31" t="s">
        <v>295</v>
      </c>
      <c r="F755" s="28">
        <f t="shared" ref="F755:Z755" si="631">F756+F759</f>
        <v>732114.61</v>
      </c>
      <c r="G755" s="28">
        <f t="shared" si="631"/>
        <v>0</v>
      </c>
      <c r="H755" s="28">
        <f t="shared" si="631"/>
        <v>732114.61</v>
      </c>
      <c r="I755" s="28">
        <f t="shared" si="631"/>
        <v>0</v>
      </c>
      <c r="J755" s="28">
        <f t="shared" si="631"/>
        <v>4799.6000000000004</v>
      </c>
      <c r="K755" s="28">
        <f t="shared" si="631"/>
        <v>-6</v>
      </c>
      <c r="L755" s="28">
        <f t="shared" si="631"/>
        <v>736908.21</v>
      </c>
      <c r="M755" s="28">
        <f>M756+M759</f>
        <v>0</v>
      </c>
      <c r="N755" s="28">
        <f>N756+N759</f>
        <v>736908.21</v>
      </c>
      <c r="O755" s="28">
        <f t="shared" si="631"/>
        <v>734755.80999999994</v>
      </c>
      <c r="P755" s="28">
        <f t="shared" si="631"/>
        <v>0</v>
      </c>
      <c r="Q755" s="28">
        <f t="shared" si="631"/>
        <v>734755.80999999994</v>
      </c>
      <c r="R755" s="28">
        <f t="shared" si="631"/>
        <v>0</v>
      </c>
      <c r="S755" s="28">
        <f t="shared" si="631"/>
        <v>734755.80999999994</v>
      </c>
      <c r="T755" s="28">
        <f>T756+T759</f>
        <v>0</v>
      </c>
      <c r="U755" s="28">
        <f>U756+U759</f>
        <v>734755.80999999994</v>
      </c>
      <c r="V755" s="28">
        <f t="shared" si="631"/>
        <v>727226.51</v>
      </c>
      <c r="W755" s="28">
        <f t="shared" si="631"/>
        <v>0</v>
      </c>
      <c r="X755" s="28">
        <f t="shared" si="631"/>
        <v>727226.51</v>
      </c>
      <c r="Y755" s="28">
        <f t="shared" si="631"/>
        <v>0</v>
      </c>
      <c r="Z755" s="28">
        <f t="shared" si="631"/>
        <v>727226.51</v>
      </c>
      <c r="AA755" s="137">
        <f>AA756+AA759</f>
        <v>0</v>
      </c>
      <c r="AB755" s="28">
        <f>AB756+AB759</f>
        <v>727226.51</v>
      </c>
      <c r="AC755" s="127"/>
    </row>
    <row r="756" spans="1:29" ht="31.5" hidden="1" outlineLevel="4" x14ac:dyDescent="0.2">
      <c r="A756" s="30" t="s">
        <v>553</v>
      </c>
      <c r="B756" s="30" t="s">
        <v>555</v>
      </c>
      <c r="C756" s="30" t="s">
        <v>296</v>
      </c>
      <c r="D756" s="30"/>
      <c r="E756" s="31" t="s">
        <v>35</v>
      </c>
      <c r="F756" s="28">
        <f t="shared" ref="F756:Z757" si="632">F757</f>
        <v>143359.9</v>
      </c>
      <c r="G756" s="28">
        <f t="shared" si="632"/>
        <v>0</v>
      </c>
      <c r="H756" s="28">
        <f t="shared" si="632"/>
        <v>143359.9</v>
      </c>
      <c r="I756" s="28">
        <f t="shared" si="632"/>
        <v>0</v>
      </c>
      <c r="J756" s="28">
        <f t="shared" si="632"/>
        <v>0</v>
      </c>
      <c r="K756" s="28">
        <f t="shared" si="632"/>
        <v>0</v>
      </c>
      <c r="L756" s="28">
        <f t="shared" si="632"/>
        <v>143359.9</v>
      </c>
      <c r="M756" s="28">
        <f>M757</f>
        <v>0</v>
      </c>
      <c r="N756" s="28">
        <f>N757</f>
        <v>143359.9</v>
      </c>
      <c r="O756" s="28">
        <f t="shared" ref="O756:O757" si="633">O757</f>
        <v>143359.9</v>
      </c>
      <c r="P756" s="28">
        <f t="shared" si="632"/>
        <v>0</v>
      </c>
      <c r="Q756" s="28">
        <f t="shared" si="632"/>
        <v>143359.9</v>
      </c>
      <c r="R756" s="28">
        <f t="shared" si="632"/>
        <v>0</v>
      </c>
      <c r="S756" s="28">
        <f t="shared" si="632"/>
        <v>143359.9</v>
      </c>
      <c r="T756" s="28">
        <f>T757</f>
        <v>0</v>
      </c>
      <c r="U756" s="28">
        <f>U757</f>
        <v>143359.9</v>
      </c>
      <c r="V756" s="28">
        <f t="shared" ref="V756:V757" si="634">V757</f>
        <v>143359.9</v>
      </c>
      <c r="W756" s="28">
        <f t="shared" si="632"/>
        <v>0</v>
      </c>
      <c r="X756" s="28">
        <f t="shared" si="632"/>
        <v>143359.9</v>
      </c>
      <c r="Y756" s="28">
        <f t="shared" si="632"/>
        <v>0</v>
      </c>
      <c r="Z756" s="28">
        <f t="shared" si="632"/>
        <v>143359.9</v>
      </c>
      <c r="AA756" s="137">
        <f>AA757</f>
        <v>0</v>
      </c>
      <c r="AB756" s="28">
        <f>AB757</f>
        <v>143359.9</v>
      </c>
      <c r="AC756" s="127"/>
    </row>
    <row r="757" spans="1:29" ht="15.75" hidden="1" outlineLevel="5" x14ac:dyDescent="0.2">
      <c r="A757" s="30" t="s">
        <v>553</v>
      </c>
      <c r="B757" s="30" t="s">
        <v>555</v>
      </c>
      <c r="C757" s="30" t="s">
        <v>297</v>
      </c>
      <c r="D757" s="30"/>
      <c r="E757" s="31" t="s">
        <v>298</v>
      </c>
      <c r="F757" s="28">
        <f t="shared" si="632"/>
        <v>143359.9</v>
      </c>
      <c r="G757" s="28">
        <f t="shared" si="632"/>
        <v>0</v>
      </c>
      <c r="H757" s="28">
        <f t="shared" si="632"/>
        <v>143359.9</v>
      </c>
      <c r="I757" s="28">
        <f t="shared" si="632"/>
        <v>0</v>
      </c>
      <c r="J757" s="28">
        <f t="shared" si="632"/>
        <v>0</v>
      </c>
      <c r="K757" s="28">
        <f t="shared" si="632"/>
        <v>0</v>
      </c>
      <c r="L757" s="28">
        <f t="shared" si="632"/>
        <v>143359.9</v>
      </c>
      <c r="M757" s="28">
        <f>M758</f>
        <v>0</v>
      </c>
      <c r="N757" s="28">
        <f>N758</f>
        <v>143359.9</v>
      </c>
      <c r="O757" s="28">
        <f t="shared" si="633"/>
        <v>143359.9</v>
      </c>
      <c r="P757" s="28">
        <f t="shared" si="632"/>
        <v>0</v>
      </c>
      <c r="Q757" s="28">
        <f t="shared" si="632"/>
        <v>143359.9</v>
      </c>
      <c r="R757" s="28">
        <f t="shared" si="632"/>
        <v>0</v>
      </c>
      <c r="S757" s="28">
        <f t="shared" si="632"/>
        <v>143359.9</v>
      </c>
      <c r="T757" s="28">
        <f>T758</f>
        <v>0</v>
      </c>
      <c r="U757" s="28">
        <f>U758</f>
        <v>143359.9</v>
      </c>
      <c r="V757" s="28">
        <f t="shared" si="634"/>
        <v>143359.9</v>
      </c>
      <c r="W757" s="28">
        <f t="shared" si="632"/>
        <v>0</v>
      </c>
      <c r="X757" s="28">
        <f t="shared" si="632"/>
        <v>143359.9</v>
      </c>
      <c r="Y757" s="28">
        <f t="shared" si="632"/>
        <v>0</v>
      </c>
      <c r="Z757" s="28">
        <f t="shared" si="632"/>
        <v>143359.9</v>
      </c>
      <c r="AA757" s="137">
        <f>AA758</f>
        <v>0</v>
      </c>
      <c r="AB757" s="28">
        <f>AB758</f>
        <v>143359.9</v>
      </c>
      <c r="AC757" s="127"/>
    </row>
    <row r="758" spans="1:29" ht="31.5" hidden="1" outlineLevel="7" x14ac:dyDescent="0.2">
      <c r="A758" s="32" t="s">
        <v>553</v>
      </c>
      <c r="B758" s="32" t="s">
        <v>555</v>
      </c>
      <c r="C758" s="32" t="s">
        <v>297</v>
      </c>
      <c r="D758" s="32" t="s">
        <v>65</v>
      </c>
      <c r="E758" s="33" t="s">
        <v>66</v>
      </c>
      <c r="F758" s="29">
        <f>143330.4+29.5</f>
        <v>143359.9</v>
      </c>
      <c r="G758" s="29"/>
      <c r="H758" s="29">
        <f>SUM(F758:G758)</f>
        <v>143359.9</v>
      </c>
      <c r="I758" s="29"/>
      <c r="J758" s="29"/>
      <c r="K758" s="29"/>
      <c r="L758" s="29">
        <f>SUM(H758:K758)</f>
        <v>143359.9</v>
      </c>
      <c r="M758" s="29"/>
      <c r="N758" s="29">
        <f>SUM(L758:M758)</f>
        <v>143359.9</v>
      </c>
      <c r="O758" s="29">
        <f t="shared" ref="O758:V758" si="635">143330.4+29.5</f>
        <v>143359.9</v>
      </c>
      <c r="P758" s="29"/>
      <c r="Q758" s="29">
        <f>SUM(O758:P758)</f>
        <v>143359.9</v>
      </c>
      <c r="R758" s="29"/>
      <c r="S758" s="29">
        <f>SUM(Q758:R758)</f>
        <v>143359.9</v>
      </c>
      <c r="T758" s="29"/>
      <c r="U758" s="29">
        <f>SUM(S758:T758)</f>
        <v>143359.9</v>
      </c>
      <c r="V758" s="29">
        <f t="shared" si="635"/>
        <v>143359.9</v>
      </c>
      <c r="W758" s="29"/>
      <c r="X758" s="29">
        <f>SUM(V758:W758)</f>
        <v>143359.9</v>
      </c>
      <c r="Y758" s="29"/>
      <c r="Z758" s="29">
        <f>SUM(X758:Y758)</f>
        <v>143359.9</v>
      </c>
      <c r="AA758" s="138"/>
      <c r="AB758" s="29">
        <f>SUM(Z758:AA758)</f>
        <v>143359.9</v>
      </c>
      <c r="AC758" s="127"/>
    </row>
    <row r="759" spans="1:29" ht="31.5" hidden="1" outlineLevel="4" x14ac:dyDescent="0.2">
      <c r="A759" s="30" t="s">
        <v>553</v>
      </c>
      <c r="B759" s="30" t="s">
        <v>555</v>
      </c>
      <c r="C759" s="30" t="s">
        <v>299</v>
      </c>
      <c r="D759" s="30"/>
      <c r="E759" s="31" t="s">
        <v>300</v>
      </c>
      <c r="F759" s="28">
        <f>F760+F764</f>
        <v>588754.71</v>
      </c>
      <c r="G759" s="28">
        <f t="shared" ref="G759" si="636">G760+G764</f>
        <v>0</v>
      </c>
      <c r="H759" s="28">
        <f>H760+H764+H762</f>
        <v>588754.71</v>
      </c>
      <c r="I759" s="28">
        <f t="shared" ref="I759:Z759" si="637">I760+I764+I762</f>
        <v>0</v>
      </c>
      <c r="J759" s="28">
        <f t="shared" si="637"/>
        <v>4799.6000000000004</v>
      </c>
      <c r="K759" s="28">
        <f t="shared" si="637"/>
        <v>-6</v>
      </c>
      <c r="L759" s="28">
        <f t="shared" si="637"/>
        <v>593548.30999999994</v>
      </c>
      <c r="M759" s="28">
        <f>M760+M764+M762</f>
        <v>0</v>
      </c>
      <c r="N759" s="28">
        <f>N760+N764+N762</f>
        <v>593548.30999999994</v>
      </c>
      <c r="O759" s="28">
        <f t="shared" si="637"/>
        <v>591395.90999999992</v>
      </c>
      <c r="P759" s="28">
        <f t="shared" si="637"/>
        <v>0</v>
      </c>
      <c r="Q759" s="28">
        <f t="shared" si="637"/>
        <v>591395.90999999992</v>
      </c>
      <c r="R759" s="28">
        <f t="shared" si="637"/>
        <v>0</v>
      </c>
      <c r="S759" s="28">
        <f t="shared" si="637"/>
        <v>591395.90999999992</v>
      </c>
      <c r="T759" s="28">
        <f>T760+T764+T762</f>
        <v>0</v>
      </c>
      <c r="U759" s="28">
        <f>U760+U764+U762</f>
        <v>591395.90999999992</v>
      </c>
      <c r="V759" s="28">
        <f t="shared" si="637"/>
        <v>583866.61</v>
      </c>
      <c r="W759" s="28">
        <f t="shared" si="637"/>
        <v>0</v>
      </c>
      <c r="X759" s="28">
        <f t="shared" si="637"/>
        <v>583866.61</v>
      </c>
      <c r="Y759" s="28">
        <f t="shared" si="637"/>
        <v>0</v>
      </c>
      <c r="Z759" s="28">
        <f t="shared" si="637"/>
        <v>583866.61</v>
      </c>
      <c r="AA759" s="137">
        <f>AA760+AA764+AA762</f>
        <v>0</v>
      </c>
      <c r="AB759" s="28">
        <f>AB760+AB764+AB762</f>
        <v>583866.61</v>
      </c>
      <c r="AC759" s="127"/>
    </row>
    <row r="760" spans="1:29" ht="31.5" hidden="1" outlineLevel="5" x14ac:dyDescent="0.2">
      <c r="A760" s="30" t="s">
        <v>553</v>
      </c>
      <c r="B760" s="30" t="s">
        <v>555</v>
      </c>
      <c r="C760" s="30" t="s">
        <v>301</v>
      </c>
      <c r="D760" s="30"/>
      <c r="E760" s="31" t="s">
        <v>302</v>
      </c>
      <c r="F760" s="28">
        <f t="shared" ref="F760:Z762" si="638">F761</f>
        <v>6287.7</v>
      </c>
      <c r="G760" s="28">
        <f t="shared" si="638"/>
        <v>0</v>
      </c>
      <c r="H760" s="28">
        <f t="shared" si="638"/>
        <v>6287.7</v>
      </c>
      <c r="I760" s="28">
        <f t="shared" si="638"/>
        <v>0</v>
      </c>
      <c r="J760" s="28">
        <f t="shared" si="638"/>
        <v>0</v>
      </c>
      <c r="K760" s="28">
        <f t="shared" si="638"/>
        <v>-6</v>
      </c>
      <c r="L760" s="28">
        <f t="shared" si="638"/>
        <v>6281.7</v>
      </c>
      <c r="M760" s="28">
        <f>M761</f>
        <v>0</v>
      </c>
      <c r="N760" s="28">
        <f>N761</f>
        <v>6281.7</v>
      </c>
      <c r="O760" s="28">
        <f t="shared" si="638"/>
        <v>6287.7</v>
      </c>
      <c r="P760" s="28">
        <f t="shared" si="638"/>
        <v>0</v>
      </c>
      <c r="Q760" s="28">
        <f t="shared" si="638"/>
        <v>6287.7</v>
      </c>
      <c r="R760" s="28">
        <f t="shared" si="638"/>
        <v>0</v>
      </c>
      <c r="S760" s="28">
        <f t="shared" si="638"/>
        <v>6287.7</v>
      </c>
      <c r="T760" s="28">
        <f>T761</f>
        <v>0</v>
      </c>
      <c r="U760" s="28">
        <f>U761</f>
        <v>6287.7</v>
      </c>
      <c r="V760" s="28">
        <f>V761</f>
        <v>6287.7</v>
      </c>
      <c r="W760" s="28">
        <f t="shared" si="638"/>
        <v>0</v>
      </c>
      <c r="X760" s="28">
        <f t="shared" si="638"/>
        <v>6287.7</v>
      </c>
      <c r="Y760" s="28">
        <f t="shared" si="638"/>
        <v>0</v>
      </c>
      <c r="Z760" s="28">
        <f t="shared" si="638"/>
        <v>6287.7</v>
      </c>
      <c r="AA760" s="137">
        <f>AA761</f>
        <v>0</v>
      </c>
      <c r="AB760" s="28">
        <f>AB761</f>
        <v>6287.7</v>
      </c>
      <c r="AC760" s="127"/>
    </row>
    <row r="761" spans="1:29" ht="31.5" hidden="1" outlineLevel="7" x14ac:dyDescent="0.2">
      <c r="A761" s="32" t="s">
        <v>553</v>
      </c>
      <c r="B761" s="32" t="s">
        <v>555</v>
      </c>
      <c r="C761" s="32" t="s">
        <v>301</v>
      </c>
      <c r="D761" s="32" t="s">
        <v>65</v>
      </c>
      <c r="E761" s="33" t="s">
        <v>66</v>
      </c>
      <c r="F761" s="29">
        <v>6287.7</v>
      </c>
      <c r="G761" s="29"/>
      <c r="H761" s="29">
        <f>SUM(F761:G761)</f>
        <v>6287.7</v>
      </c>
      <c r="I761" s="29"/>
      <c r="J761" s="29"/>
      <c r="K761" s="29">
        <v>-6</v>
      </c>
      <c r="L761" s="29">
        <f>SUM(H761:K761)</f>
        <v>6281.7</v>
      </c>
      <c r="M761" s="29"/>
      <c r="N761" s="29">
        <f>SUM(L761:M761)</f>
        <v>6281.7</v>
      </c>
      <c r="O761" s="29">
        <v>6287.7</v>
      </c>
      <c r="P761" s="29"/>
      <c r="Q761" s="29">
        <f>SUM(O761:P761)</f>
        <v>6287.7</v>
      </c>
      <c r="R761" s="29"/>
      <c r="S761" s="29">
        <f>SUM(Q761:R761)</f>
        <v>6287.7</v>
      </c>
      <c r="T761" s="29"/>
      <c r="U761" s="29">
        <f>SUM(S761:T761)</f>
        <v>6287.7</v>
      </c>
      <c r="V761" s="29">
        <v>6287.7</v>
      </c>
      <c r="W761" s="29"/>
      <c r="X761" s="29">
        <f>SUM(V761:W761)</f>
        <v>6287.7</v>
      </c>
      <c r="Y761" s="29"/>
      <c r="Z761" s="29">
        <f>SUM(X761:Y761)</f>
        <v>6287.7</v>
      </c>
      <c r="AA761" s="138"/>
      <c r="AB761" s="29">
        <f>SUM(Z761:AA761)</f>
        <v>6287.7</v>
      </c>
      <c r="AC761" s="127"/>
    </row>
    <row r="762" spans="1:29" ht="15.75" hidden="1" outlineLevel="7" x14ac:dyDescent="0.2">
      <c r="A762" s="30" t="s">
        <v>553</v>
      </c>
      <c r="B762" s="30" t="s">
        <v>555</v>
      </c>
      <c r="C762" s="30" t="s">
        <v>825</v>
      </c>
      <c r="D762" s="30"/>
      <c r="E762" s="31" t="s">
        <v>866</v>
      </c>
      <c r="F762" s="29"/>
      <c r="G762" s="29"/>
      <c r="H762" s="29"/>
      <c r="I762" s="28">
        <f t="shared" si="638"/>
        <v>0</v>
      </c>
      <c r="J762" s="28">
        <f t="shared" si="638"/>
        <v>4799.6000000000004</v>
      </c>
      <c r="K762" s="28">
        <f t="shared" si="638"/>
        <v>0</v>
      </c>
      <c r="L762" s="28">
        <f t="shared" si="638"/>
        <v>4799.6000000000004</v>
      </c>
      <c r="M762" s="28">
        <f t="shared" si="638"/>
        <v>0</v>
      </c>
      <c r="N762" s="28">
        <f t="shared" si="638"/>
        <v>4799.6000000000004</v>
      </c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  <c r="AA762" s="138"/>
      <c r="AB762" s="29"/>
      <c r="AC762" s="127"/>
    </row>
    <row r="763" spans="1:29" ht="31.5" hidden="1" outlineLevel="7" x14ac:dyDescent="0.2">
      <c r="A763" s="32" t="s">
        <v>553</v>
      </c>
      <c r="B763" s="32" t="s">
        <v>555</v>
      </c>
      <c r="C763" s="32" t="s">
        <v>825</v>
      </c>
      <c r="D763" s="32" t="s">
        <v>65</v>
      </c>
      <c r="E763" s="33" t="s">
        <v>66</v>
      </c>
      <c r="F763" s="29"/>
      <c r="G763" s="29"/>
      <c r="H763" s="29"/>
      <c r="I763" s="29"/>
      <c r="J763" s="29">
        <v>4799.6000000000004</v>
      </c>
      <c r="K763" s="29"/>
      <c r="L763" s="29">
        <f>SUM(H763:K763)</f>
        <v>4799.6000000000004</v>
      </c>
      <c r="M763" s="29"/>
      <c r="N763" s="29">
        <f>SUM(L763:M763)</f>
        <v>4799.6000000000004</v>
      </c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  <c r="AA763" s="138"/>
      <c r="AB763" s="29"/>
      <c r="AC763" s="127"/>
    </row>
    <row r="764" spans="1:29" ht="31.5" hidden="1" outlineLevel="5" x14ac:dyDescent="0.2">
      <c r="A764" s="30" t="s">
        <v>553</v>
      </c>
      <c r="B764" s="30" t="s">
        <v>555</v>
      </c>
      <c r="C764" s="30" t="s">
        <v>303</v>
      </c>
      <c r="D764" s="30"/>
      <c r="E764" s="31" t="s">
        <v>304</v>
      </c>
      <c r="F764" s="28">
        <f>F765+F766</f>
        <v>582467.01</v>
      </c>
      <c r="G764" s="28">
        <f t="shared" ref="G764:L764" si="639">G765+G766</f>
        <v>0</v>
      </c>
      <c r="H764" s="28">
        <f t="shared" si="639"/>
        <v>582467.01</v>
      </c>
      <c r="I764" s="28">
        <f t="shared" si="639"/>
        <v>0</v>
      </c>
      <c r="J764" s="28">
        <f t="shared" si="639"/>
        <v>0</v>
      </c>
      <c r="K764" s="28">
        <f t="shared" si="639"/>
        <v>0</v>
      </c>
      <c r="L764" s="28">
        <f t="shared" si="639"/>
        <v>582467.01</v>
      </c>
      <c r="M764" s="28">
        <f>M765+M766</f>
        <v>0</v>
      </c>
      <c r="N764" s="28">
        <f>N765+N766</f>
        <v>582467.01</v>
      </c>
      <c r="O764" s="28">
        <f t="shared" ref="O764:Z764" si="640">O765+O766</f>
        <v>585108.21</v>
      </c>
      <c r="P764" s="28">
        <f t="shared" si="640"/>
        <v>0</v>
      </c>
      <c r="Q764" s="28">
        <f t="shared" si="640"/>
        <v>585108.21</v>
      </c>
      <c r="R764" s="28">
        <f t="shared" si="640"/>
        <v>0</v>
      </c>
      <c r="S764" s="28">
        <f t="shared" si="640"/>
        <v>585108.21</v>
      </c>
      <c r="T764" s="28">
        <f>T765+T766</f>
        <v>0</v>
      </c>
      <c r="U764" s="28">
        <f>U765+U766</f>
        <v>585108.21</v>
      </c>
      <c r="V764" s="28">
        <f t="shared" si="640"/>
        <v>577578.91</v>
      </c>
      <c r="W764" s="28">
        <f t="shared" si="640"/>
        <v>0</v>
      </c>
      <c r="X764" s="28">
        <f t="shared" si="640"/>
        <v>577578.91</v>
      </c>
      <c r="Y764" s="28">
        <f t="shared" si="640"/>
        <v>0</v>
      </c>
      <c r="Z764" s="28">
        <f t="shared" si="640"/>
        <v>577578.91</v>
      </c>
      <c r="AA764" s="137">
        <f>AA765+AA766</f>
        <v>0</v>
      </c>
      <c r="AB764" s="28">
        <f>AB765+AB766</f>
        <v>577578.91</v>
      </c>
      <c r="AC764" s="127"/>
    </row>
    <row r="765" spans="1:29" ht="31.5" hidden="1" outlineLevel="7" x14ac:dyDescent="0.2">
      <c r="A765" s="32" t="s">
        <v>553</v>
      </c>
      <c r="B765" s="32" t="s">
        <v>555</v>
      </c>
      <c r="C765" s="32" t="s">
        <v>303</v>
      </c>
      <c r="D765" s="32" t="s">
        <v>65</v>
      </c>
      <c r="E765" s="33" t="s">
        <v>66</v>
      </c>
      <c r="F765" s="29">
        <v>550744.51</v>
      </c>
      <c r="G765" s="29"/>
      <c r="H765" s="29">
        <f>SUM(F765:G765)</f>
        <v>550744.51</v>
      </c>
      <c r="I765" s="29"/>
      <c r="J765" s="29"/>
      <c r="K765" s="29"/>
      <c r="L765" s="29">
        <f>SUM(H765:K765)</f>
        <v>550744.51</v>
      </c>
      <c r="M765" s="29"/>
      <c r="N765" s="29">
        <f>SUM(L765:M765)</f>
        <v>550744.51</v>
      </c>
      <c r="O765" s="29">
        <v>552514.21</v>
      </c>
      <c r="P765" s="29"/>
      <c r="Q765" s="29">
        <f>SUM(O765:P765)</f>
        <v>552514.21</v>
      </c>
      <c r="R765" s="29"/>
      <c r="S765" s="29">
        <f>SUM(Q765:R765)</f>
        <v>552514.21</v>
      </c>
      <c r="T765" s="29"/>
      <c r="U765" s="29">
        <f>SUM(S765:T765)</f>
        <v>552514.21</v>
      </c>
      <c r="V765" s="29">
        <v>544984.91</v>
      </c>
      <c r="W765" s="29"/>
      <c r="X765" s="29">
        <f>SUM(V765:W765)</f>
        <v>544984.91</v>
      </c>
      <c r="Y765" s="29"/>
      <c r="Z765" s="29">
        <f>SUM(X765:Y765)</f>
        <v>544984.91</v>
      </c>
      <c r="AA765" s="138"/>
      <c r="AB765" s="29">
        <f>SUM(Z765:AA765)</f>
        <v>544984.91</v>
      </c>
      <c r="AC765" s="127"/>
    </row>
    <row r="766" spans="1:29" ht="15.75" hidden="1" outlineLevel="7" x14ac:dyDescent="0.2">
      <c r="A766" s="32" t="s">
        <v>553</v>
      </c>
      <c r="B766" s="32" t="s">
        <v>555</v>
      </c>
      <c r="C766" s="32" t="s">
        <v>303</v>
      </c>
      <c r="D766" s="32" t="s">
        <v>15</v>
      </c>
      <c r="E766" s="33" t="s">
        <v>16</v>
      </c>
      <c r="F766" s="29">
        <v>31722.5</v>
      </c>
      <c r="G766" s="29"/>
      <c r="H766" s="29">
        <f>SUM(F766:G766)</f>
        <v>31722.5</v>
      </c>
      <c r="I766" s="29"/>
      <c r="J766" s="29"/>
      <c r="K766" s="29"/>
      <c r="L766" s="29">
        <f>SUM(H766:K766)</f>
        <v>31722.5</v>
      </c>
      <c r="M766" s="29"/>
      <c r="N766" s="29">
        <f>SUM(L766:M766)</f>
        <v>31722.5</v>
      </c>
      <c r="O766" s="29">
        <v>32594</v>
      </c>
      <c r="P766" s="29"/>
      <c r="Q766" s="29">
        <f>SUM(O766:P766)</f>
        <v>32594</v>
      </c>
      <c r="R766" s="29"/>
      <c r="S766" s="29">
        <f>SUM(Q766:R766)</f>
        <v>32594</v>
      </c>
      <c r="T766" s="29"/>
      <c r="U766" s="29">
        <f>SUM(S766:T766)</f>
        <v>32594</v>
      </c>
      <c r="V766" s="29">
        <v>32594</v>
      </c>
      <c r="W766" s="29"/>
      <c r="X766" s="29">
        <f>SUM(V766:W766)</f>
        <v>32594</v>
      </c>
      <c r="Y766" s="29"/>
      <c r="Z766" s="29">
        <f>SUM(X766:Y766)</f>
        <v>32594</v>
      </c>
      <c r="AA766" s="138"/>
      <c r="AB766" s="29">
        <f>SUM(Z766:AA766)</f>
        <v>32594</v>
      </c>
      <c r="AC766" s="127"/>
    </row>
    <row r="767" spans="1:29" ht="31.5" hidden="1" outlineLevel="7" x14ac:dyDescent="0.2">
      <c r="A767" s="30" t="s">
        <v>553</v>
      </c>
      <c r="B767" s="30" t="s">
        <v>555</v>
      </c>
      <c r="C767" s="20" t="s">
        <v>49</v>
      </c>
      <c r="D767" s="20" t="s">
        <v>447</v>
      </c>
      <c r="E767" s="39" t="s">
        <v>637</v>
      </c>
      <c r="F767" s="28">
        <f t="shared" ref="F767:Z768" si="641">F768</f>
        <v>3716.1000000000004</v>
      </c>
      <c r="G767" s="28">
        <f t="shared" si="641"/>
        <v>0</v>
      </c>
      <c r="H767" s="28">
        <f t="shared" si="641"/>
        <v>3716.1000000000004</v>
      </c>
      <c r="I767" s="28">
        <f t="shared" si="641"/>
        <v>0</v>
      </c>
      <c r="J767" s="28">
        <f t="shared" si="641"/>
        <v>0</v>
      </c>
      <c r="K767" s="28">
        <f t="shared" si="641"/>
        <v>0</v>
      </c>
      <c r="L767" s="28">
        <f t="shared" si="641"/>
        <v>3716.1000000000004</v>
      </c>
      <c r="M767" s="28">
        <f>M768</f>
        <v>0</v>
      </c>
      <c r="N767" s="28">
        <f>N768</f>
        <v>3716.1000000000004</v>
      </c>
      <c r="O767" s="28">
        <f t="shared" si="641"/>
        <v>3716.1000000000004</v>
      </c>
      <c r="P767" s="28">
        <f t="shared" si="641"/>
        <v>0</v>
      </c>
      <c r="Q767" s="28">
        <f t="shared" si="641"/>
        <v>3716.1000000000004</v>
      </c>
      <c r="R767" s="28">
        <f t="shared" si="641"/>
        <v>0</v>
      </c>
      <c r="S767" s="28">
        <f t="shared" si="641"/>
        <v>3716.1000000000004</v>
      </c>
      <c r="T767" s="28">
        <f>T768</f>
        <v>0</v>
      </c>
      <c r="U767" s="28">
        <f>U768</f>
        <v>3716.1000000000004</v>
      </c>
      <c r="V767" s="28">
        <f t="shared" si="641"/>
        <v>3716.1000000000004</v>
      </c>
      <c r="W767" s="28">
        <f t="shared" si="641"/>
        <v>0</v>
      </c>
      <c r="X767" s="28">
        <f t="shared" si="641"/>
        <v>3716.1000000000004</v>
      </c>
      <c r="Y767" s="28">
        <f t="shared" si="641"/>
        <v>0</v>
      </c>
      <c r="Z767" s="28">
        <f t="shared" si="641"/>
        <v>3716.1000000000004</v>
      </c>
      <c r="AA767" s="137">
        <f>AA768</f>
        <v>0</v>
      </c>
      <c r="AB767" s="28">
        <f>AB768</f>
        <v>3716.1000000000004</v>
      </c>
      <c r="AC767" s="127"/>
    </row>
    <row r="768" spans="1:29" ht="31.5" hidden="1" outlineLevel="7" x14ac:dyDescent="0.2">
      <c r="A768" s="30" t="s">
        <v>553</v>
      </c>
      <c r="B768" s="30" t="s">
        <v>555</v>
      </c>
      <c r="C768" s="20" t="s">
        <v>92</v>
      </c>
      <c r="D768" s="20" t="s">
        <v>447</v>
      </c>
      <c r="E768" s="39" t="s">
        <v>93</v>
      </c>
      <c r="F768" s="28">
        <f t="shared" si="641"/>
        <v>3716.1000000000004</v>
      </c>
      <c r="G768" s="28">
        <f t="shared" si="641"/>
        <v>0</v>
      </c>
      <c r="H768" s="28">
        <f t="shared" si="641"/>
        <v>3716.1000000000004</v>
      </c>
      <c r="I768" s="28">
        <f t="shared" si="641"/>
        <v>0</v>
      </c>
      <c r="J768" s="28">
        <f t="shared" si="641"/>
        <v>0</v>
      </c>
      <c r="K768" s="28">
        <f t="shared" si="641"/>
        <v>0</v>
      </c>
      <c r="L768" s="28">
        <f t="shared" si="641"/>
        <v>3716.1000000000004</v>
      </c>
      <c r="M768" s="28">
        <f>M769</f>
        <v>0</v>
      </c>
      <c r="N768" s="28">
        <f>N769</f>
        <v>3716.1000000000004</v>
      </c>
      <c r="O768" s="28">
        <f t="shared" si="641"/>
        <v>3716.1000000000004</v>
      </c>
      <c r="P768" s="28">
        <f t="shared" si="641"/>
        <v>0</v>
      </c>
      <c r="Q768" s="28">
        <f t="shared" si="641"/>
        <v>3716.1000000000004</v>
      </c>
      <c r="R768" s="28">
        <f t="shared" si="641"/>
        <v>0</v>
      </c>
      <c r="S768" s="28">
        <f t="shared" si="641"/>
        <v>3716.1000000000004</v>
      </c>
      <c r="T768" s="28">
        <f>T769</f>
        <v>0</v>
      </c>
      <c r="U768" s="28">
        <f>U769</f>
        <v>3716.1000000000004</v>
      </c>
      <c r="V768" s="28">
        <f t="shared" si="641"/>
        <v>3716.1000000000004</v>
      </c>
      <c r="W768" s="28">
        <f t="shared" si="641"/>
        <v>0</v>
      </c>
      <c r="X768" s="28">
        <f t="shared" si="641"/>
        <v>3716.1000000000004</v>
      </c>
      <c r="Y768" s="28">
        <f t="shared" si="641"/>
        <v>0</v>
      </c>
      <c r="Z768" s="28">
        <f t="shared" si="641"/>
        <v>3716.1000000000004</v>
      </c>
      <c r="AA768" s="137">
        <f>AA769</f>
        <v>0</v>
      </c>
      <c r="AB768" s="28">
        <f>AB769</f>
        <v>3716.1000000000004</v>
      </c>
      <c r="AC768" s="127"/>
    </row>
    <row r="769" spans="1:29" s="66" customFormat="1" ht="15.75" hidden="1" outlineLevel="7" x14ac:dyDescent="0.2">
      <c r="A769" s="30" t="s">
        <v>553</v>
      </c>
      <c r="B769" s="30" t="s">
        <v>555</v>
      </c>
      <c r="C769" s="20" t="s">
        <v>103</v>
      </c>
      <c r="D769" s="20"/>
      <c r="E769" s="39" t="s">
        <v>104</v>
      </c>
      <c r="F769" s="28">
        <f>F770+F772</f>
        <v>3716.1000000000004</v>
      </c>
      <c r="G769" s="28">
        <f t="shared" ref="G769:L769" si="642">G770+G772</f>
        <v>0</v>
      </c>
      <c r="H769" s="28">
        <f t="shared" si="642"/>
        <v>3716.1000000000004</v>
      </c>
      <c r="I769" s="28">
        <f t="shared" si="642"/>
        <v>0</v>
      </c>
      <c r="J769" s="28">
        <f t="shared" si="642"/>
        <v>0</v>
      </c>
      <c r="K769" s="28">
        <f t="shared" si="642"/>
        <v>0</v>
      </c>
      <c r="L769" s="28">
        <f t="shared" si="642"/>
        <v>3716.1000000000004</v>
      </c>
      <c r="M769" s="28">
        <f>M770+M772</f>
        <v>0</v>
      </c>
      <c r="N769" s="28">
        <f>N770+N772</f>
        <v>3716.1000000000004</v>
      </c>
      <c r="O769" s="28">
        <f t="shared" ref="O769:Z769" si="643">O770+O772</f>
        <v>3716.1000000000004</v>
      </c>
      <c r="P769" s="28">
        <f t="shared" si="643"/>
        <v>0</v>
      </c>
      <c r="Q769" s="28">
        <f t="shared" si="643"/>
        <v>3716.1000000000004</v>
      </c>
      <c r="R769" s="28">
        <f t="shared" si="643"/>
        <v>0</v>
      </c>
      <c r="S769" s="28">
        <f t="shared" si="643"/>
        <v>3716.1000000000004</v>
      </c>
      <c r="T769" s="28">
        <f>T770+T772</f>
        <v>0</v>
      </c>
      <c r="U769" s="28">
        <f>U770+U772</f>
        <v>3716.1000000000004</v>
      </c>
      <c r="V769" s="28">
        <f t="shared" si="643"/>
        <v>3716.1000000000004</v>
      </c>
      <c r="W769" s="28">
        <f t="shared" si="643"/>
        <v>0</v>
      </c>
      <c r="X769" s="28">
        <f t="shared" si="643"/>
        <v>3716.1000000000004</v>
      </c>
      <c r="Y769" s="28">
        <f t="shared" si="643"/>
        <v>0</v>
      </c>
      <c r="Z769" s="28">
        <f t="shared" si="643"/>
        <v>3716.1000000000004</v>
      </c>
      <c r="AA769" s="137">
        <f>AA770+AA772</f>
        <v>0</v>
      </c>
      <c r="AB769" s="28">
        <f>AB770+AB772</f>
        <v>3716.1000000000004</v>
      </c>
      <c r="AC769" s="127"/>
    </row>
    <row r="770" spans="1:29" s="66" customFormat="1" ht="15.75" hidden="1" outlineLevel="7" x14ac:dyDescent="0.2">
      <c r="A770" s="30" t="s">
        <v>553</v>
      </c>
      <c r="B770" s="30" t="s">
        <v>555</v>
      </c>
      <c r="C770" s="5" t="s">
        <v>640</v>
      </c>
      <c r="D770" s="20"/>
      <c r="E770" s="37" t="s">
        <v>641</v>
      </c>
      <c r="F770" s="28">
        <f t="shared" ref="F770:Z770" si="644">F771</f>
        <v>1839.2</v>
      </c>
      <c r="G770" s="28">
        <f t="shared" si="644"/>
        <v>0</v>
      </c>
      <c r="H770" s="28">
        <f t="shared" si="644"/>
        <v>1839.2</v>
      </c>
      <c r="I770" s="28">
        <f t="shared" si="644"/>
        <v>0</v>
      </c>
      <c r="J770" s="28">
        <f t="shared" si="644"/>
        <v>0</v>
      </c>
      <c r="K770" s="28">
        <f t="shared" si="644"/>
        <v>0</v>
      </c>
      <c r="L770" s="28">
        <f t="shared" si="644"/>
        <v>1839.2</v>
      </c>
      <c r="M770" s="28">
        <f>M771</f>
        <v>0</v>
      </c>
      <c r="N770" s="28">
        <f>N771</f>
        <v>1839.2</v>
      </c>
      <c r="O770" s="28">
        <f t="shared" si="644"/>
        <v>1839.2</v>
      </c>
      <c r="P770" s="28">
        <f t="shared" si="644"/>
        <v>0</v>
      </c>
      <c r="Q770" s="28">
        <f t="shared" si="644"/>
        <v>1839.2</v>
      </c>
      <c r="R770" s="28">
        <f t="shared" si="644"/>
        <v>0</v>
      </c>
      <c r="S770" s="28">
        <f t="shared" si="644"/>
        <v>1839.2</v>
      </c>
      <c r="T770" s="28">
        <f>T771</f>
        <v>0</v>
      </c>
      <c r="U770" s="28">
        <f>U771</f>
        <v>1839.2</v>
      </c>
      <c r="V770" s="28">
        <f t="shared" si="644"/>
        <v>1839.2</v>
      </c>
      <c r="W770" s="28">
        <f t="shared" si="644"/>
        <v>0</v>
      </c>
      <c r="X770" s="28">
        <f t="shared" si="644"/>
        <v>1839.2</v>
      </c>
      <c r="Y770" s="28">
        <f t="shared" si="644"/>
        <v>0</v>
      </c>
      <c r="Z770" s="28">
        <f t="shared" si="644"/>
        <v>1839.2</v>
      </c>
      <c r="AA770" s="137">
        <f>AA771</f>
        <v>0</v>
      </c>
      <c r="AB770" s="28">
        <f>AB771</f>
        <v>1839.2</v>
      </c>
      <c r="AC770" s="127"/>
    </row>
    <row r="771" spans="1:29" ht="31.5" hidden="1" outlineLevel="7" x14ac:dyDescent="0.2">
      <c r="A771" s="32" t="s">
        <v>553</v>
      </c>
      <c r="B771" s="32" t="s">
        <v>555</v>
      </c>
      <c r="C771" s="40" t="s">
        <v>640</v>
      </c>
      <c r="D771" s="32" t="s">
        <v>65</v>
      </c>
      <c r="E771" s="33" t="s">
        <v>66</v>
      </c>
      <c r="F771" s="29">
        <v>1839.2</v>
      </c>
      <c r="G771" s="29"/>
      <c r="H771" s="29">
        <f>SUM(F771:G771)</f>
        <v>1839.2</v>
      </c>
      <c r="I771" s="29"/>
      <c r="J771" s="29"/>
      <c r="K771" s="29"/>
      <c r="L771" s="29">
        <f>SUM(H771:K771)</f>
        <v>1839.2</v>
      </c>
      <c r="M771" s="29"/>
      <c r="N771" s="29">
        <f>SUM(L771:M771)</f>
        <v>1839.2</v>
      </c>
      <c r="O771" s="29">
        <v>1839.2</v>
      </c>
      <c r="P771" s="29"/>
      <c r="Q771" s="29">
        <f>SUM(O771:P771)</f>
        <v>1839.2</v>
      </c>
      <c r="R771" s="29"/>
      <c r="S771" s="29">
        <f>SUM(Q771:R771)</f>
        <v>1839.2</v>
      </c>
      <c r="T771" s="29"/>
      <c r="U771" s="29">
        <f>SUM(S771:T771)</f>
        <v>1839.2</v>
      </c>
      <c r="V771" s="29">
        <v>1839.2</v>
      </c>
      <c r="W771" s="29"/>
      <c r="X771" s="29">
        <f>SUM(V771:W771)</f>
        <v>1839.2</v>
      </c>
      <c r="Y771" s="29"/>
      <c r="Z771" s="29">
        <f>SUM(X771:Y771)</f>
        <v>1839.2</v>
      </c>
      <c r="AA771" s="138"/>
      <c r="AB771" s="29">
        <f>SUM(Z771:AA771)</f>
        <v>1839.2</v>
      </c>
      <c r="AC771" s="127"/>
    </row>
    <row r="772" spans="1:29" s="66" customFormat="1" ht="15.75" hidden="1" outlineLevel="7" x14ac:dyDescent="0.2">
      <c r="A772" s="30" t="s">
        <v>553</v>
      </c>
      <c r="B772" s="30" t="s">
        <v>555</v>
      </c>
      <c r="C772" s="5" t="s">
        <v>639</v>
      </c>
      <c r="D772" s="20"/>
      <c r="E772" s="37" t="s">
        <v>638</v>
      </c>
      <c r="F772" s="28">
        <f>F773</f>
        <v>1876.9</v>
      </c>
      <c r="G772" s="28">
        <f t="shared" ref="G772:L772" si="645">G773</f>
        <v>0</v>
      </c>
      <c r="H772" s="28">
        <f t="shared" si="645"/>
        <v>1876.9</v>
      </c>
      <c r="I772" s="28">
        <f t="shared" si="645"/>
        <v>0</v>
      </c>
      <c r="J772" s="28">
        <f t="shared" si="645"/>
        <v>0</v>
      </c>
      <c r="K772" s="28">
        <f t="shared" si="645"/>
        <v>0</v>
      </c>
      <c r="L772" s="28">
        <f t="shared" si="645"/>
        <v>1876.9</v>
      </c>
      <c r="M772" s="28">
        <f>M773</f>
        <v>0</v>
      </c>
      <c r="N772" s="28">
        <f>N773</f>
        <v>1876.9</v>
      </c>
      <c r="O772" s="28">
        <f t="shared" ref="O772:Z772" si="646">O773</f>
        <v>1876.9</v>
      </c>
      <c r="P772" s="28">
        <f t="shared" si="646"/>
        <v>0</v>
      </c>
      <c r="Q772" s="28">
        <f t="shared" si="646"/>
        <v>1876.9</v>
      </c>
      <c r="R772" s="28">
        <f t="shared" si="646"/>
        <v>0</v>
      </c>
      <c r="S772" s="28">
        <f t="shared" si="646"/>
        <v>1876.9</v>
      </c>
      <c r="T772" s="28">
        <f>T773</f>
        <v>0</v>
      </c>
      <c r="U772" s="28">
        <f>U773</f>
        <v>1876.9</v>
      </c>
      <c r="V772" s="28">
        <f t="shared" si="646"/>
        <v>1876.9</v>
      </c>
      <c r="W772" s="28">
        <f t="shared" si="646"/>
        <v>0</v>
      </c>
      <c r="X772" s="28">
        <f t="shared" si="646"/>
        <v>1876.9</v>
      </c>
      <c r="Y772" s="28">
        <f t="shared" si="646"/>
        <v>0</v>
      </c>
      <c r="Z772" s="28">
        <f t="shared" si="646"/>
        <v>1876.9</v>
      </c>
      <c r="AA772" s="137">
        <f>AA773</f>
        <v>0</v>
      </c>
      <c r="AB772" s="28">
        <f>AB773</f>
        <v>1876.9</v>
      </c>
      <c r="AC772" s="127"/>
    </row>
    <row r="773" spans="1:29" ht="31.5" hidden="1" outlineLevel="7" x14ac:dyDescent="0.2">
      <c r="A773" s="32" t="s">
        <v>553</v>
      </c>
      <c r="B773" s="32" t="s">
        <v>555</v>
      </c>
      <c r="C773" s="40" t="s">
        <v>639</v>
      </c>
      <c r="D773" s="32" t="s">
        <v>65</v>
      </c>
      <c r="E773" s="33" t="s">
        <v>66</v>
      </c>
      <c r="F773" s="29">
        <v>1876.9</v>
      </c>
      <c r="G773" s="29"/>
      <c r="H773" s="29">
        <f>SUM(F773:G773)</f>
        <v>1876.9</v>
      </c>
      <c r="I773" s="29"/>
      <c r="J773" s="29"/>
      <c r="K773" s="29"/>
      <c r="L773" s="29">
        <f>SUM(H773:K773)</f>
        <v>1876.9</v>
      </c>
      <c r="M773" s="29"/>
      <c r="N773" s="29">
        <f>SUM(L773:M773)</f>
        <v>1876.9</v>
      </c>
      <c r="O773" s="29">
        <v>1876.9</v>
      </c>
      <c r="P773" s="29"/>
      <c r="Q773" s="29">
        <f>SUM(O773:P773)</f>
        <v>1876.9</v>
      </c>
      <c r="R773" s="29"/>
      <c r="S773" s="29">
        <f>SUM(Q773:R773)</f>
        <v>1876.9</v>
      </c>
      <c r="T773" s="29"/>
      <c r="U773" s="29">
        <f>SUM(S773:T773)</f>
        <v>1876.9</v>
      </c>
      <c r="V773" s="29">
        <v>1876.9</v>
      </c>
      <c r="W773" s="29"/>
      <c r="X773" s="29">
        <f>SUM(V773:W773)</f>
        <v>1876.9</v>
      </c>
      <c r="Y773" s="29"/>
      <c r="Z773" s="29">
        <f>SUM(X773:Y773)</f>
        <v>1876.9</v>
      </c>
      <c r="AA773" s="138"/>
      <c r="AB773" s="29">
        <f>SUM(Z773:AA773)</f>
        <v>1876.9</v>
      </c>
      <c r="AC773" s="127"/>
    </row>
    <row r="774" spans="1:29" ht="15.75" hidden="1" outlineLevel="1" x14ac:dyDescent="0.2">
      <c r="A774" s="30" t="s">
        <v>553</v>
      </c>
      <c r="B774" s="30" t="s">
        <v>526</v>
      </c>
      <c r="C774" s="30"/>
      <c r="D774" s="30"/>
      <c r="E774" s="31" t="s">
        <v>557</v>
      </c>
      <c r="F774" s="28">
        <f t="shared" ref="F774:Z774" si="647">F775+F809</f>
        <v>969460.52324324334</v>
      </c>
      <c r="G774" s="28">
        <f t="shared" si="647"/>
        <v>0</v>
      </c>
      <c r="H774" s="28">
        <f t="shared" si="647"/>
        <v>969460.52324324334</v>
      </c>
      <c r="I774" s="28">
        <f t="shared" si="647"/>
        <v>0</v>
      </c>
      <c r="J774" s="28">
        <f t="shared" si="647"/>
        <v>24308.32993</v>
      </c>
      <c r="K774" s="28">
        <f t="shared" si="647"/>
        <v>15403.798600000002</v>
      </c>
      <c r="L774" s="28">
        <f t="shared" si="647"/>
        <v>1009172.6517732434</v>
      </c>
      <c r="M774" s="28">
        <f>M775+M809</f>
        <v>0</v>
      </c>
      <c r="N774" s="28">
        <f>N775+N809</f>
        <v>1009172.6517732434</v>
      </c>
      <c r="O774" s="28">
        <f t="shared" si="647"/>
        <v>973076.15405405418</v>
      </c>
      <c r="P774" s="28">
        <f t="shared" si="647"/>
        <v>0</v>
      </c>
      <c r="Q774" s="28">
        <f t="shared" si="647"/>
        <v>973076.15405405418</v>
      </c>
      <c r="R774" s="28">
        <f t="shared" si="647"/>
        <v>36372.1414</v>
      </c>
      <c r="S774" s="28">
        <f t="shared" si="647"/>
        <v>1009448.2954540541</v>
      </c>
      <c r="T774" s="28">
        <f>T775+T809</f>
        <v>0</v>
      </c>
      <c r="U774" s="28">
        <f>U775+U809</f>
        <v>1009448.2954540541</v>
      </c>
      <c r="V774" s="28">
        <f t="shared" si="647"/>
        <v>969673.36486486497</v>
      </c>
      <c r="W774" s="28">
        <f t="shared" si="647"/>
        <v>0</v>
      </c>
      <c r="X774" s="28">
        <f t="shared" si="647"/>
        <v>969673.36486486497</v>
      </c>
      <c r="Y774" s="28">
        <f t="shared" si="647"/>
        <v>0</v>
      </c>
      <c r="Z774" s="28">
        <f t="shared" si="647"/>
        <v>969673.36486486497</v>
      </c>
      <c r="AA774" s="137">
        <f>AA775+AA809</f>
        <v>0</v>
      </c>
      <c r="AB774" s="28">
        <f>AB775+AB809</f>
        <v>969673.36486486497</v>
      </c>
      <c r="AC774" s="127"/>
    </row>
    <row r="775" spans="1:29" ht="31.5" hidden="1" outlineLevel="2" x14ac:dyDescent="0.2">
      <c r="A775" s="30" t="s">
        <v>553</v>
      </c>
      <c r="B775" s="30" t="s">
        <v>526</v>
      </c>
      <c r="C775" s="30" t="s">
        <v>223</v>
      </c>
      <c r="D775" s="30"/>
      <c r="E775" s="31" t="s">
        <v>224</v>
      </c>
      <c r="F775" s="28">
        <f>F776+F787</f>
        <v>968190.52324324334</v>
      </c>
      <c r="G775" s="28">
        <f t="shared" ref="G775:L775" si="648">G776+G787</f>
        <v>0</v>
      </c>
      <c r="H775" s="28">
        <f>H776+H787</f>
        <v>968190.52324324334</v>
      </c>
      <c r="I775" s="28">
        <f t="shared" si="648"/>
        <v>0</v>
      </c>
      <c r="J775" s="28">
        <f t="shared" si="648"/>
        <v>24308.32993</v>
      </c>
      <c r="K775" s="28">
        <f t="shared" si="648"/>
        <v>15403.798600000002</v>
      </c>
      <c r="L775" s="28">
        <f t="shared" si="648"/>
        <v>1007902.6517732434</v>
      </c>
      <c r="M775" s="28">
        <f>M776+M787</f>
        <v>0</v>
      </c>
      <c r="N775" s="28">
        <f>N776+N787</f>
        <v>1007902.6517732434</v>
      </c>
      <c r="O775" s="28">
        <f t="shared" ref="O775:Z775" si="649">O776+O787</f>
        <v>971806.15405405418</v>
      </c>
      <c r="P775" s="28">
        <f t="shared" si="649"/>
        <v>0</v>
      </c>
      <c r="Q775" s="28">
        <f t="shared" si="649"/>
        <v>971806.15405405418</v>
      </c>
      <c r="R775" s="28">
        <f t="shared" si="649"/>
        <v>36372.1414</v>
      </c>
      <c r="S775" s="28">
        <f t="shared" si="649"/>
        <v>1008178.2954540541</v>
      </c>
      <c r="T775" s="28">
        <f>T776+T787</f>
        <v>0</v>
      </c>
      <c r="U775" s="28">
        <f>U776+U787</f>
        <v>1008178.2954540541</v>
      </c>
      <c r="V775" s="28">
        <f t="shared" si="649"/>
        <v>968403.36486486497</v>
      </c>
      <c r="W775" s="28">
        <f t="shared" si="649"/>
        <v>0</v>
      </c>
      <c r="X775" s="28">
        <f t="shared" si="649"/>
        <v>968403.36486486497</v>
      </c>
      <c r="Y775" s="28">
        <f t="shared" si="649"/>
        <v>0</v>
      </c>
      <c r="Z775" s="28">
        <f t="shared" si="649"/>
        <v>968403.36486486497</v>
      </c>
      <c r="AA775" s="137">
        <f>AA776+AA787</f>
        <v>0</v>
      </c>
      <c r="AB775" s="28">
        <f>AB776+AB787</f>
        <v>968403.36486486497</v>
      </c>
      <c r="AC775" s="127"/>
    </row>
    <row r="776" spans="1:29" ht="31.5" hidden="1" outlineLevel="2" x14ac:dyDescent="0.2">
      <c r="A776" s="30" t="s">
        <v>553</v>
      </c>
      <c r="B776" s="30" t="s">
        <v>526</v>
      </c>
      <c r="C776" s="30" t="s">
        <v>225</v>
      </c>
      <c r="D776" s="30"/>
      <c r="E776" s="31" t="s">
        <v>226</v>
      </c>
      <c r="F776" s="28">
        <f>F777</f>
        <v>9327.58</v>
      </c>
      <c r="G776" s="28">
        <f t="shared" ref="G776" si="650">G777</f>
        <v>0</v>
      </c>
      <c r="H776" s="28">
        <f>H777+H784</f>
        <v>9327.58</v>
      </c>
      <c r="I776" s="28">
        <f t="shared" ref="I776:Z776" si="651">I777+I784</f>
        <v>0</v>
      </c>
      <c r="J776" s="28">
        <f t="shared" si="651"/>
        <v>7959.5299299999997</v>
      </c>
      <c r="K776" s="28">
        <f t="shared" si="651"/>
        <v>15405.798600000002</v>
      </c>
      <c r="L776" s="28">
        <f t="shared" si="651"/>
        <v>32692.908530000001</v>
      </c>
      <c r="M776" s="28">
        <f>M777+M784</f>
        <v>0</v>
      </c>
      <c r="N776" s="28">
        <f>N777+N784</f>
        <v>32692.908530000001</v>
      </c>
      <c r="O776" s="28">
        <f t="shared" si="651"/>
        <v>8765.5</v>
      </c>
      <c r="P776" s="28">
        <f t="shared" si="651"/>
        <v>0</v>
      </c>
      <c r="Q776" s="28">
        <f t="shared" si="651"/>
        <v>8765.5</v>
      </c>
      <c r="R776" s="28">
        <f t="shared" si="651"/>
        <v>36372.1414</v>
      </c>
      <c r="S776" s="28">
        <f t="shared" si="651"/>
        <v>45137.6414</v>
      </c>
      <c r="T776" s="28">
        <f>T777+T784</f>
        <v>0</v>
      </c>
      <c r="U776" s="28">
        <f>U777+U784</f>
        <v>45137.6414</v>
      </c>
      <c r="V776" s="28">
        <f t="shared" si="651"/>
        <v>8765.5</v>
      </c>
      <c r="W776" s="28">
        <f t="shared" si="651"/>
        <v>0</v>
      </c>
      <c r="X776" s="28">
        <f t="shared" si="651"/>
        <v>8765.5</v>
      </c>
      <c r="Y776" s="28">
        <f t="shared" si="651"/>
        <v>0</v>
      </c>
      <c r="Z776" s="28">
        <f t="shared" si="651"/>
        <v>8765.5</v>
      </c>
      <c r="AA776" s="137">
        <f>AA777+AA784</f>
        <v>0</v>
      </c>
      <c r="AB776" s="28">
        <f>AB777+AB784</f>
        <v>8765.5</v>
      </c>
      <c r="AC776" s="127"/>
    </row>
    <row r="777" spans="1:29" ht="31.5" hidden="1" outlineLevel="2" x14ac:dyDescent="0.2">
      <c r="A777" s="30" t="s">
        <v>553</v>
      </c>
      <c r="B777" s="30" t="s">
        <v>526</v>
      </c>
      <c r="C777" s="30" t="s">
        <v>227</v>
      </c>
      <c r="D777" s="30"/>
      <c r="E777" s="31" t="s">
        <v>228</v>
      </c>
      <c r="F777" s="28">
        <f>F778+F782+F780</f>
        <v>9327.58</v>
      </c>
      <c r="G777" s="28">
        <f t="shared" ref="G777:Z777" si="652">G778+G782+G780</f>
        <v>0</v>
      </c>
      <c r="H777" s="28">
        <f t="shared" si="652"/>
        <v>9327.58</v>
      </c>
      <c r="I777" s="28">
        <f t="shared" si="652"/>
        <v>0</v>
      </c>
      <c r="J777" s="28">
        <f t="shared" si="652"/>
        <v>7364.5299299999997</v>
      </c>
      <c r="K777" s="28">
        <f t="shared" si="652"/>
        <v>15405.798600000002</v>
      </c>
      <c r="L777" s="28">
        <f t="shared" si="652"/>
        <v>32097.908530000001</v>
      </c>
      <c r="M777" s="28">
        <f>M778+M782+M780</f>
        <v>0</v>
      </c>
      <c r="N777" s="28">
        <f>N778+N782+N780</f>
        <v>32097.908530000001</v>
      </c>
      <c r="O777" s="28">
        <f t="shared" si="652"/>
        <v>8765.5</v>
      </c>
      <c r="P777" s="28">
        <f t="shared" si="652"/>
        <v>0</v>
      </c>
      <c r="Q777" s="28">
        <f t="shared" si="652"/>
        <v>8765.5</v>
      </c>
      <c r="R777" s="28">
        <f t="shared" si="652"/>
        <v>36372.1414</v>
      </c>
      <c r="S777" s="28">
        <f t="shared" si="652"/>
        <v>45137.6414</v>
      </c>
      <c r="T777" s="28">
        <f>T778+T782+T780</f>
        <v>0</v>
      </c>
      <c r="U777" s="28">
        <f>U778+U782+U780</f>
        <v>45137.6414</v>
      </c>
      <c r="V777" s="28">
        <f t="shared" si="652"/>
        <v>8765.5</v>
      </c>
      <c r="W777" s="28">
        <f t="shared" si="652"/>
        <v>0</v>
      </c>
      <c r="X777" s="28">
        <f t="shared" si="652"/>
        <v>8765.5</v>
      </c>
      <c r="Y777" s="28">
        <f t="shared" si="652"/>
        <v>0</v>
      </c>
      <c r="Z777" s="28">
        <f t="shared" si="652"/>
        <v>8765.5</v>
      </c>
      <c r="AA777" s="137">
        <f>AA778+AA782+AA780</f>
        <v>0</v>
      </c>
      <c r="AB777" s="28">
        <f>AB778+AB782+AB780</f>
        <v>8765.5</v>
      </c>
      <c r="AC777" s="127"/>
    </row>
    <row r="778" spans="1:29" ht="31.5" hidden="1" customHeight="1" outlineLevel="2" x14ac:dyDescent="0.2">
      <c r="A778" s="20" t="s">
        <v>553</v>
      </c>
      <c r="B778" s="5" t="s">
        <v>526</v>
      </c>
      <c r="C778" s="20" t="s">
        <v>609</v>
      </c>
      <c r="D778" s="20" t="s">
        <v>447</v>
      </c>
      <c r="E778" s="39" t="s">
        <v>610</v>
      </c>
      <c r="F778" s="28">
        <f>F779</f>
        <v>8765.5</v>
      </c>
      <c r="G778" s="28">
        <f t="shared" ref="G778:L778" si="653">G779</f>
        <v>-700</v>
      </c>
      <c r="H778" s="28">
        <f t="shared" si="653"/>
        <v>8065.5</v>
      </c>
      <c r="I778" s="28">
        <f t="shared" si="653"/>
        <v>0</v>
      </c>
      <c r="J778" s="28">
        <f t="shared" si="653"/>
        <v>7364.5299299999997</v>
      </c>
      <c r="K778" s="28">
        <f t="shared" si="653"/>
        <v>700</v>
      </c>
      <c r="L778" s="28">
        <f t="shared" si="653"/>
        <v>16130.029930000001</v>
      </c>
      <c r="M778" s="28">
        <f>M779</f>
        <v>0</v>
      </c>
      <c r="N778" s="28">
        <f>N779</f>
        <v>16130.029930000001</v>
      </c>
      <c r="O778" s="28">
        <f t="shared" ref="O778:Z778" si="654">O779</f>
        <v>8765.5</v>
      </c>
      <c r="P778" s="28">
        <f t="shared" si="654"/>
        <v>0</v>
      </c>
      <c r="Q778" s="28">
        <f t="shared" si="654"/>
        <v>8765.5</v>
      </c>
      <c r="R778" s="28">
        <f t="shared" si="654"/>
        <v>0</v>
      </c>
      <c r="S778" s="28">
        <f t="shared" si="654"/>
        <v>8765.5</v>
      </c>
      <c r="T778" s="28">
        <f>T779</f>
        <v>0</v>
      </c>
      <c r="U778" s="28">
        <f>U779</f>
        <v>8765.5</v>
      </c>
      <c r="V778" s="28">
        <f t="shared" si="654"/>
        <v>8765.5</v>
      </c>
      <c r="W778" s="28">
        <f t="shared" si="654"/>
        <v>0</v>
      </c>
      <c r="X778" s="28">
        <f t="shared" si="654"/>
        <v>8765.5</v>
      </c>
      <c r="Y778" s="28">
        <f t="shared" si="654"/>
        <v>0</v>
      </c>
      <c r="Z778" s="28">
        <f t="shared" si="654"/>
        <v>8765.5</v>
      </c>
      <c r="AA778" s="137">
        <f>AA779</f>
        <v>0</v>
      </c>
      <c r="AB778" s="28">
        <f>AB779</f>
        <v>8765.5</v>
      </c>
      <c r="AC778" s="127"/>
    </row>
    <row r="779" spans="1:29" ht="31.5" hidden="1" outlineLevel="2" x14ac:dyDescent="0.2">
      <c r="A779" s="24" t="s">
        <v>553</v>
      </c>
      <c r="B779" s="40" t="s">
        <v>526</v>
      </c>
      <c r="C779" s="24" t="s">
        <v>609</v>
      </c>
      <c r="D779" s="24" t="s">
        <v>65</v>
      </c>
      <c r="E779" s="6" t="s">
        <v>421</v>
      </c>
      <c r="F779" s="29">
        <v>8765.5</v>
      </c>
      <c r="G779" s="29">
        <v>-700</v>
      </c>
      <c r="H779" s="29">
        <f>SUM(F779:G779)</f>
        <v>8065.5</v>
      </c>
      <c r="I779" s="29"/>
      <c r="J779" s="29">
        <f>7364.52993</f>
        <v>7364.5299299999997</v>
      </c>
      <c r="K779" s="29">
        <v>700</v>
      </c>
      <c r="L779" s="29">
        <f>SUM(H779:K779)</f>
        <v>16130.029930000001</v>
      </c>
      <c r="M779" s="29"/>
      <c r="N779" s="29">
        <f>SUM(L779:M779)</f>
        <v>16130.029930000001</v>
      </c>
      <c r="O779" s="29">
        <v>8765.5</v>
      </c>
      <c r="P779" s="29"/>
      <c r="Q779" s="29">
        <f>SUM(O779:P779)</f>
        <v>8765.5</v>
      </c>
      <c r="R779" s="29"/>
      <c r="S779" s="29">
        <f>SUM(Q779:R779)</f>
        <v>8765.5</v>
      </c>
      <c r="T779" s="29"/>
      <c r="U779" s="29">
        <f>SUM(S779:T779)</f>
        <v>8765.5</v>
      </c>
      <c r="V779" s="29">
        <v>8765.5</v>
      </c>
      <c r="W779" s="29"/>
      <c r="X779" s="29">
        <f>SUM(V779:W779)</f>
        <v>8765.5</v>
      </c>
      <c r="Y779" s="29"/>
      <c r="Z779" s="29">
        <f>SUM(X779:Y779)</f>
        <v>8765.5</v>
      </c>
      <c r="AA779" s="138"/>
      <c r="AB779" s="29">
        <f>SUM(Z779:AA779)</f>
        <v>8765.5</v>
      </c>
      <c r="AC779" s="127"/>
    </row>
    <row r="780" spans="1:29" ht="31.5" hidden="1" outlineLevel="2" x14ac:dyDescent="0.2">
      <c r="A780" s="20" t="s">
        <v>553</v>
      </c>
      <c r="B780" s="5" t="s">
        <v>526</v>
      </c>
      <c r="C780" s="30" t="s">
        <v>759</v>
      </c>
      <c r="D780" s="30"/>
      <c r="E780" s="31" t="s">
        <v>760</v>
      </c>
      <c r="F780" s="28">
        <f>F781</f>
        <v>0</v>
      </c>
      <c r="G780" s="28">
        <f t="shared" ref="G780:L782" si="655">G781</f>
        <v>700</v>
      </c>
      <c r="H780" s="28">
        <f t="shared" si="655"/>
        <v>700</v>
      </c>
      <c r="I780" s="28">
        <f t="shared" si="655"/>
        <v>0</v>
      </c>
      <c r="J780" s="28">
        <f t="shared" si="655"/>
        <v>0</v>
      </c>
      <c r="K780" s="28">
        <f t="shared" si="655"/>
        <v>-700</v>
      </c>
      <c r="L780" s="28">
        <f t="shared" si="655"/>
        <v>0</v>
      </c>
      <c r="M780" s="28">
        <f>M781</f>
        <v>0</v>
      </c>
      <c r="N780" s="28">
        <f>N781</f>
        <v>0</v>
      </c>
      <c r="O780" s="28"/>
      <c r="P780" s="28">
        <f t="shared" ref="P780:S782" si="656">P781</f>
        <v>0</v>
      </c>
      <c r="Q780" s="28">
        <f t="shared" si="656"/>
        <v>0</v>
      </c>
      <c r="R780" s="28">
        <f t="shared" si="656"/>
        <v>0</v>
      </c>
      <c r="S780" s="28">
        <f t="shared" si="656"/>
        <v>0</v>
      </c>
      <c r="T780" s="28">
        <f>T781</f>
        <v>0</v>
      </c>
      <c r="U780" s="28">
        <f>U781</f>
        <v>0</v>
      </c>
      <c r="V780" s="28"/>
      <c r="W780" s="28">
        <f t="shared" ref="W780:Z782" si="657">W781</f>
        <v>0</v>
      </c>
      <c r="X780" s="28">
        <f t="shared" si="657"/>
        <v>0</v>
      </c>
      <c r="Y780" s="28">
        <f t="shared" si="657"/>
        <v>0</v>
      </c>
      <c r="Z780" s="28">
        <f t="shared" si="657"/>
        <v>0</v>
      </c>
      <c r="AA780" s="137">
        <f>AA781</f>
        <v>0</v>
      </c>
      <c r="AB780" s="28">
        <f>AB781</f>
        <v>0</v>
      </c>
      <c r="AC780" s="127"/>
    </row>
    <row r="781" spans="1:29" ht="31.5" hidden="1" outlineLevel="2" x14ac:dyDescent="0.2">
      <c r="A781" s="24" t="s">
        <v>553</v>
      </c>
      <c r="B781" s="40" t="s">
        <v>526</v>
      </c>
      <c r="C781" s="32" t="s">
        <v>759</v>
      </c>
      <c r="D781" s="32" t="s">
        <v>65</v>
      </c>
      <c r="E781" s="33" t="s">
        <v>66</v>
      </c>
      <c r="F781" s="29"/>
      <c r="G781" s="29">
        <v>700</v>
      </c>
      <c r="H781" s="29">
        <f>SUM(F781:G781)</f>
        <v>700</v>
      </c>
      <c r="I781" s="29"/>
      <c r="J781" s="29"/>
      <c r="K781" s="29">
        <v>-700</v>
      </c>
      <c r="L781" s="29">
        <f>SUM(H781:K781)</f>
        <v>0</v>
      </c>
      <c r="M781" s="29"/>
      <c r="N781" s="29">
        <f>SUM(L781:M781)</f>
        <v>0</v>
      </c>
      <c r="O781" s="28"/>
      <c r="P781" s="29"/>
      <c r="Q781" s="29">
        <f>SUM(O781:P781)</f>
        <v>0</v>
      </c>
      <c r="R781" s="29"/>
      <c r="S781" s="29">
        <f>SUM(Q781:R781)</f>
        <v>0</v>
      </c>
      <c r="T781" s="29"/>
      <c r="U781" s="29">
        <f>SUM(S781:T781)</f>
        <v>0</v>
      </c>
      <c r="V781" s="28"/>
      <c r="W781" s="29"/>
      <c r="X781" s="29">
        <f>SUM(V781:W781)</f>
        <v>0</v>
      </c>
      <c r="Y781" s="29"/>
      <c r="Z781" s="29">
        <f>SUM(X781:Y781)</f>
        <v>0</v>
      </c>
      <c r="AA781" s="138"/>
      <c r="AB781" s="29">
        <f>SUM(Z781:AA781)</f>
        <v>0</v>
      </c>
      <c r="AC781" s="127"/>
    </row>
    <row r="782" spans="1:29" ht="31.5" hidden="1" outlineLevel="2" x14ac:dyDescent="0.2">
      <c r="A782" s="20" t="s">
        <v>553</v>
      </c>
      <c r="B782" s="5" t="s">
        <v>526</v>
      </c>
      <c r="C782" s="30" t="s">
        <v>712</v>
      </c>
      <c r="D782" s="30"/>
      <c r="E782" s="31" t="s">
        <v>729</v>
      </c>
      <c r="F782" s="28">
        <f>F783</f>
        <v>562.08000000000004</v>
      </c>
      <c r="G782" s="28">
        <f t="shared" si="655"/>
        <v>0</v>
      </c>
      <c r="H782" s="28">
        <f t="shared" si="655"/>
        <v>562.08000000000004</v>
      </c>
      <c r="I782" s="28">
        <f t="shared" si="655"/>
        <v>0</v>
      </c>
      <c r="J782" s="28">
        <f t="shared" si="655"/>
        <v>0</v>
      </c>
      <c r="K782" s="28">
        <f t="shared" si="655"/>
        <v>15405.798600000002</v>
      </c>
      <c r="L782" s="28">
        <f t="shared" si="655"/>
        <v>15967.878600000002</v>
      </c>
      <c r="M782" s="28">
        <f>M783</f>
        <v>0</v>
      </c>
      <c r="N782" s="28">
        <f>N783</f>
        <v>15967.878600000002</v>
      </c>
      <c r="O782" s="28"/>
      <c r="P782" s="28">
        <f t="shared" si="656"/>
        <v>0</v>
      </c>
      <c r="Q782" s="28">
        <f t="shared" si="656"/>
        <v>0</v>
      </c>
      <c r="R782" s="28">
        <f t="shared" si="656"/>
        <v>36372.1414</v>
      </c>
      <c r="S782" s="28">
        <f t="shared" si="656"/>
        <v>36372.1414</v>
      </c>
      <c r="T782" s="28">
        <f>T783</f>
        <v>0</v>
      </c>
      <c r="U782" s="28">
        <f>U783</f>
        <v>36372.1414</v>
      </c>
      <c r="V782" s="28"/>
      <c r="W782" s="28">
        <f t="shared" si="657"/>
        <v>0</v>
      </c>
      <c r="X782" s="28">
        <f t="shared" si="657"/>
        <v>0</v>
      </c>
      <c r="Y782" s="28">
        <f t="shared" si="657"/>
        <v>0</v>
      </c>
      <c r="Z782" s="28">
        <f t="shared" si="657"/>
        <v>0</v>
      </c>
      <c r="AA782" s="137">
        <f>AA783</f>
        <v>0</v>
      </c>
      <c r="AB782" s="28">
        <f>AB783</f>
        <v>0</v>
      </c>
      <c r="AC782" s="127"/>
    </row>
    <row r="783" spans="1:29" ht="31.5" hidden="1" outlineLevel="2" x14ac:dyDescent="0.2">
      <c r="A783" s="24" t="s">
        <v>553</v>
      </c>
      <c r="B783" s="40" t="s">
        <v>526</v>
      </c>
      <c r="C783" s="32" t="s">
        <v>712</v>
      </c>
      <c r="D783" s="32" t="s">
        <v>65</v>
      </c>
      <c r="E783" s="33" t="s">
        <v>66</v>
      </c>
      <c r="F783" s="29">
        <v>562.08000000000004</v>
      </c>
      <c r="G783" s="29"/>
      <c r="H783" s="29">
        <f>SUM(F783:G783)</f>
        <v>562.08000000000004</v>
      </c>
      <c r="I783" s="29"/>
      <c r="J783" s="29"/>
      <c r="K783" s="29">
        <f>51777.94-36372.1414</f>
        <v>15405.798600000002</v>
      </c>
      <c r="L783" s="29">
        <f>SUM(H783:K783)</f>
        <v>15967.878600000002</v>
      </c>
      <c r="M783" s="29"/>
      <c r="N783" s="29">
        <f>SUM(L783:M783)</f>
        <v>15967.878600000002</v>
      </c>
      <c r="O783" s="28"/>
      <c r="P783" s="29"/>
      <c r="Q783" s="29">
        <f>SUM(O783:P783)</f>
        <v>0</v>
      </c>
      <c r="R783" s="29">
        <v>36372.1414</v>
      </c>
      <c r="S783" s="29">
        <f>SUM(Q783:R783)</f>
        <v>36372.1414</v>
      </c>
      <c r="T783" s="29"/>
      <c r="U783" s="29">
        <f>SUM(S783:T783)</f>
        <v>36372.1414</v>
      </c>
      <c r="V783" s="28"/>
      <c r="W783" s="29"/>
      <c r="X783" s="29">
        <f>SUM(V783:W783)</f>
        <v>0</v>
      </c>
      <c r="Y783" s="29"/>
      <c r="Z783" s="29">
        <f>SUM(X783:Y783)</f>
        <v>0</v>
      </c>
      <c r="AA783" s="138"/>
      <c r="AB783" s="29">
        <f>SUM(Z783:AA783)</f>
        <v>0</v>
      </c>
      <c r="AC783" s="127"/>
    </row>
    <row r="784" spans="1:29" ht="15.75" hidden="1" outlineLevel="2" x14ac:dyDescent="0.25">
      <c r="A784" s="107" t="s">
        <v>553</v>
      </c>
      <c r="B784" s="107" t="s">
        <v>526</v>
      </c>
      <c r="C784" s="20" t="s">
        <v>819</v>
      </c>
      <c r="D784" s="24"/>
      <c r="E784" s="120" t="s">
        <v>821</v>
      </c>
      <c r="F784" s="29"/>
      <c r="G784" s="29"/>
      <c r="H784" s="29"/>
      <c r="I784" s="28">
        <f>I785</f>
        <v>0</v>
      </c>
      <c r="J784" s="28">
        <f t="shared" ref="J784:N785" si="658">J785</f>
        <v>595</v>
      </c>
      <c r="K784" s="28">
        <f t="shared" si="658"/>
        <v>0</v>
      </c>
      <c r="L784" s="28">
        <f t="shared" si="658"/>
        <v>595</v>
      </c>
      <c r="M784" s="28">
        <f t="shared" si="658"/>
        <v>0</v>
      </c>
      <c r="N784" s="28">
        <f t="shared" si="658"/>
        <v>595</v>
      </c>
      <c r="O784" s="28"/>
      <c r="P784" s="29"/>
      <c r="Q784" s="29"/>
      <c r="R784" s="29"/>
      <c r="S784" s="29"/>
      <c r="T784" s="29"/>
      <c r="U784" s="29"/>
      <c r="V784" s="28"/>
      <c r="W784" s="29"/>
      <c r="X784" s="29"/>
      <c r="Y784" s="29"/>
      <c r="Z784" s="29"/>
      <c r="AA784" s="138"/>
      <c r="AB784" s="29"/>
      <c r="AC784" s="127"/>
    </row>
    <row r="785" spans="1:29" ht="31.5" hidden="1" outlineLevel="2" x14ac:dyDescent="0.25">
      <c r="A785" s="107" t="s">
        <v>553</v>
      </c>
      <c r="B785" s="107" t="s">
        <v>526</v>
      </c>
      <c r="C785" s="20" t="s">
        <v>822</v>
      </c>
      <c r="D785" s="20" t="s">
        <v>447</v>
      </c>
      <c r="E785" s="120" t="s">
        <v>823</v>
      </c>
      <c r="F785" s="29"/>
      <c r="G785" s="29"/>
      <c r="H785" s="29"/>
      <c r="I785" s="28">
        <f>I786</f>
        <v>0</v>
      </c>
      <c r="J785" s="28">
        <f t="shared" si="658"/>
        <v>595</v>
      </c>
      <c r="K785" s="28">
        <f t="shared" si="658"/>
        <v>0</v>
      </c>
      <c r="L785" s="28">
        <f t="shared" si="658"/>
        <v>595</v>
      </c>
      <c r="M785" s="28">
        <f t="shared" si="658"/>
        <v>0</v>
      </c>
      <c r="N785" s="28">
        <f t="shared" si="658"/>
        <v>595</v>
      </c>
      <c r="O785" s="28"/>
      <c r="P785" s="29"/>
      <c r="Q785" s="29"/>
      <c r="R785" s="29"/>
      <c r="S785" s="29"/>
      <c r="T785" s="29"/>
      <c r="U785" s="29"/>
      <c r="V785" s="28"/>
      <c r="W785" s="29"/>
      <c r="X785" s="29"/>
      <c r="Y785" s="29"/>
      <c r="Z785" s="29"/>
      <c r="AA785" s="138"/>
      <c r="AB785" s="29"/>
      <c r="AC785" s="127"/>
    </row>
    <row r="786" spans="1:29" ht="31.5" hidden="1" outlineLevel="2" x14ac:dyDescent="0.25">
      <c r="A786" s="109" t="s">
        <v>553</v>
      </c>
      <c r="B786" s="109" t="s">
        <v>526</v>
      </c>
      <c r="C786" s="24" t="s">
        <v>822</v>
      </c>
      <c r="D786" s="24" t="s">
        <v>65</v>
      </c>
      <c r="E786" s="118" t="s">
        <v>421</v>
      </c>
      <c r="F786" s="29"/>
      <c r="G786" s="29"/>
      <c r="H786" s="29"/>
      <c r="I786" s="29"/>
      <c r="J786" s="29">
        <v>595</v>
      </c>
      <c r="K786" s="29"/>
      <c r="L786" s="29">
        <f>SUM(H786:K786)</f>
        <v>595</v>
      </c>
      <c r="M786" s="29"/>
      <c r="N786" s="29">
        <f>SUM(L786:M786)</f>
        <v>595</v>
      </c>
      <c r="O786" s="28"/>
      <c r="P786" s="29"/>
      <c r="Q786" s="29"/>
      <c r="R786" s="29"/>
      <c r="S786" s="29"/>
      <c r="T786" s="29"/>
      <c r="U786" s="29"/>
      <c r="V786" s="28"/>
      <c r="W786" s="29"/>
      <c r="X786" s="29"/>
      <c r="Y786" s="29"/>
      <c r="Z786" s="29"/>
      <c r="AA786" s="138"/>
      <c r="AB786" s="29"/>
      <c r="AC786" s="127"/>
    </row>
    <row r="787" spans="1:29" ht="31.5" hidden="1" outlineLevel="3" x14ac:dyDescent="0.2">
      <c r="A787" s="30" t="s">
        <v>553</v>
      </c>
      <c r="B787" s="30" t="s">
        <v>526</v>
      </c>
      <c r="C787" s="30" t="s">
        <v>294</v>
      </c>
      <c r="D787" s="30"/>
      <c r="E787" s="31" t="s">
        <v>295</v>
      </c>
      <c r="F787" s="28">
        <f t="shared" ref="F787:Z787" si="659">F788+F791+F806</f>
        <v>958862.94324324338</v>
      </c>
      <c r="G787" s="28">
        <f t="shared" si="659"/>
        <v>0</v>
      </c>
      <c r="H787" s="28">
        <f t="shared" si="659"/>
        <v>958862.94324324338</v>
      </c>
      <c r="I787" s="28">
        <f t="shared" si="659"/>
        <v>0</v>
      </c>
      <c r="J787" s="28">
        <f t="shared" si="659"/>
        <v>16348.8</v>
      </c>
      <c r="K787" s="28">
        <f t="shared" si="659"/>
        <v>-2</v>
      </c>
      <c r="L787" s="28">
        <f t="shared" si="659"/>
        <v>975209.74324324343</v>
      </c>
      <c r="M787" s="28">
        <f>M788+M791+M806</f>
        <v>0</v>
      </c>
      <c r="N787" s="28">
        <f>N788+N791+N806</f>
        <v>975209.74324324343</v>
      </c>
      <c r="O787" s="28">
        <f t="shared" si="659"/>
        <v>963040.65405405418</v>
      </c>
      <c r="P787" s="28">
        <f t="shared" si="659"/>
        <v>0</v>
      </c>
      <c r="Q787" s="28">
        <f t="shared" si="659"/>
        <v>963040.65405405418</v>
      </c>
      <c r="R787" s="28">
        <f t="shared" si="659"/>
        <v>0</v>
      </c>
      <c r="S787" s="28">
        <f t="shared" si="659"/>
        <v>963040.65405405418</v>
      </c>
      <c r="T787" s="28">
        <f>T788+T791+T806</f>
        <v>0</v>
      </c>
      <c r="U787" s="28">
        <f>U788+U791+U806</f>
        <v>963040.65405405418</v>
      </c>
      <c r="V787" s="28">
        <f t="shared" si="659"/>
        <v>959637.86486486497</v>
      </c>
      <c r="W787" s="28">
        <f t="shared" si="659"/>
        <v>0</v>
      </c>
      <c r="X787" s="28">
        <f t="shared" si="659"/>
        <v>959637.86486486497</v>
      </c>
      <c r="Y787" s="28">
        <f t="shared" si="659"/>
        <v>0</v>
      </c>
      <c r="Z787" s="28">
        <f t="shared" si="659"/>
        <v>959637.86486486497</v>
      </c>
      <c r="AA787" s="137">
        <f>AA788+AA791+AA806</f>
        <v>0</v>
      </c>
      <c r="AB787" s="28">
        <f>AB788+AB791+AB806</f>
        <v>959637.86486486497</v>
      </c>
      <c r="AC787" s="127"/>
    </row>
    <row r="788" spans="1:29" ht="31.5" hidden="1" outlineLevel="4" x14ac:dyDescent="0.2">
      <c r="A788" s="30" t="s">
        <v>553</v>
      </c>
      <c r="B788" s="30" t="s">
        <v>526</v>
      </c>
      <c r="C788" s="30" t="s">
        <v>296</v>
      </c>
      <c r="D788" s="30"/>
      <c r="E788" s="31" t="s">
        <v>35</v>
      </c>
      <c r="F788" s="28">
        <f t="shared" ref="F788:Z789" si="660">F789</f>
        <v>118778.8</v>
      </c>
      <c r="G788" s="28">
        <f t="shared" si="660"/>
        <v>0</v>
      </c>
      <c r="H788" s="28">
        <f t="shared" si="660"/>
        <v>118778.8</v>
      </c>
      <c r="I788" s="28">
        <f t="shared" si="660"/>
        <v>0</v>
      </c>
      <c r="J788" s="28">
        <f t="shared" si="660"/>
        <v>0</v>
      </c>
      <c r="K788" s="28">
        <f t="shared" si="660"/>
        <v>-2</v>
      </c>
      <c r="L788" s="28">
        <f t="shared" si="660"/>
        <v>118776.8</v>
      </c>
      <c r="M788" s="28">
        <f>M789</f>
        <v>0</v>
      </c>
      <c r="N788" s="28">
        <f>N789</f>
        <v>118776.8</v>
      </c>
      <c r="O788" s="28">
        <f t="shared" ref="O788:O789" si="661">O789</f>
        <v>118778.8</v>
      </c>
      <c r="P788" s="28">
        <f t="shared" si="660"/>
        <v>0</v>
      </c>
      <c r="Q788" s="28">
        <f t="shared" si="660"/>
        <v>118778.8</v>
      </c>
      <c r="R788" s="28">
        <f t="shared" si="660"/>
        <v>0</v>
      </c>
      <c r="S788" s="28">
        <f t="shared" si="660"/>
        <v>118778.8</v>
      </c>
      <c r="T788" s="28">
        <f>T789</f>
        <v>0</v>
      </c>
      <c r="U788" s="28">
        <f>U789</f>
        <v>118778.8</v>
      </c>
      <c r="V788" s="28">
        <f t="shared" ref="V788:V789" si="662">V789</f>
        <v>118778.8</v>
      </c>
      <c r="W788" s="28">
        <f t="shared" si="660"/>
        <v>0</v>
      </c>
      <c r="X788" s="28">
        <f t="shared" si="660"/>
        <v>118778.8</v>
      </c>
      <c r="Y788" s="28">
        <f t="shared" si="660"/>
        <v>0</v>
      </c>
      <c r="Z788" s="28">
        <f t="shared" si="660"/>
        <v>118778.8</v>
      </c>
      <c r="AA788" s="137">
        <f>AA789</f>
        <v>0</v>
      </c>
      <c r="AB788" s="28">
        <f>AB789</f>
        <v>118778.8</v>
      </c>
      <c r="AC788" s="127"/>
    </row>
    <row r="789" spans="1:29" ht="15.75" hidden="1" outlineLevel="5" x14ac:dyDescent="0.2">
      <c r="A789" s="30" t="s">
        <v>553</v>
      </c>
      <c r="B789" s="30" t="s">
        <v>526</v>
      </c>
      <c r="C789" s="30" t="s">
        <v>307</v>
      </c>
      <c r="D789" s="30"/>
      <c r="E789" s="31" t="s">
        <v>308</v>
      </c>
      <c r="F789" s="28">
        <f t="shared" si="660"/>
        <v>118778.8</v>
      </c>
      <c r="G789" s="28">
        <f t="shared" si="660"/>
        <v>0</v>
      </c>
      <c r="H789" s="28">
        <f t="shared" si="660"/>
        <v>118778.8</v>
      </c>
      <c r="I789" s="28">
        <f t="shared" si="660"/>
        <v>0</v>
      </c>
      <c r="J789" s="28">
        <f t="shared" si="660"/>
        <v>0</v>
      </c>
      <c r="K789" s="28">
        <f t="shared" si="660"/>
        <v>-2</v>
      </c>
      <c r="L789" s="28">
        <f t="shared" si="660"/>
        <v>118776.8</v>
      </c>
      <c r="M789" s="28">
        <f>M790</f>
        <v>0</v>
      </c>
      <c r="N789" s="28">
        <f>N790</f>
        <v>118776.8</v>
      </c>
      <c r="O789" s="28">
        <f t="shared" si="661"/>
        <v>118778.8</v>
      </c>
      <c r="P789" s="28">
        <f t="shared" si="660"/>
        <v>0</v>
      </c>
      <c r="Q789" s="28">
        <f t="shared" si="660"/>
        <v>118778.8</v>
      </c>
      <c r="R789" s="28">
        <f t="shared" si="660"/>
        <v>0</v>
      </c>
      <c r="S789" s="28">
        <f t="shared" si="660"/>
        <v>118778.8</v>
      </c>
      <c r="T789" s="28">
        <f>T790</f>
        <v>0</v>
      </c>
      <c r="U789" s="28">
        <f>U790</f>
        <v>118778.8</v>
      </c>
      <c r="V789" s="28">
        <f t="shared" si="662"/>
        <v>118778.8</v>
      </c>
      <c r="W789" s="28">
        <f t="shared" si="660"/>
        <v>0</v>
      </c>
      <c r="X789" s="28">
        <f t="shared" si="660"/>
        <v>118778.8</v>
      </c>
      <c r="Y789" s="28">
        <f t="shared" si="660"/>
        <v>0</v>
      </c>
      <c r="Z789" s="28">
        <f t="shared" si="660"/>
        <v>118778.8</v>
      </c>
      <c r="AA789" s="137">
        <f>AA790</f>
        <v>0</v>
      </c>
      <c r="AB789" s="28">
        <f>AB790</f>
        <v>118778.8</v>
      </c>
      <c r="AC789" s="127"/>
    </row>
    <row r="790" spans="1:29" ht="31.5" hidden="1" outlineLevel="7" x14ac:dyDescent="0.2">
      <c r="A790" s="32" t="s">
        <v>553</v>
      </c>
      <c r="B790" s="32" t="s">
        <v>526</v>
      </c>
      <c r="C790" s="32" t="s">
        <v>307</v>
      </c>
      <c r="D790" s="32" t="s">
        <v>65</v>
      </c>
      <c r="E790" s="33" t="s">
        <v>66</v>
      </c>
      <c r="F790" s="29">
        <f>118776.1+2.7</f>
        <v>118778.8</v>
      </c>
      <c r="G790" s="29"/>
      <c r="H790" s="29">
        <f>SUM(F790:G790)</f>
        <v>118778.8</v>
      </c>
      <c r="I790" s="29"/>
      <c r="J790" s="29"/>
      <c r="K790" s="29">
        <v>-2</v>
      </c>
      <c r="L790" s="29">
        <f>SUM(H790:K790)</f>
        <v>118776.8</v>
      </c>
      <c r="M790" s="29"/>
      <c r="N790" s="29">
        <f>SUM(L790:M790)</f>
        <v>118776.8</v>
      </c>
      <c r="O790" s="29">
        <f t="shared" ref="O790:V790" si="663">118776.1+2.7</f>
        <v>118778.8</v>
      </c>
      <c r="P790" s="29"/>
      <c r="Q790" s="29">
        <f>SUM(O790:P790)</f>
        <v>118778.8</v>
      </c>
      <c r="R790" s="29"/>
      <c r="S790" s="29">
        <f>SUM(Q790:R790)</f>
        <v>118778.8</v>
      </c>
      <c r="T790" s="29"/>
      <c r="U790" s="29">
        <f>SUM(S790:T790)</f>
        <v>118778.8</v>
      </c>
      <c r="V790" s="29">
        <f t="shared" si="663"/>
        <v>118778.8</v>
      </c>
      <c r="W790" s="29"/>
      <c r="X790" s="29">
        <f>SUM(V790:W790)</f>
        <v>118778.8</v>
      </c>
      <c r="Y790" s="29"/>
      <c r="Z790" s="29">
        <f>SUM(X790:Y790)</f>
        <v>118778.8</v>
      </c>
      <c r="AA790" s="138"/>
      <c r="AB790" s="29">
        <f>SUM(Z790:AA790)</f>
        <v>118778.8</v>
      </c>
      <c r="AC790" s="127"/>
    </row>
    <row r="791" spans="1:29" ht="31.5" hidden="1" outlineLevel="4" x14ac:dyDescent="0.2">
      <c r="A791" s="30" t="s">
        <v>553</v>
      </c>
      <c r="B791" s="30" t="s">
        <v>526</v>
      </c>
      <c r="C791" s="30" t="s">
        <v>299</v>
      </c>
      <c r="D791" s="30"/>
      <c r="E791" s="31" t="s">
        <v>300</v>
      </c>
      <c r="F791" s="28">
        <f t="shared" ref="F791:G791" si="664">F794+F796+F798+F800+F804+F802</f>
        <v>838465.84324324329</v>
      </c>
      <c r="G791" s="28">
        <f t="shared" si="664"/>
        <v>0</v>
      </c>
      <c r="H791" s="28">
        <f>H794+H796+H798+H800+H804+H802+H792</f>
        <v>838465.84324324329</v>
      </c>
      <c r="I791" s="28">
        <f t="shared" ref="I791:Z791" si="665">I794+I796+I798+I800+I804+I802+I792</f>
        <v>0</v>
      </c>
      <c r="J791" s="28">
        <f t="shared" si="665"/>
        <v>16348.8</v>
      </c>
      <c r="K791" s="28">
        <f t="shared" si="665"/>
        <v>0</v>
      </c>
      <c r="L791" s="28">
        <f t="shared" si="665"/>
        <v>854814.64324324334</v>
      </c>
      <c r="M791" s="28">
        <f>M794+M796+M798+M800+M804+M802+M792</f>
        <v>0</v>
      </c>
      <c r="N791" s="28">
        <f>N794+N796+N798+N800+N804+N802+N792</f>
        <v>854814.64324324334</v>
      </c>
      <c r="O791" s="28">
        <f t="shared" si="665"/>
        <v>842643.55405405408</v>
      </c>
      <c r="P791" s="28">
        <f t="shared" si="665"/>
        <v>0</v>
      </c>
      <c r="Q791" s="28">
        <f t="shared" si="665"/>
        <v>842643.55405405408</v>
      </c>
      <c r="R791" s="28">
        <f t="shared" si="665"/>
        <v>0</v>
      </c>
      <c r="S791" s="28">
        <f t="shared" si="665"/>
        <v>842643.55405405408</v>
      </c>
      <c r="T791" s="28">
        <f>T794+T796+T798+T800+T804+T802+T792</f>
        <v>0</v>
      </c>
      <c r="U791" s="28">
        <f>U794+U796+U798+U800+U804+U802+U792</f>
        <v>842643.55405405408</v>
      </c>
      <c r="V791" s="28">
        <f t="shared" si="665"/>
        <v>839240.76486486488</v>
      </c>
      <c r="W791" s="28">
        <f t="shared" si="665"/>
        <v>0</v>
      </c>
      <c r="X791" s="28">
        <f t="shared" si="665"/>
        <v>839240.76486486488</v>
      </c>
      <c r="Y791" s="28">
        <f t="shared" si="665"/>
        <v>0</v>
      </c>
      <c r="Z791" s="28">
        <f t="shared" si="665"/>
        <v>839240.76486486488</v>
      </c>
      <c r="AA791" s="137">
        <f>AA794+AA796+AA798+AA800+AA804+AA802+AA792</f>
        <v>0</v>
      </c>
      <c r="AB791" s="28">
        <f>AB794+AB796+AB798+AB800+AB804+AB802+AB792</f>
        <v>839240.76486486488</v>
      </c>
      <c r="AC791" s="127"/>
    </row>
    <row r="792" spans="1:29" ht="15.75" hidden="1" outlineLevel="4" x14ac:dyDescent="0.2">
      <c r="A792" s="30" t="s">
        <v>553</v>
      </c>
      <c r="B792" s="30" t="s">
        <v>526</v>
      </c>
      <c r="C792" s="30" t="s">
        <v>825</v>
      </c>
      <c r="D792" s="30"/>
      <c r="E792" s="31" t="s">
        <v>866</v>
      </c>
      <c r="F792" s="28"/>
      <c r="G792" s="28"/>
      <c r="H792" s="28"/>
      <c r="I792" s="28">
        <f t="shared" ref="I792:N792" si="666">I793</f>
        <v>0</v>
      </c>
      <c r="J792" s="28">
        <f t="shared" si="666"/>
        <v>16348.8</v>
      </c>
      <c r="K792" s="28">
        <f t="shared" si="666"/>
        <v>0</v>
      </c>
      <c r="L792" s="28">
        <f t="shared" si="666"/>
        <v>16348.8</v>
      </c>
      <c r="M792" s="28">
        <f t="shared" si="666"/>
        <v>0</v>
      </c>
      <c r="N792" s="28">
        <f t="shared" si="666"/>
        <v>16348.8</v>
      </c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137"/>
      <c r="AB792" s="28"/>
      <c r="AC792" s="127"/>
    </row>
    <row r="793" spans="1:29" ht="31.5" hidden="1" outlineLevel="4" x14ac:dyDescent="0.2">
      <c r="A793" s="32" t="s">
        <v>553</v>
      </c>
      <c r="B793" s="32" t="s">
        <v>526</v>
      </c>
      <c r="C793" s="32" t="s">
        <v>825</v>
      </c>
      <c r="D793" s="32" t="s">
        <v>65</v>
      </c>
      <c r="E793" s="33" t="s">
        <v>66</v>
      </c>
      <c r="F793" s="28"/>
      <c r="G793" s="28"/>
      <c r="H793" s="28"/>
      <c r="I793" s="29"/>
      <c r="J793" s="29">
        <v>16348.8</v>
      </c>
      <c r="K793" s="29"/>
      <c r="L793" s="29">
        <f>SUM(H793:K793)</f>
        <v>16348.8</v>
      </c>
      <c r="M793" s="28"/>
      <c r="N793" s="29">
        <f>SUM(L793:M793)</f>
        <v>16348.8</v>
      </c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137"/>
      <c r="AB793" s="28"/>
      <c r="AC793" s="127"/>
    </row>
    <row r="794" spans="1:29" ht="31.5" hidden="1" outlineLevel="5" x14ac:dyDescent="0.2">
      <c r="A794" s="30" t="s">
        <v>553</v>
      </c>
      <c r="B794" s="30" t="s">
        <v>526</v>
      </c>
      <c r="C794" s="30" t="s">
        <v>301</v>
      </c>
      <c r="D794" s="30"/>
      <c r="E794" s="31" t="s">
        <v>302</v>
      </c>
      <c r="F794" s="28">
        <f t="shared" ref="F794:Z794" si="667">F795</f>
        <v>17324.3</v>
      </c>
      <c r="G794" s="28">
        <f t="shared" si="667"/>
        <v>0</v>
      </c>
      <c r="H794" s="28">
        <f t="shared" si="667"/>
        <v>17324.3</v>
      </c>
      <c r="I794" s="28">
        <f t="shared" si="667"/>
        <v>0</v>
      </c>
      <c r="J794" s="28">
        <f t="shared" si="667"/>
        <v>0</v>
      </c>
      <c r="K794" s="28">
        <f t="shared" si="667"/>
        <v>0</v>
      </c>
      <c r="L794" s="28">
        <f t="shared" si="667"/>
        <v>17324.3</v>
      </c>
      <c r="M794" s="28">
        <f>M795</f>
        <v>0</v>
      </c>
      <c r="N794" s="28">
        <f>N795</f>
        <v>17324.3</v>
      </c>
      <c r="O794" s="28">
        <f t="shared" si="667"/>
        <v>17324.3</v>
      </c>
      <c r="P794" s="28">
        <f t="shared" si="667"/>
        <v>0</v>
      </c>
      <c r="Q794" s="28">
        <f t="shared" si="667"/>
        <v>17324.3</v>
      </c>
      <c r="R794" s="28">
        <f t="shared" si="667"/>
        <v>0</v>
      </c>
      <c r="S794" s="28">
        <f t="shared" si="667"/>
        <v>17324.3</v>
      </c>
      <c r="T794" s="28">
        <f>T795</f>
        <v>0</v>
      </c>
      <c r="U794" s="28">
        <f>U795</f>
        <v>17324.3</v>
      </c>
      <c r="V794" s="28">
        <f>V795</f>
        <v>17324.3</v>
      </c>
      <c r="W794" s="28">
        <f t="shared" si="667"/>
        <v>0</v>
      </c>
      <c r="X794" s="28">
        <f t="shared" si="667"/>
        <v>17324.3</v>
      </c>
      <c r="Y794" s="28">
        <f t="shared" si="667"/>
        <v>0</v>
      </c>
      <c r="Z794" s="28">
        <f t="shared" si="667"/>
        <v>17324.3</v>
      </c>
      <c r="AA794" s="137">
        <f>AA795</f>
        <v>0</v>
      </c>
      <c r="AB794" s="28">
        <f>AB795</f>
        <v>17324.3</v>
      </c>
      <c r="AC794" s="127"/>
    </row>
    <row r="795" spans="1:29" ht="31.5" hidden="1" outlineLevel="7" x14ac:dyDescent="0.2">
      <c r="A795" s="32" t="s">
        <v>553</v>
      </c>
      <c r="B795" s="32" t="s">
        <v>526</v>
      </c>
      <c r="C795" s="32" t="s">
        <v>301</v>
      </c>
      <c r="D795" s="32" t="s">
        <v>65</v>
      </c>
      <c r="E795" s="33" t="s">
        <v>66</v>
      </c>
      <c r="F795" s="29">
        <v>17324.3</v>
      </c>
      <c r="G795" s="29"/>
      <c r="H795" s="29">
        <f>SUM(F795:G795)</f>
        <v>17324.3</v>
      </c>
      <c r="I795" s="29"/>
      <c r="J795" s="29"/>
      <c r="K795" s="29"/>
      <c r="L795" s="29">
        <f>SUM(H795:K795)</f>
        <v>17324.3</v>
      </c>
      <c r="M795" s="29"/>
      <c r="N795" s="29">
        <f>SUM(L795:M795)</f>
        <v>17324.3</v>
      </c>
      <c r="O795" s="29">
        <v>17324.3</v>
      </c>
      <c r="P795" s="29"/>
      <c r="Q795" s="29">
        <f>SUM(O795:P795)</f>
        <v>17324.3</v>
      </c>
      <c r="R795" s="29"/>
      <c r="S795" s="29">
        <f>SUM(Q795:R795)</f>
        <v>17324.3</v>
      </c>
      <c r="T795" s="29"/>
      <c r="U795" s="29">
        <f>SUM(S795:T795)</f>
        <v>17324.3</v>
      </c>
      <c r="V795" s="29">
        <v>17324.3</v>
      </c>
      <c r="W795" s="29"/>
      <c r="X795" s="29">
        <f>SUM(V795:W795)</f>
        <v>17324.3</v>
      </c>
      <c r="Y795" s="29"/>
      <c r="Z795" s="29">
        <f>SUM(X795:Y795)</f>
        <v>17324.3</v>
      </c>
      <c r="AA795" s="138"/>
      <c r="AB795" s="29">
        <f>SUM(Z795:AA795)</f>
        <v>17324.3</v>
      </c>
      <c r="AC795" s="127"/>
    </row>
    <row r="796" spans="1:29" ht="31.5" hidden="1" outlineLevel="5" x14ac:dyDescent="0.2">
      <c r="A796" s="30" t="s">
        <v>553</v>
      </c>
      <c r="B796" s="30" t="s">
        <v>526</v>
      </c>
      <c r="C796" s="30" t="s">
        <v>303</v>
      </c>
      <c r="D796" s="30"/>
      <c r="E796" s="31" t="s">
        <v>304</v>
      </c>
      <c r="F796" s="28">
        <f t="shared" ref="F796:Z796" si="668">F797</f>
        <v>658669.6</v>
      </c>
      <c r="G796" s="28">
        <f t="shared" si="668"/>
        <v>0</v>
      </c>
      <c r="H796" s="28">
        <f t="shared" si="668"/>
        <v>658669.6</v>
      </c>
      <c r="I796" s="28">
        <f t="shared" si="668"/>
        <v>0</v>
      </c>
      <c r="J796" s="28">
        <f t="shared" si="668"/>
        <v>0</v>
      </c>
      <c r="K796" s="28">
        <f t="shared" si="668"/>
        <v>0</v>
      </c>
      <c r="L796" s="28">
        <f t="shared" si="668"/>
        <v>658669.6</v>
      </c>
      <c r="M796" s="28">
        <f>M797</f>
        <v>0</v>
      </c>
      <c r="N796" s="28">
        <f>N797</f>
        <v>658669.6</v>
      </c>
      <c r="O796" s="28">
        <f t="shared" si="668"/>
        <v>673056</v>
      </c>
      <c r="P796" s="28">
        <f t="shared" si="668"/>
        <v>0</v>
      </c>
      <c r="Q796" s="28">
        <f t="shared" si="668"/>
        <v>673056</v>
      </c>
      <c r="R796" s="28">
        <f t="shared" si="668"/>
        <v>0</v>
      </c>
      <c r="S796" s="28">
        <f t="shared" si="668"/>
        <v>673056</v>
      </c>
      <c r="T796" s="28">
        <f>T797</f>
        <v>0</v>
      </c>
      <c r="U796" s="28">
        <f>U797</f>
        <v>673056</v>
      </c>
      <c r="V796" s="28">
        <f t="shared" si="668"/>
        <v>671500.9</v>
      </c>
      <c r="W796" s="28">
        <f t="shared" si="668"/>
        <v>0</v>
      </c>
      <c r="X796" s="28">
        <f t="shared" si="668"/>
        <v>671500.9</v>
      </c>
      <c r="Y796" s="28">
        <f t="shared" si="668"/>
        <v>0</v>
      </c>
      <c r="Z796" s="28">
        <f t="shared" si="668"/>
        <v>671500.9</v>
      </c>
      <c r="AA796" s="137">
        <f>AA797</f>
        <v>0</v>
      </c>
      <c r="AB796" s="28">
        <f>AB797</f>
        <v>671500.9</v>
      </c>
      <c r="AC796" s="127"/>
    </row>
    <row r="797" spans="1:29" ht="31.5" hidden="1" outlineLevel="7" x14ac:dyDescent="0.2">
      <c r="A797" s="32" t="s">
        <v>553</v>
      </c>
      <c r="B797" s="32" t="s">
        <v>526</v>
      </c>
      <c r="C797" s="32" t="s">
        <v>303</v>
      </c>
      <c r="D797" s="32" t="s">
        <v>65</v>
      </c>
      <c r="E797" s="33" t="s">
        <v>66</v>
      </c>
      <c r="F797" s="29">
        <v>658669.6</v>
      </c>
      <c r="G797" s="29"/>
      <c r="H797" s="29">
        <f>SUM(F797:G797)</f>
        <v>658669.6</v>
      </c>
      <c r="I797" s="29"/>
      <c r="J797" s="29"/>
      <c r="K797" s="29"/>
      <c r="L797" s="29">
        <f>SUM(H797:K797)</f>
        <v>658669.6</v>
      </c>
      <c r="M797" s="29"/>
      <c r="N797" s="29">
        <f>SUM(L797:M797)</f>
        <v>658669.6</v>
      </c>
      <c r="O797" s="29">
        <v>673056</v>
      </c>
      <c r="P797" s="29"/>
      <c r="Q797" s="29">
        <f>SUM(O797:P797)</f>
        <v>673056</v>
      </c>
      <c r="R797" s="29"/>
      <c r="S797" s="29">
        <f>SUM(Q797:R797)</f>
        <v>673056</v>
      </c>
      <c r="T797" s="29"/>
      <c r="U797" s="29">
        <f>SUM(S797:T797)</f>
        <v>673056</v>
      </c>
      <c r="V797" s="29">
        <v>671500.9</v>
      </c>
      <c r="W797" s="29"/>
      <c r="X797" s="29">
        <f>SUM(V797:W797)</f>
        <v>671500.9</v>
      </c>
      <c r="Y797" s="29"/>
      <c r="Z797" s="29">
        <f>SUM(X797:Y797)</f>
        <v>671500.9</v>
      </c>
      <c r="AA797" s="138"/>
      <c r="AB797" s="29">
        <f>SUM(Z797:AA797)</f>
        <v>671500.9</v>
      </c>
      <c r="AC797" s="127"/>
    </row>
    <row r="798" spans="1:29" ht="31.5" hidden="1" outlineLevel="5" x14ac:dyDescent="0.2">
      <c r="A798" s="30" t="s">
        <v>553</v>
      </c>
      <c r="B798" s="30" t="s">
        <v>526</v>
      </c>
      <c r="C798" s="30" t="s">
        <v>309</v>
      </c>
      <c r="D798" s="30"/>
      <c r="E798" s="31" t="s">
        <v>310</v>
      </c>
      <c r="F798" s="28">
        <f t="shared" ref="F798:Z798" si="669">F799</f>
        <v>51567</v>
      </c>
      <c r="G798" s="28">
        <f t="shared" si="669"/>
        <v>0</v>
      </c>
      <c r="H798" s="28">
        <f t="shared" si="669"/>
        <v>51567</v>
      </c>
      <c r="I798" s="28">
        <f t="shared" si="669"/>
        <v>0</v>
      </c>
      <c r="J798" s="28">
        <f t="shared" si="669"/>
        <v>0</v>
      </c>
      <c r="K798" s="28">
        <f t="shared" si="669"/>
        <v>0</v>
      </c>
      <c r="L798" s="28">
        <f t="shared" si="669"/>
        <v>51567</v>
      </c>
      <c r="M798" s="28">
        <f>M799</f>
        <v>0</v>
      </c>
      <c r="N798" s="28">
        <f>N799</f>
        <v>51567</v>
      </c>
      <c r="O798" s="28">
        <f t="shared" si="669"/>
        <v>51567</v>
      </c>
      <c r="P798" s="28">
        <f t="shared" si="669"/>
        <v>0</v>
      </c>
      <c r="Q798" s="28">
        <f t="shared" si="669"/>
        <v>51567</v>
      </c>
      <c r="R798" s="28">
        <f t="shared" si="669"/>
        <v>0</v>
      </c>
      <c r="S798" s="28">
        <f t="shared" si="669"/>
        <v>51567</v>
      </c>
      <c r="T798" s="28">
        <f>T799</f>
        <v>0</v>
      </c>
      <c r="U798" s="28">
        <f>U799</f>
        <v>51567</v>
      </c>
      <c r="V798" s="28">
        <f>V799</f>
        <v>51567</v>
      </c>
      <c r="W798" s="28">
        <f t="shared" si="669"/>
        <v>0</v>
      </c>
      <c r="X798" s="28">
        <f t="shared" si="669"/>
        <v>51567</v>
      </c>
      <c r="Y798" s="28">
        <f t="shared" si="669"/>
        <v>0</v>
      </c>
      <c r="Z798" s="28">
        <f t="shared" si="669"/>
        <v>51567</v>
      </c>
      <c r="AA798" s="137">
        <f>AA799</f>
        <v>0</v>
      </c>
      <c r="AB798" s="28">
        <f>AB799</f>
        <v>51567</v>
      </c>
      <c r="AC798" s="127"/>
    </row>
    <row r="799" spans="1:29" ht="31.5" hidden="1" outlineLevel="7" x14ac:dyDescent="0.2">
      <c r="A799" s="32" t="s">
        <v>553</v>
      </c>
      <c r="B799" s="32" t="s">
        <v>526</v>
      </c>
      <c r="C799" s="32" t="s">
        <v>309</v>
      </c>
      <c r="D799" s="32" t="s">
        <v>65</v>
      </c>
      <c r="E799" s="33" t="s">
        <v>66</v>
      </c>
      <c r="F799" s="29">
        <v>51567</v>
      </c>
      <c r="G799" s="29"/>
      <c r="H799" s="29">
        <f>SUM(F799:G799)</f>
        <v>51567</v>
      </c>
      <c r="I799" s="29"/>
      <c r="J799" s="29"/>
      <c r="K799" s="29"/>
      <c r="L799" s="29">
        <f>SUM(H799:K799)</f>
        <v>51567</v>
      </c>
      <c r="M799" s="29"/>
      <c r="N799" s="29">
        <f>SUM(L799:M799)</f>
        <v>51567</v>
      </c>
      <c r="O799" s="29">
        <v>51567</v>
      </c>
      <c r="P799" s="29"/>
      <c r="Q799" s="29">
        <f>SUM(O799:P799)</f>
        <v>51567</v>
      </c>
      <c r="R799" s="29"/>
      <c r="S799" s="29">
        <f>SUM(Q799:R799)</f>
        <v>51567</v>
      </c>
      <c r="T799" s="29"/>
      <c r="U799" s="29">
        <f>SUM(S799:T799)</f>
        <v>51567</v>
      </c>
      <c r="V799" s="29">
        <v>51567</v>
      </c>
      <c r="W799" s="29"/>
      <c r="X799" s="29">
        <f>SUM(V799:W799)</f>
        <v>51567</v>
      </c>
      <c r="Y799" s="29"/>
      <c r="Z799" s="29">
        <f>SUM(X799:Y799)</f>
        <v>51567</v>
      </c>
      <c r="AA799" s="138"/>
      <c r="AB799" s="29">
        <f>SUM(Z799:AA799)</f>
        <v>51567</v>
      </c>
      <c r="AC799" s="127"/>
    </row>
    <row r="800" spans="1:29" ht="31.5" hidden="1" outlineLevel="5" x14ac:dyDescent="0.2">
      <c r="A800" s="30" t="s">
        <v>553</v>
      </c>
      <c r="B800" s="30" t="s">
        <v>526</v>
      </c>
      <c r="C800" s="30" t="s">
        <v>311</v>
      </c>
      <c r="D800" s="30"/>
      <c r="E800" s="31" t="s">
        <v>312</v>
      </c>
      <c r="F800" s="28">
        <f t="shared" ref="F800:Z800" si="670">F801</f>
        <v>103553.7</v>
      </c>
      <c r="G800" s="28">
        <f t="shared" si="670"/>
        <v>0</v>
      </c>
      <c r="H800" s="28">
        <f t="shared" si="670"/>
        <v>103553.7</v>
      </c>
      <c r="I800" s="28">
        <f t="shared" si="670"/>
        <v>0</v>
      </c>
      <c r="J800" s="28">
        <f t="shared" si="670"/>
        <v>0</v>
      </c>
      <c r="K800" s="28">
        <f t="shared" si="670"/>
        <v>0</v>
      </c>
      <c r="L800" s="28">
        <f t="shared" si="670"/>
        <v>103553.7</v>
      </c>
      <c r="M800" s="28">
        <f>M801</f>
        <v>0</v>
      </c>
      <c r="N800" s="28">
        <f>N801</f>
        <v>103553.7</v>
      </c>
      <c r="O800" s="28">
        <f t="shared" si="670"/>
        <v>93266.2</v>
      </c>
      <c r="P800" s="28">
        <f t="shared" si="670"/>
        <v>0</v>
      </c>
      <c r="Q800" s="28">
        <f t="shared" si="670"/>
        <v>93266.2</v>
      </c>
      <c r="R800" s="28">
        <f t="shared" si="670"/>
        <v>0</v>
      </c>
      <c r="S800" s="28">
        <f t="shared" si="670"/>
        <v>93266.2</v>
      </c>
      <c r="T800" s="28">
        <f>T801</f>
        <v>0</v>
      </c>
      <c r="U800" s="28">
        <f>U801</f>
        <v>93266.2</v>
      </c>
      <c r="V800" s="28">
        <f t="shared" si="670"/>
        <v>91523.7</v>
      </c>
      <c r="W800" s="28">
        <f t="shared" si="670"/>
        <v>0</v>
      </c>
      <c r="X800" s="28">
        <f t="shared" si="670"/>
        <v>91523.7</v>
      </c>
      <c r="Y800" s="28">
        <f t="shared" si="670"/>
        <v>0</v>
      </c>
      <c r="Z800" s="28">
        <f t="shared" si="670"/>
        <v>91523.7</v>
      </c>
      <c r="AA800" s="137">
        <f>AA801</f>
        <v>0</v>
      </c>
      <c r="AB800" s="28">
        <f>AB801</f>
        <v>91523.7</v>
      </c>
      <c r="AC800" s="127"/>
    </row>
    <row r="801" spans="1:29" ht="31.5" hidden="1" outlineLevel="7" x14ac:dyDescent="0.2">
      <c r="A801" s="32" t="s">
        <v>553</v>
      </c>
      <c r="B801" s="32" t="s">
        <v>526</v>
      </c>
      <c r="C801" s="32" t="s">
        <v>311</v>
      </c>
      <c r="D801" s="32" t="s">
        <v>65</v>
      </c>
      <c r="E801" s="33" t="s">
        <v>66</v>
      </c>
      <c r="F801" s="29">
        <v>103553.7</v>
      </c>
      <c r="G801" s="29"/>
      <c r="H801" s="29">
        <f>SUM(F801:G801)</f>
        <v>103553.7</v>
      </c>
      <c r="I801" s="29"/>
      <c r="J801" s="29"/>
      <c r="K801" s="29"/>
      <c r="L801" s="29">
        <f>SUM(H801:K801)</f>
        <v>103553.7</v>
      </c>
      <c r="M801" s="29"/>
      <c r="N801" s="29">
        <f>SUM(L801:M801)</f>
        <v>103553.7</v>
      </c>
      <c r="O801" s="29">
        <v>93266.2</v>
      </c>
      <c r="P801" s="29"/>
      <c r="Q801" s="29">
        <f>SUM(O801:P801)</f>
        <v>93266.2</v>
      </c>
      <c r="R801" s="29"/>
      <c r="S801" s="29">
        <f>SUM(Q801:R801)</f>
        <v>93266.2</v>
      </c>
      <c r="T801" s="29"/>
      <c r="U801" s="29">
        <f>SUM(S801:T801)</f>
        <v>93266.2</v>
      </c>
      <c r="V801" s="29">
        <v>91523.7</v>
      </c>
      <c r="W801" s="29"/>
      <c r="X801" s="29">
        <f>SUM(V801:W801)</f>
        <v>91523.7</v>
      </c>
      <c r="Y801" s="29"/>
      <c r="Z801" s="29">
        <f>SUM(X801:Y801)</f>
        <v>91523.7</v>
      </c>
      <c r="AA801" s="138"/>
      <c r="AB801" s="29">
        <f>SUM(Z801:AA801)</f>
        <v>91523.7</v>
      </c>
      <c r="AC801" s="127"/>
    </row>
    <row r="802" spans="1:29" ht="124.5" hidden="1" customHeight="1" outlineLevel="5" x14ac:dyDescent="0.2">
      <c r="A802" s="30" t="s">
        <v>553</v>
      </c>
      <c r="B802" s="30" t="s">
        <v>526</v>
      </c>
      <c r="C802" s="30" t="s">
        <v>313</v>
      </c>
      <c r="D802" s="30"/>
      <c r="E802" s="35" t="s">
        <v>423</v>
      </c>
      <c r="F802" s="28">
        <f t="shared" ref="F802:Z802" si="671">F803</f>
        <v>551.34324324324325</v>
      </c>
      <c r="G802" s="28">
        <f t="shared" si="671"/>
        <v>0</v>
      </c>
      <c r="H802" s="28">
        <f t="shared" si="671"/>
        <v>551.34324324324325</v>
      </c>
      <c r="I802" s="28">
        <f t="shared" si="671"/>
        <v>0</v>
      </c>
      <c r="J802" s="28">
        <f t="shared" si="671"/>
        <v>0</v>
      </c>
      <c r="K802" s="28">
        <f t="shared" si="671"/>
        <v>0</v>
      </c>
      <c r="L802" s="28">
        <f t="shared" si="671"/>
        <v>551.34324324324325</v>
      </c>
      <c r="M802" s="28">
        <f>M803</f>
        <v>0</v>
      </c>
      <c r="N802" s="28">
        <f>N803</f>
        <v>551.34324324324325</v>
      </c>
      <c r="O802" s="28">
        <f t="shared" si="671"/>
        <v>557.254054054054</v>
      </c>
      <c r="P802" s="28">
        <f t="shared" si="671"/>
        <v>0</v>
      </c>
      <c r="Q802" s="28">
        <f t="shared" si="671"/>
        <v>557.254054054054</v>
      </c>
      <c r="R802" s="28">
        <f t="shared" si="671"/>
        <v>0</v>
      </c>
      <c r="S802" s="28">
        <f t="shared" si="671"/>
        <v>557.254054054054</v>
      </c>
      <c r="T802" s="28">
        <f>T803</f>
        <v>0</v>
      </c>
      <c r="U802" s="28">
        <f>U803</f>
        <v>557.254054054054</v>
      </c>
      <c r="V802" s="28">
        <f>V803</f>
        <v>549.3648648648649</v>
      </c>
      <c r="W802" s="28">
        <f t="shared" si="671"/>
        <v>0</v>
      </c>
      <c r="X802" s="28">
        <f t="shared" si="671"/>
        <v>549.3648648648649</v>
      </c>
      <c r="Y802" s="28">
        <f t="shared" si="671"/>
        <v>0</v>
      </c>
      <c r="Z802" s="28">
        <f t="shared" si="671"/>
        <v>549.3648648648649</v>
      </c>
      <c r="AA802" s="137">
        <f>AA803</f>
        <v>0</v>
      </c>
      <c r="AB802" s="28">
        <f>AB803</f>
        <v>549.3648648648649</v>
      </c>
      <c r="AC802" s="127"/>
    </row>
    <row r="803" spans="1:29" ht="31.5" hidden="1" outlineLevel="7" x14ac:dyDescent="0.2">
      <c r="A803" s="32" t="s">
        <v>553</v>
      </c>
      <c r="B803" s="32" t="s">
        <v>526</v>
      </c>
      <c r="C803" s="32" t="s">
        <v>313</v>
      </c>
      <c r="D803" s="32" t="s">
        <v>65</v>
      </c>
      <c r="E803" s="33" t="s">
        <v>66</v>
      </c>
      <c r="F803" s="29">
        <v>551.34324324324325</v>
      </c>
      <c r="G803" s="29"/>
      <c r="H803" s="29">
        <f>SUM(F803:G803)</f>
        <v>551.34324324324325</v>
      </c>
      <c r="I803" s="29"/>
      <c r="J803" s="29"/>
      <c r="K803" s="29"/>
      <c r="L803" s="29">
        <f>SUM(H803:K803)</f>
        <v>551.34324324324325</v>
      </c>
      <c r="M803" s="29"/>
      <c r="N803" s="29">
        <f>SUM(L803:M803)</f>
        <v>551.34324324324325</v>
      </c>
      <c r="O803" s="29">
        <v>557.254054054054</v>
      </c>
      <c r="P803" s="29"/>
      <c r="Q803" s="29">
        <f>SUM(O803:P803)</f>
        <v>557.254054054054</v>
      </c>
      <c r="R803" s="29"/>
      <c r="S803" s="29">
        <f>SUM(Q803:R803)</f>
        <v>557.254054054054</v>
      </c>
      <c r="T803" s="29"/>
      <c r="U803" s="29">
        <f>SUM(S803:T803)</f>
        <v>557.254054054054</v>
      </c>
      <c r="V803" s="29">
        <v>549.3648648648649</v>
      </c>
      <c r="W803" s="29"/>
      <c r="X803" s="29">
        <f>SUM(V803:W803)</f>
        <v>549.3648648648649</v>
      </c>
      <c r="Y803" s="29"/>
      <c r="Z803" s="29">
        <f>SUM(X803:Y803)</f>
        <v>549.3648648648649</v>
      </c>
      <c r="AA803" s="138"/>
      <c r="AB803" s="29">
        <f>SUM(Z803:AA803)</f>
        <v>549.3648648648649</v>
      </c>
      <c r="AC803" s="127"/>
    </row>
    <row r="804" spans="1:29" ht="124.5" hidden="1" customHeight="1" outlineLevel="5" x14ac:dyDescent="0.2">
      <c r="A804" s="30" t="s">
        <v>553</v>
      </c>
      <c r="B804" s="30" t="s">
        <v>526</v>
      </c>
      <c r="C804" s="30" t="s">
        <v>313</v>
      </c>
      <c r="D804" s="30"/>
      <c r="E804" s="35" t="s">
        <v>424</v>
      </c>
      <c r="F804" s="28">
        <f t="shared" ref="F804:Z804" si="672">F805</f>
        <v>6799.9</v>
      </c>
      <c r="G804" s="28">
        <f t="shared" si="672"/>
        <v>0</v>
      </c>
      <c r="H804" s="28">
        <f t="shared" si="672"/>
        <v>6799.9</v>
      </c>
      <c r="I804" s="28">
        <f t="shared" si="672"/>
        <v>0</v>
      </c>
      <c r="J804" s="28">
        <f t="shared" si="672"/>
        <v>0</v>
      </c>
      <c r="K804" s="28">
        <f t="shared" si="672"/>
        <v>0</v>
      </c>
      <c r="L804" s="28">
        <f t="shared" si="672"/>
        <v>6799.9</v>
      </c>
      <c r="M804" s="28">
        <f>M805</f>
        <v>0</v>
      </c>
      <c r="N804" s="28">
        <f>N805</f>
        <v>6799.9</v>
      </c>
      <c r="O804" s="28">
        <f t="shared" si="672"/>
        <v>6872.8</v>
      </c>
      <c r="P804" s="28">
        <f t="shared" si="672"/>
        <v>0</v>
      </c>
      <c r="Q804" s="28">
        <f t="shared" si="672"/>
        <v>6872.8</v>
      </c>
      <c r="R804" s="28">
        <f t="shared" si="672"/>
        <v>0</v>
      </c>
      <c r="S804" s="28">
        <f t="shared" si="672"/>
        <v>6872.8</v>
      </c>
      <c r="T804" s="28">
        <f>T805</f>
        <v>0</v>
      </c>
      <c r="U804" s="28">
        <f>U805</f>
        <v>6872.8</v>
      </c>
      <c r="V804" s="28">
        <f>V805</f>
        <v>6775.5</v>
      </c>
      <c r="W804" s="28">
        <f t="shared" si="672"/>
        <v>0</v>
      </c>
      <c r="X804" s="28">
        <f t="shared" si="672"/>
        <v>6775.5</v>
      </c>
      <c r="Y804" s="28">
        <f t="shared" si="672"/>
        <v>0</v>
      </c>
      <c r="Z804" s="28">
        <f t="shared" si="672"/>
        <v>6775.5</v>
      </c>
      <c r="AA804" s="137">
        <f>AA805</f>
        <v>0</v>
      </c>
      <c r="AB804" s="28">
        <f>AB805</f>
        <v>6775.5</v>
      </c>
      <c r="AC804" s="127"/>
    </row>
    <row r="805" spans="1:29" ht="31.5" hidden="1" outlineLevel="7" x14ac:dyDescent="0.2">
      <c r="A805" s="32" t="s">
        <v>553</v>
      </c>
      <c r="B805" s="32" t="s">
        <v>526</v>
      </c>
      <c r="C805" s="32" t="s">
        <v>313</v>
      </c>
      <c r="D805" s="32" t="s">
        <v>65</v>
      </c>
      <c r="E805" s="33" t="s">
        <v>66</v>
      </c>
      <c r="F805" s="29">
        <v>6799.9</v>
      </c>
      <c r="G805" s="29"/>
      <c r="H805" s="29">
        <f>SUM(F805:G805)</f>
        <v>6799.9</v>
      </c>
      <c r="I805" s="29"/>
      <c r="J805" s="29"/>
      <c r="K805" s="29"/>
      <c r="L805" s="29">
        <f>SUM(H805:K805)</f>
        <v>6799.9</v>
      </c>
      <c r="M805" s="29"/>
      <c r="N805" s="29">
        <f>SUM(L805:M805)</f>
        <v>6799.9</v>
      </c>
      <c r="O805" s="29">
        <v>6872.8</v>
      </c>
      <c r="P805" s="29"/>
      <c r="Q805" s="29">
        <f>SUM(O805:P805)</f>
        <v>6872.8</v>
      </c>
      <c r="R805" s="29"/>
      <c r="S805" s="29">
        <f>SUM(Q805:R805)</f>
        <v>6872.8</v>
      </c>
      <c r="T805" s="29"/>
      <c r="U805" s="29">
        <f>SUM(S805:T805)</f>
        <v>6872.8</v>
      </c>
      <c r="V805" s="29">
        <v>6775.5</v>
      </c>
      <c r="W805" s="29"/>
      <c r="X805" s="29">
        <f>SUM(V805:W805)</f>
        <v>6775.5</v>
      </c>
      <c r="Y805" s="29"/>
      <c r="Z805" s="29">
        <f>SUM(X805:Y805)</f>
        <v>6775.5</v>
      </c>
      <c r="AA805" s="138"/>
      <c r="AB805" s="29">
        <f>SUM(Z805:AA805)</f>
        <v>6775.5</v>
      </c>
      <c r="AC805" s="127"/>
    </row>
    <row r="806" spans="1:29" ht="31.5" hidden="1" outlineLevel="7" x14ac:dyDescent="0.2">
      <c r="A806" s="30" t="s">
        <v>553</v>
      </c>
      <c r="B806" s="30" t="s">
        <v>526</v>
      </c>
      <c r="C806" s="30" t="s">
        <v>627</v>
      </c>
      <c r="D806" s="30"/>
      <c r="E806" s="31" t="s">
        <v>629</v>
      </c>
      <c r="F806" s="28">
        <f>F807</f>
        <v>1618.3</v>
      </c>
      <c r="G806" s="28">
        <f t="shared" ref="G806:L807" si="673">G807</f>
        <v>0</v>
      </c>
      <c r="H806" s="28">
        <f t="shared" si="673"/>
        <v>1618.3</v>
      </c>
      <c r="I806" s="28">
        <f t="shared" si="673"/>
        <v>0</v>
      </c>
      <c r="J806" s="28">
        <f t="shared" si="673"/>
        <v>0</v>
      </c>
      <c r="K806" s="28">
        <f t="shared" si="673"/>
        <v>0</v>
      </c>
      <c r="L806" s="28">
        <f t="shared" si="673"/>
        <v>1618.3</v>
      </c>
      <c r="M806" s="28">
        <f>M807</f>
        <v>0</v>
      </c>
      <c r="N806" s="28">
        <f>N807</f>
        <v>1618.3</v>
      </c>
      <c r="O806" s="28">
        <f t="shared" ref="O806:Z807" si="674">O807</f>
        <v>1618.3</v>
      </c>
      <c r="P806" s="28">
        <f t="shared" si="674"/>
        <v>0</v>
      </c>
      <c r="Q806" s="28">
        <f t="shared" si="674"/>
        <v>1618.3</v>
      </c>
      <c r="R806" s="28">
        <f t="shared" si="674"/>
        <v>0</v>
      </c>
      <c r="S806" s="28">
        <f t="shared" si="674"/>
        <v>1618.3</v>
      </c>
      <c r="T806" s="28">
        <f>T807</f>
        <v>0</v>
      </c>
      <c r="U806" s="28">
        <f>U807</f>
        <v>1618.3</v>
      </c>
      <c r="V806" s="28">
        <f t="shared" si="674"/>
        <v>1618.3</v>
      </c>
      <c r="W806" s="28">
        <f t="shared" si="674"/>
        <v>0</v>
      </c>
      <c r="X806" s="28">
        <f t="shared" si="674"/>
        <v>1618.3</v>
      </c>
      <c r="Y806" s="28">
        <f t="shared" si="674"/>
        <v>0</v>
      </c>
      <c r="Z806" s="28">
        <f t="shared" si="674"/>
        <v>1618.3</v>
      </c>
      <c r="AA806" s="137">
        <f>AA807</f>
        <v>0</v>
      </c>
      <c r="AB806" s="28">
        <f>AB807</f>
        <v>1618.3</v>
      </c>
      <c r="AC806" s="127"/>
    </row>
    <row r="807" spans="1:29" ht="47.25" hidden="1" outlineLevel="7" x14ac:dyDescent="0.2">
      <c r="A807" s="30" t="s">
        <v>553</v>
      </c>
      <c r="B807" s="30" t="s">
        <v>526</v>
      </c>
      <c r="C807" s="30" t="s">
        <v>628</v>
      </c>
      <c r="D807" s="30"/>
      <c r="E807" s="31" t="s">
        <v>630</v>
      </c>
      <c r="F807" s="28">
        <f>F808</f>
        <v>1618.3</v>
      </c>
      <c r="G807" s="28">
        <f t="shared" si="673"/>
        <v>0</v>
      </c>
      <c r="H807" s="28">
        <f t="shared" si="673"/>
        <v>1618.3</v>
      </c>
      <c r="I807" s="28">
        <f t="shared" si="673"/>
        <v>0</v>
      </c>
      <c r="J807" s="28">
        <f t="shared" si="673"/>
        <v>0</v>
      </c>
      <c r="K807" s="28">
        <f t="shared" si="673"/>
        <v>0</v>
      </c>
      <c r="L807" s="28">
        <f t="shared" si="673"/>
        <v>1618.3</v>
      </c>
      <c r="M807" s="28">
        <f>M808</f>
        <v>0</v>
      </c>
      <c r="N807" s="28">
        <f>N808</f>
        <v>1618.3</v>
      </c>
      <c r="O807" s="28">
        <f t="shared" si="674"/>
        <v>1618.3</v>
      </c>
      <c r="P807" s="28">
        <f t="shared" si="674"/>
        <v>0</v>
      </c>
      <c r="Q807" s="28">
        <f t="shared" si="674"/>
        <v>1618.3</v>
      </c>
      <c r="R807" s="28">
        <f t="shared" si="674"/>
        <v>0</v>
      </c>
      <c r="S807" s="28">
        <f t="shared" si="674"/>
        <v>1618.3</v>
      </c>
      <c r="T807" s="28">
        <f>T808</f>
        <v>0</v>
      </c>
      <c r="U807" s="28">
        <f>U808</f>
        <v>1618.3</v>
      </c>
      <c r="V807" s="28">
        <f t="shared" si="674"/>
        <v>1618.3</v>
      </c>
      <c r="W807" s="28">
        <f t="shared" si="674"/>
        <v>0</v>
      </c>
      <c r="X807" s="28">
        <f t="shared" si="674"/>
        <v>1618.3</v>
      </c>
      <c r="Y807" s="28">
        <f t="shared" si="674"/>
        <v>0</v>
      </c>
      <c r="Z807" s="28">
        <f t="shared" si="674"/>
        <v>1618.3</v>
      </c>
      <c r="AA807" s="137">
        <f>AA808</f>
        <v>0</v>
      </c>
      <c r="AB807" s="28">
        <f>AB808</f>
        <v>1618.3</v>
      </c>
      <c r="AC807" s="127"/>
    </row>
    <row r="808" spans="1:29" ht="31.5" hidden="1" outlineLevel="7" x14ac:dyDescent="0.2">
      <c r="A808" s="32" t="s">
        <v>553</v>
      </c>
      <c r="B808" s="32" t="s">
        <v>526</v>
      </c>
      <c r="C808" s="32" t="s">
        <v>628</v>
      </c>
      <c r="D808" s="32" t="s">
        <v>65</v>
      </c>
      <c r="E808" s="33" t="s">
        <v>66</v>
      </c>
      <c r="F808" s="29">
        <v>1618.3</v>
      </c>
      <c r="G808" s="29"/>
      <c r="H808" s="29">
        <f>SUM(F808:G808)</f>
        <v>1618.3</v>
      </c>
      <c r="I808" s="29"/>
      <c r="J808" s="29"/>
      <c r="K808" s="29"/>
      <c r="L808" s="29">
        <f>SUM(H808:K808)</f>
        <v>1618.3</v>
      </c>
      <c r="M808" s="29"/>
      <c r="N808" s="29">
        <f>SUM(L808:M808)</f>
        <v>1618.3</v>
      </c>
      <c r="O808" s="29">
        <v>1618.3</v>
      </c>
      <c r="P808" s="29"/>
      <c r="Q808" s="29">
        <f>SUM(O808:P808)</f>
        <v>1618.3</v>
      </c>
      <c r="R808" s="29"/>
      <c r="S808" s="29">
        <f>SUM(Q808:R808)</f>
        <v>1618.3</v>
      </c>
      <c r="T808" s="29"/>
      <c r="U808" s="29">
        <f>SUM(S808:T808)</f>
        <v>1618.3</v>
      </c>
      <c r="V808" s="29">
        <v>1618.3</v>
      </c>
      <c r="W808" s="29"/>
      <c r="X808" s="29">
        <f>SUM(V808:W808)</f>
        <v>1618.3</v>
      </c>
      <c r="Y808" s="29"/>
      <c r="Z808" s="29">
        <f>SUM(X808:Y808)</f>
        <v>1618.3</v>
      </c>
      <c r="AA808" s="138"/>
      <c r="AB808" s="29">
        <f>SUM(Z808:AA808)</f>
        <v>1618.3</v>
      </c>
      <c r="AC808" s="127"/>
    </row>
    <row r="809" spans="1:29" ht="31.5" hidden="1" outlineLevel="7" x14ac:dyDescent="0.2">
      <c r="A809" s="30" t="s">
        <v>553</v>
      </c>
      <c r="B809" s="30" t="s">
        <v>526</v>
      </c>
      <c r="C809" s="20" t="s">
        <v>49</v>
      </c>
      <c r="D809" s="20" t="s">
        <v>447</v>
      </c>
      <c r="E809" s="39" t="s">
        <v>637</v>
      </c>
      <c r="F809" s="28">
        <f t="shared" ref="F809:Z812" si="675">F810</f>
        <v>1270</v>
      </c>
      <c r="G809" s="28">
        <f t="shared" si="675"/>
        <v>0</v>
      </c>
      <c r="H809" s="28">
        <f t="shared" si="675"/>
        <v>1270</v>
      </c>
      <c r="I809" s="28">
        <f t="shared" si="675"/>
        <v>0</v>
      </c>
      <c r="J809" s="28">
        <f t="shared" si="675"/>
        <v>0</v>
      </c>
      <c r="K809" s="28">
        <f t="shared" si="675"/>
        <v>0</v>
      </c>
      <c r="L809" s="28">
        <f t="shared" si="675"/>
        <v>1270</v>
      </c>
      <c r="M809" s="28">
        <f t="shared" si="675"/>
        <v>0</v>
      </c>
      <c r="N809" s="28">
        <f t="shared" si="675"/>
        <v>1270</v>
      </c>
      <c r="O809" s="28">
        <f t="shared" si="675"/>
        <v>1270</v>
      </c>
      <c r="P809" s="28">
        <f t="shared" si="675"/>
        <v>0</v>
      </c>
      <c r="Q809" s="28">
        <f t="shared" si="675"/>
        <v>1270</v>
      </c>
      <c r="R809" s="28">
        <f t="shared" si="675"/>
        <v>0</v>
      </c>
      <c r="S809" s="28">
        <f t="shared" si="675"/>
        <v>1270</v>
      </c>
      <c r="T809" s="28">
        <f t="shared" si="675"/>
        <v>0</v>
      </c>
      <c r="U809" s="28">
        <f t="shared" si="675"/>
        <v>1270</v>
      </c>
      <c r="V809" s="28">
        <f t="shared" si="675"/>
        <v>1270</v>
      </c>
      <c r="W809" s="28">
        <f t="shared" si="675"/>
        <v>0</v>
      </c>
      <c r="X809" s="28">
        <f t="shared" si="675"/>
        <v>1270</v>
      </c>
      <c r="Y809" s="28">
        <f t="shared" si="675"/>
        <v>0</v>
      </c>
      <c r="Z809" s="28">
        <f t="shared" si="675"/>
        <v>1270</v>
      </c>
      <c r="AA809" s="137">
        <f t="shared" ref="AA809:AB812" si="676">AA810</f>
        <v>0</v>
      </c>
      <c r="AB809" s="28">
        <f t="shared" si="676"/>
        <v>1270</v>
      </c>
      <c r="AC809" s="127"/>
    </row>
    <row r="810" spans="1:29" ht="31.5" hidden="1" outlineLevel="7" x14ac:dyDescent="0.2">
      <c r="A810" s="30" t="s">
        <v>553</v>
      </c>
      <c r="B810" s="30" t="s">
        <v>526</v>
      </c>
      <c r="C810" s="20" t="s">
        <v>92</v>
      </c>
      <c r="D810" s="20" t="s">
        <v>447</v>
      </c>
      <c r="E810" s="39" t="s">
        <v>93</v>
      </c>
      <c r="F810" s="28">
        <f t="shared" si="675"/>
        <v>1270</v>
      </c>
      <c r="G810" s="28">
        <f t="shared" si="675"/>
        <v>0</v>
      </c>
      <c r="H810" s="28">
        <f t="shared" si="675"/>
        <v>1270</v>
      </c>
      <c r="I810" s="28">
        <f t="shared" si="675"/>
        <v>0</v>
      </c>
      <c r="J810" s="28">
        <f t="shared" si="675"/>
        <v>0</v>
      </c>
      <c r="K810" s="28">
        <f t="shared" si="675"/>
        <v>0</v>
      </c>
      <c r="L810" s="28">
        <f t="shared" si="675"/>
        <v>1270</v>
      </c>
      <c r="M810" s="28">
        <f t="shared" si="675"/>
        <v>0</v>
      </c>
      <c r="N810" s="28">
        <f t="shared" si="675"/>
        <v>1270</v>
      </c>
      <c r="O810" s="28">
        <f t="shared" si="675"/>
        <v>1270</v>
      </c>
      <c r="P810" s="28">
        <f t="shared" si="675"/>
        <v>0</v>
      </c>
      <c r="Q810" s="28">
        <f t="shared" si="675"/>
        <v>1270</v>
      </c>
      <c r="R810" s="28">
        <f t="shared" si="675"/>
        <v>0</v>
      </c>
      <c r="S810" s="28">
        <f t="shared" si="675"/>
        <v>1270</v>
      </c>
      <c r="T810" s="28">
        <f t="shared" si="675"/>
        <v>0</v>
      </c>
      <c r="U810" s="28">
        <f t="shared" si="675"/>
        <v>1270</v>
      </c>
      <c r="V810" s="28">
        <f t="shared" si="675"/>
        <v>1270</v>
      </c>
      <c r="W810" s="28">
        <f t="shared" si="675"/>
        <v>0</v>
      </c>
      <c r="X810" s="28">
        <f t="shared" si="675"/>
        <v>1270</v>
      </c>
      <c r="Y810" s="28">
        <f t="shared" si="675"/>
        <v>0</v>
      </c>
      <c r="Z810" s="28">
        <f t="shared" si="675"/>
        <v>1270</v>
      </c>
      <c r="AA810" s="137">
        <f t="shared" si="676"/>
        <v>0</v>
      </c>
      <c r="AB810" s="28">
        <f t="shared" si="676"/>
        <v>1270</v>
      </c>
      <c r="AC810" s="127"/>
    </row>
    <row r="811" spans="1:29" ht="15.75" hidden="1" outlineLevel="7" x14ac:dyDescent="0.2">
      <c r="A811" s="30" t="s">
        <v>553</v>
      </c>
      <c r="B811" s="30" t="s">
        <v>526</v>
      </c>
      <c r="C811" s="20" t="s">
        <v>103</v>
      </c>
      <c r="D811" s="20"/>
      <c r="E811" s="39" t="s">
        <v>104</v>
      </c>
      <c r="F811" s="28">
        <f t="shared" si="675"/>
        <v>1270</v>
      </c>
      <c r="G811" s="28">
        <f t="shared" si="675"/>
        <v>0</v>
      </c>
      <c r="H811" s="28">
        <f t="shared" si="675"/>
        <v>1270</v>
      </c>
      <c r="I811" s="28">
        <f t="shared" si="675"/>
        <v>0</v>
      </c>
      <c r="J811" s="28">
        <f t="shared" si="675"/>
        <v>0</v>
      </c>
      <c r="K811" s="28">
        <f t="shared" si="675"/>
        <v>0</v>
      </c>
      <c r="L811" s="28">
        <f t="shared" si="675"/>
        <v>1270</v>
      </c>
      <c r="M811" s="28">
        <f t="shared" si="675"/>
        <v>0</v>
      </c>
      <c r="N811" s="28">
        <f t="shared" si="675"/>
        <v>1270</v>
      </c>
      <c r="O811" s="28">
        <f t="shared" si="675"/>
        <v>1270</v>
      </c>
      <c r="P811" s="28">
        <f t="shared" si="675"/>
        <v>0</v>
      </c>
      <c r="Q811" s="28">
        <f t="shared" si="675"/>
        <v>1270</v>
      </c>
      <c r="R811" s="28">
        <f t="shared" si="675"/>
        <v>0</v>
      </c>
      <c r="S811" s="28">
        <f t="shared" si="675"/>
        <v>1270</v>
      </c>
      <c r="T811" s="28">
        <f t="shared" si="675"/>
        <v>0</v>
      </c>
      <c r="U811" s="28">
        <f t="shared" si="675"/>
        <v>1270</v>
      </c>
      <c r="V811" s="28">
        <f t="shared" si="675"/>
        <v>1270</v>
      </c>
      <c r="W811" s="28">
        <f t="shared" si="675"/>
        <v>0</v>
      </c>
      <c r="X811" s="28">
        <f t="shared" si="675"/>
        <v>1270</v>
      </c>
      <c r="Y811" s="28">
        <f t="shared" si="675"/>
        <v>0</v>
      </c>
      <c r="Z811" s="28">
        <f t="shared" si="675"/>
        <v>1270</v>
      </c>
      <c r="AA811" s="137">
        <f t="shared" si="676"/>
        <v>0</v>
      </c>
      <c r="AB811" s="28">
        <f t="shared" si="676"/>
        <v>1270</v>
      </c>
      <c r="AC811" s="127"/>
    </row>
    <row r="812" spans="1:29" ht="15.75" hidden="1" outlineLevel="7" x14ac:dyDescent="0.2">
      <c r="A812" s="30" t="s">
        <v>553</v>
      </c>
      <c r="B812" s="30" t="s">
        <v>526</v>
      </c>
      <c r="C812" s="5" t="s">
        <v>639</v>
      </c>
      <c r="D812" s="20"/>
      <c r="E812" s="37" t="s">
        <v>638</v>
      </c>
      <c r="F812" s="28">
        <f t="shared" si="675"/>
        <v>1270</v>
      </c>
      <c r="G812" s="28">
        <f t="shared" si="675"/>
        <v>0</v>
      </c>
      <c r="H812" s="28">
        <f t="shared" si="675"/>
        <v>1270</v>
      </c>
      <c r="I812" s="28">
        <f t="shared" si="675"/>
        <v>0</v>
      </c>
      <c r="J812" s="28">
        <f t="shared" si="675"/>
        <v>0</v>
      </c>
      <c r="K812" s="28">
        <f t="shared" si="675"/>
        <v>0</v>
      </c>
      <c r="L812" s="28">
        <f t="shared" si="675"/>
        <v>1270</v>
      </c>
      <c r="M812" s="28">
        <f t="shared" si="675"/>
        <v>0</v>
      </c>
      <c r="N812" s="28">
        <f t="shared" si="675"/>
        <v>1270</v>
      </c>
      <c r="O812" s="28">
        <f t="shared" si="675"/>
        <v>1270</v>
      </c>
      <c r="P812" s="28">
        <f t="shared" si="675"/>
        <v>0</v>
      </c>
      <c r="Q812" s="28">
        <f t="shared" si="675"/>
        <v>1270</v>
      </c>
      <c r="R812" s="28">
        <f t="shared" si="675"/>
        <v>0</v>
      </c>
      <c r="S812" s="28">
        <f t="shared" si="675"/>
        <v>1270</v>
      </c>
      <c r="T812" s="28">
        <f t="shared" si="675"/>
        <v>0</v>
      </c>
      <c r="U812" s="28">
        <f t="shared" si="675"/>
        <v>1270</v>
      </c>
      <c r="V812" s="28">
        <f t="shared" si="675"/>
        <v>1270</v>
      </c>
      <c r="W812" s="28">
        <f t="shared" si="675"/>
        <v>0</v>
      </c>
      <c r="X812" s="28">
        <f t="shared" si="675"/>
        <v>1270</v>
      </c>
      <c r="Y812" s="28">
        <f t="shared" si="675"/>
        <v>0</v>
      </c>
      <c r="Z812" s="28">
        <f t="shared" si="675"/>
        <v>1270</v>
      </c>
      <c r="AA812" s="137">
        <f t="shared" si="676"/>
        <v>0</v>
      </c>
      <c r="AB812" s="28">
        <f t="shared" si="676"/>
        <v>1270</v>
      </c>
      <c r="AC812" s="127"/>
    </row>
    <row r="813" spans="1:29" ht="31.5" hidden="1" outlineLevel="7" x14ac:dyDescent="0.2">
      <c r="A813" s="32" t="s">
        <v>553</v>
      </c>
      <c r="B813" s="32" t="s">
        <v>526</v>
      </c>
      <c r="C813" s="40" t="s">
        <v>639</v>
      </c>
      <c r="D813" s="32" t="s">
        <v>65</v>
      </c>
      <c r="E813" s="33" t="s">
        <v>66</v>
      </c>
      <c r="F813" s="29">
        <v>1270</v>
      </c>
      <c r="G813" s="29"/>
      <c r="H813" s="29">
        <f>SUM(F813:G813)</f>
        <v>1270</v>
      </c>
      <c r="I813" s="29"/>
      <c r="J813" s="29"/>
      <c r="K813" s="29"/>
      <c r="L813" s="29">
        <f>SUM(H813:K813)</f>
        <v>1270</v>
      </c>
      <c r="M813" s="29"/>
      <c r="N813" s="29">
        <f>SUM(L813:M813)</f>
        <v>1270</v>
      </c>
      <c r="O813" s="29">
        <v>1270</v>
      </c>
      <c r="P813" s="29"/>
      <c r="Q813" s="29">
        <f>SUM(O813:P813)</f>
        <v>1270</v>
      </c>
      <c r="R813" s="29"/>
      <c r="S813" s="29">
        <f>SUM(Q813:R813)</f>
        <v>1270</v>
      </c>
      <c r="T813" s="29"/>
      <c r="U813" s="29">
        <f>SUM(S813:T813)</f>
        <v>1270</v>
      </c>
      <c r="V813" s="29">
        <v>1270</v>
      </c>
      <c r="W813" s="29"/>
      <c r="X813" s="29">
        <f>SUM(V813:W813)</f>
        <v>1270</v>
      </c>
      <c r="Y813" s="29"/>
      <c r="Z813" s="29">
        <f>SUM(X813:Y813)</f>
        <v>1270</v>
      </c>
      <c r="AA813" s="138"/>
      <c r="AB813" s="29">
        <f>SUM(Z813:AA813)</f>
        <v>1270</v>
      </c>
      <c r="AC813" s="127"/>
    </row>
    <row r="814" spans="1:29" ht="15.75" outlineLevel="1" x14ac:dyDescent="0.2">
      <c r="A814" s="30" t="s">
        <v>553</v>
      </c>
      <c r="B814" s="30" t="s">
        <v>558</v>
      </c>
      <c r="C814" s="30"/>
      <c r="D814" s="30"/>
      <c r="E814" s="31" t="s">
        <v>559</v>
      </c>
      <c r="F814" s="28">
        <f>F815+F820</f>
        <v>86644</v>
      </c>
      <c r="G814" s="28">
        <f t="shared" ref="G814:L814" si="677">G815+G820</f>
        <v>0</v>
      </c>
      <c r="H814" s="28">
        <f t="shared" si="677"/>
        <v>86644</v>
      </c>
      <c r="I814" s="28">
        <f t="shared" si="677"/>
        <v>0</v>
      </c>
      <c r="J814" s="28">
        <f t="shared" si="677"/>
        <v>0</v>
      </c>
      <c r="K814" s="28">
        <f t="shared" si="677"/>
        <v>3873.1</v>
      </c>
      <c r="L814" s="28">
        <f t="shared" si="677"/>
        <v>90517.1</v>
      </c>
      <c r="M814" s="28">
        <f>M815+M820</f>
        <v>2530.7116000000001</v>
      </c>
      <c r="N814" s="28">
        <f>N815+N820</f>
        <v>93047.811600000001</v>
      </c>
      <c r="O814" s="28">
        <f t="shared" ref="O814:Z814" si="678">O815+O820</f>
        <v>86644</v>
      </c>
      <c r="P814" s="28">
        <f t="shared" si="678"/>
        <v>0</v>
      </c>
      <c r="Q814" s="28">
        <f t="shared" si="678"/>
        <v>86644</v>
      </c>
      <c r="R814" s="28">
        <f t="shared" si="678"/>
        <v>0</v>
      </c>
      <c r="S814" s="28">
        <f t="shared" si="678"/>
        <v>86644</v>
      </c>
      <c r="T814" s="28">
        <f>T815+T820</f>
        <v>0</v>
      </c>
      <c r="U814" s="28">
        <f>U815+U820</f>
        <v>86644</v>
      </c>
      <c r="V814" s="28">
        <f t="shared" si="678"/>
        <v>86644</v>
      </c>
      <c r="W814" s="28">
        <f t="shared" si="678"/>
        <v>0</v>
      </c>
      <c r="X814" s="28">
        <f t="shared" si="678"/>
        <v>86644</v>
      </c>
      <c r="Y814" s="28">
        <f t="shared" si="678"/>
        <v>0</v>
      </c>
      <c r="Z814" s="28">
        <f t="shared" si="678"/>
        <v>86644</v>
      </c>
      <c r="AA814" s="137">
        <f>AA815+AA820</f>
        <v>0</v>
      </c>
      <c r="AB814" s="28">
        <f>AB815+AB820</f>
        <v>86644</v>
      </c>
      <c r="AC814" s="127"/>
    </row>
    <row r="815" spans="1:29" ht="31.5" outlineLevel="2" x14ac:dyDescent="0.2">
      <c r="A815" s="30" t="s">
        <v>553</v>
      </c>
      <c r="B815" s="30" t="s">
        <v>558</v>
      </c>
      <c r="C815" s="30" t="s">
        <v>223</v>
      </c>
      <c r="D815" s="30"/>
      <c r="E815" s="31" t="s">
        <v>224</v>
      </c>
      <c r="F815" s="28">
        <f>F816</f>
        <v>86544</v>
      </c>
      <c r="G815" s="28">
        <f t="shared" ref="G815:AB818" si="679">G816</f>
        <v>0</v>
      </c>
      <c r="H815" s="28">
        <f t="shared" si="679"/>
        <v>86544</v>
      </c>
      <c r="I815" s="28">
        <f t="shared" si="679"/>
        <v>0</v>
      </c>
      <c r="J815" s="28">
        <f t="shared" si="679"/>
        <v>0</v>
      </c>
      <c r="K815" s="28">
        <f t="shared" si="679"/>
        <v>3873.1</v>
      </c>
      <c r="L815" s="28">
        <f t="shared" si="679"/>
        <v>90417.1</v>
      </c>
      <c r="M815" s="28">
        <f t="shared" si="679"/>
        <v>2530.7116000000001</v>
      </c>
      <c r="N815" s="28">
        <f t="shared" si="679"/>
        <v>92947.811600000001</v>
      </c>
      <c r="O815" s="28">
        <f t="shared" si="679"/>
        <v>86544</v>
      </c>
      <c r="P815" s="28">
        <f t="shared" si="679"/>
        <v>0</v>
      </c>
      <c r="Q815" s="28">
        <f t="shared" si="679"/>
        <v>86544</v>
      </c>
      <c r="R815" s="28">
        <f t="shared" si="679"/>
        <v>0</v>
      </c>
      <c r="S815" s="28">
        <f t="shared" si="679"/>
        <v>86544</v>
      </c>
      <c r="T815" s="28">
        <f t="shared" si="679"/>
        <v>0</v>
      </c>
      <c r="U815" s="28">
        <f t="shared" si="679"/>
        <v>86544</v>
      </c>
      <c r="V815" s="28">
        <f t="shared" si="679"/>
        <v>86544</v>
      </c>
      <c r="W815" s="28">
        <f t="shared" si="679"/>
        <v>0</v>
      </c>
      <c r="X815" s="28">
        <f t="shared" si="679"/>
        <v>86544</v>
      </c>
      <c r="Y815" s="28">
        <f t="shared" si="679"/>
        <v>0</v>
      </c>
      <c r="Z815" s="28">
        <f t="shared" si="679"/>
        <v>86544</v>
      </c>
      <c r="AA815" s="137">
        <f t="shared" si="679"/>
        <v>0</v>
      </c>
      <c r="AB815" s="28">
        <f t="shared" si="679"/>
        <v>86544</v>
      </c>
      <c r="AC815" s="127"/>
    </row>
    <row r="816" spans="1:29" ht="31.5" outlineLevel="3" x14ac:dyDescent="0.2">
      <c r="A816" s="30" t="s">
        <v>553</v>
      </c>
      <c r="B816" s="30" t="s">
        <v>558</v>
      </c>
      <c r="C816" s="30" t="s">
        <v>294</v>
      </c>
      <c r="D816" s="30"/>
      <c r="E816" s="31" t="s">
        <v>295</v>
      </c>
      <c r="F816" s="28">
        <f t="shared" ref="F816:Z818" si="680">F817</f>
        <v>86544</v>
      </c>
      <c r="G816" s="28">
        <f t="shared" si="680"/>
        <v>0</v>
      </c>
      <c r="H816" s="28">
        <f t="shared" si="680"/>
        <v>86544</v>
      </c>
      <c r="I816" s="28">
        <f t="shared" si="680"/>
        <v>0</v>
      </c>
      <c r="J816" s="28">
        <f t="shared" si="680"/>
        <v>0</v>
      </c>
      <c r="K816" s="28">
        <f t="shared" si="680"/>
        <v>3873.1</v>
      </c>
      <c r="L816" s="28">
        <f t="shared" si="680"/>
        <v>90417.1</v>
      </c>
      <c r="M816" s="28">
        <f t="shared" si="679"/>
        <v>2530.7116000000001</v>
      </c>
      <c r="N816" s="28">
        <f t="shared" si="679"/>
        <v>92947.811600000001</v>
      </c>
      <c r="O816" s="28">
        <f t="shared" si="679"/>
        <v>86544</v>
      </c>
      <c r="P816" s="28">
        <f t="shared" si="680"/>
        <v>0</v>
      </c>
      <c r="Q816" s="28">
        <f t="shared" si="680"/>
        <v>86544</v>
      </c>
      <c r="R816" s="28">
        <f t="shared" si="680"/>
        <v>0</v>
      </c>
      <c r="S816" s="28">
        <f t="shared" si="680"/>
        <v>86544</v>
      </c>
      <c r="T816" s="28">
        <f t="shared" si="679"/>
        <v>0</v>
      </c>
      <c r="U816" s="28">
        <f t="shared" si="679"/>
        <v>86544</v>
      </c>
      <c r="V816" s="28">
        <f>V817</f>
        <v>86544</v>
      </c>
      <c r="W816" s="28">
        <f t="shared" si="680"/>
        <v>0</v>
      </c>
      <c r="X816" s="28">
        <f t="shared" si="680"/>
        <v>86544</v>
      </c>
      <c r="Y816" s="28">
        <f t="shared" si="680"/>
        <v>0</v>
      </c>
      <c r="Z816" s="28">
        <f t="shared" si="680"/>
        <v>86544</v>
      </c>
      <c r="AA816" s="137">
        <f t="shared" si="679"/>
        <v>0</v>
      </c>
      <c r="AB816" s="28">
        <f t="shared" si="679"/>
        <v>86544</v>
      </c>
      <c r="AC816" s="127"/>
    </row>
    <row r="817" spans="1:29" ht="31.5" outlineLevel="4" x14ac:dyDescent="0.2">
      <c r="A817" s="30" t="s">
        <v>553</v>
      </c>
      <c r="B817" s="30" t="s">
        <v>558</v>
      </c>
      <c r="C817" s="30" t="s">
        <v>296</v>
      </c>
      <c r="D817" s="30"/>
      <c r="E817" s="31" t="s">
        <v>35</v>
      </c>
      <c r="F817" s="28">
        <f t="shared" si="680"/>
        <v>86544</v>
      </c>
      <c r="G817" s="28">
        <f t="shared" si="680"/>
        <v>0</v>
      </c>
      <c r="H817" s="28">
        <f t="shared" si="680"/>
        <v>86544</v>
      </c>
      <c r="I817" s="28">
        <f t="shared" si="680"/>
        <v>0</v>
      </c>
      <c r="J817" s="28">
        <f t="shared" si="680"/>
        <v>0</v>
      </c>
      <c r="K817" s="28">
        <f t="shared" si="680"/>
        <v>3873.1</v>
      </c>
      <c r="L817" s="28">
        <f t="shared" si="680"/>
        <v>90417.1</v>
      </c>
      <c r="M817" s="28">
        <f t="shared" si="679"/>
        <v>2530.7116000000001</v>
      </c>
      <c r="N817" s="28">
        <f t="shared" si="679"/>
        <v>92947.811600000001</v>
      </c>
      <c r="O817" s="28">
        <f t="shared" si="680"/>
        <v>86544</v>
      </c>
      <c r="P817" s="28">
        <f t="shared" si="680"/>
        <v>0</v>
      </c>
      <c r="Q817" s="28">
        <f t="shared" si="680"/>
        <v>86544</v>
      </c>
      <c r="R817" s="28">
        <f t="shared" si="680"/>
        <v>0</v>
      </c>
      <c r="S817" s="28">
        <f t="shared" si="680"/>
        <v>86544</v>
      </c>
      <c r="T817" s="28">
        <f t="shared" si="679"/>
        <v>0</v>
      </c>
      <c r="U817" s="28">
        <f t="shared" si="679"/>
        <v>86544</v>
      </c>
      <c r="V817" s="28">
        <f t="shared" si="680"/>
        <v>86544</v>
      </c>
      <c r="W817" s="28">
        <f t="shared" si="680"/>
        <v>0</v>
      </c>
      <c r="X817" s="28">
        <f t="shared" si="680"/>
        <v>86544</v>
      </c>
      <c r="Y817" s="28">
        <f t="shared" si="680"/>
        <v>0</v>
      </c>
      <c r="Z817" s="28">
        <f t="shared" si="680"/>
        <v>86544</v>
      </c>
      <c r="AA817" s="137">
        <f t="shared" si="679"/>
        <v>0</v>
      </c>
      <c r="AB817" s="28">
        <f t="shared" si="679"/>
        <v>86544</v>
      </c>
      <c r="AC817" s="127"/>
    </row>
    <row r="818" spans="1:29" ht="15.75" outlineLevel="5" x14ac:dyDescent="0.2">
      <c r="A818" s="30" t="s">
        <v>553</v>
      </c>
      <c r="B818" s="30" t="s">
        <v>558</v>
      </c>
      <c r="C818" s="30" t="s">
        <v>314</v>
      </c>
      <c r="D818" s="30"/>
      <c r="E818" s="31" t="s">
        <v>315</v>
      </c>
      <c r="F818" s="28">
        <f t="shared" si="680"/>
        <v>86544</v>
      </c>
      <c r="G818" s="28">
        <f t="shared" si="680"/>
        <v>0</v>
      </c>
      <c r="H818" s="28">
        <f t="shared" si="680"/>
        <v>86544</v>
      </c>
      <c r="I818" s="28">
        <f t="shared" si="680"/>
        <v>0</v>
      </c>
      <c r="J818" s="28">
        <f t="shared" si="680"/>
        <v>0</v>
      </c>
      <c r="K818" s="28">
        <f t="shared" si="680"/>
        <v>3873.1</v>
      </c>
      <c r="L818" s="28">
        <f t="shared" si="680"/>
        <v>90417.1</v>
      </c>
      <c r="M818" s="28">
        <f t="shared" si="679"/>
        <v>2530.7116000000001</v>
      </c>
      <c r="N818" s="28">
        <f t="shared" si="679"/>
        <v>92947.811600000001</v>
      </c>
      <c r="O818" s="28">
        <f t="shared" si="679"/>
        <v>86544</v>
      </c>
      <c r="P818" s="28">
        <f t="shared" si="680"/>
        <v>0</v>
      </c>
      <c r="Q818" s="28">
        <f t="shared" si="680"/>
        <v>86544</v>
      </c>
      <c r="R818" s="28">
        <f t="shared" si="680"/>
        <v>0</v>
      </c>
      <c r="S818" s="28">
        <f t="shared" si="680"/>
        <v>86544</v>
      </c>
      <c r="T818" s="28">
        <f t="shared" si="679"/>
        <v>0</v>
      </c>
      <c r="U818" s="28">
        <f t="shared" si="679"/>
        <v>86544</v>
      </c>
      <c r="V818" s="28">
        <f>V819</f>
        <v>86544</v>
      </c>
      <c r="W818" s="28">
        <f t="shared" si="680"/>
        <v>0</v>
      </c>
      <c r="X818" s="28">
        <f t="shared" si="680"/>
        <v>86544</v>
      </c>
      <c r="Y818" s="28">
        <f t="shared" si="680"/>
        <v>0</v>
      </c>
      <c r="Z818" s="28">
        <f t="shared" si="680"/>
        <v>86544</v>
      </c>
      <c r="AA818" s="137">
        <f t="shared" si="679"/>
        <v>0</v>
      </c>
      <c r="AB818" s="28">
        <f t="shared" si="679"/>
        <v>86544</v>
      </c>
      <c r="AC818" s="127"/>
    </row>
    <row r="819" spans="1:29" ht="31.5" outlineLevel="7" x14ac:dyDescent="0.2">
      <c r="A819" s="32" t="s">
        <v>553</v>
      </c>
      <c r="B819" s="32" t="s">
        <v>558</v>
      </c>
      <c r="C819" s="32" t="s">
        <v>314</v>
      </c>
      <c r="D819" s="32" t="s">
        <v>65</v>
      </c>
      <c r="E819" s="33" t="s">
        <v>66</v>
      </c>
      <c r="F819" s="29">
        <v>86544</v>
      </c>
      <c r="G819" s="29"/>
      <c r="H819" s="29">
        <f>SUM(F819:G819)</f>
        <v>86544</v>
      </c>
      <c r="I819" s="29"/>
      <c r="J819" s="29"/>
      <c r="K819" s="29">
        <v>3873.1</v>
      </c>
      <c r="L819" s="29">
        <f>SUM(H819:K819)</f>
        <v>90417.1</v>
      </c>
      <c r="M819" s="147">
        <v>2530.7116000000001</v>
      </c>
      <c r="N819" s="29">
        <f>SUM(L819:M819)</f>
        <v>92947.811600000001</v>
      </c>
      <c r="O819" s="29">
        <v>86544</v>
      </c>
      <c r="P819" s="29"/>
      <c r="Q819" s="29">
        <f>SUM(O819:P819)</f>
        <v>86544</v>
      </c>
      <c r="R819" s="29"/>
      <c r="S819" s="29">
        <f>SUM(Q819:R819)</f>
        <v>86544</v>
      </c>
      <c r="T819" s="29"/>
      <c r="U819" s="29">
        <f>SUM(S819:T819)</f>
        <v>86544</v>
      </c>
      <c r="V819" s="29">
        <v>86544</v>
      </c>
      <c r="W819" s="29"/>
      <c r="X819" s="29">
        <f>SUM(V819:W819)</f>
        <v>86544</v>
      </c>
      <c r="Y819" s="29"/>
      <c r="Z819" s="29">
        <f>SUM(X819:Y819)</f>
        <v>86544</v>
      </c>
      <c r="AA819" s="138"/>
      <c r="AB819" s="29">
        <f>SUM(Z819:AA819)</f>
        <v>86544</v>
      </c>
      <c r="AC819" s="127"/>
    </row>
    <row r="820" spans="1:29" ht="31.5" hidden="1" outlineLevel="7" x14ac:dyDescent="0.2">
      <c r="A820" s="30" t="s">
        <v>553</v>
      </c>
      <c r="B820" s="30" t="s">
        <v>558</v>
      </c>
      <c r="C820" s="20" t="s">
        <v>49</v>
      </c>
      <c r="D820" s="20" t="s">
        <v>447</v>
      </c>
      <c r="E820" s="39" t="s">
        <v>637</v>
      </c>
      <c r="F820" s="28">
        <f t="shared" ref="F820:Z823" si="681">F821</f>
        <v>100</v>
      </c>
      <c r="G820" s="28">
        <f t="shared" si="681"/>
        <v>0</v>
      </c>
      <c r="H820" s="28">
        <f t="shared" si="681"/>
        <v>100</v>
      </c>
      <c r="I820" s="28">
        <f t="shared" si="681"/>
        <v>0</v>
      </c>
      <c r="J820" s="28">
        <f t="shared" si="681"/>
        <v>0</v>
      </c>
      <c r="K820" s="28">
        <f t="shared" si="681"/>
        <v>0</v>
      </c>
      <c r="L820" s="28">
        <f t="shared" si="681"/>
        <v>100</v>
      </c>
      <c r="M820" s="28">
        <f t="shared" si="681"/>
        <v>0</v>
      </c>
      <c r="N820" s="28">
        <f t="shared" si="681"/>
        <v>100</v>
      </c>
      <c r="O820" s="28">
        <f t="shared" si="681"/>
        <v>100</v>
      </c>
      <c r="P820" s="28">
        <f t="shared" si="681"/>
        <v>0</v>
      </c>
      <c r="Q820" s="28">
        <f t="shared" si="681"/>
        <v>100</v>
      </c>
      <c r="R820" s="28">
        <f t="shared" si="681"/>
        <v>0</v>
      </c>
      <c r="S820" s="28">
        <f t="shared" si="681"/>
        <v>100</v>
      </c>
      <c r="T820" s="28">
        <f t="shared" si="681"/>
        <v>0</v>
      </c>
      <c r="U820" s="28">
        <f t="shared" si="681"/>
        <v>100</v>
      </c>
      <c r="V820" s="28">
        <f t="shared" si="681"/>
        <v>100</v>
      </c>
      <c r="W820" s="28">
        <f t="shared" si="681"/>
        <v>0</v>
      </c>
      <c r="X820" s="28">
        <f t="shared" si="681"/>
        <v>100</v>
      </c>
      <c r="Y820" s="28">
        <f t="shared" si="681"/>
        <v>0</v>
      </c>
      <c r="Z820" s="28">
        <f t="shared" si="681"/>
        <v>100</v>
      </c>
      <c r="AA820" s="137">
        <f t="shared" ref="AA820:AB823" si="682">AA821</f>
        <v>0</v>
      </c>
      <c r="AB820" s="28">
        <f t="shared" si="682"/>
        <v>100</v>
      </c>
      <c r="AC820" s="127"/>
    </row>
    <row r="821" spans="1:29" ht="31.5" hidden="1" outlineLevel="7" x14ac:dyDescent="0.2">
      <c r="A821" s="30" t="s">
        <v>553</v>
      </c>
      <c r="B821" s="30" t="s">
        <v>558</v>
      </c>
      <c r="C821" s="20" t="s">
        <v>92</v>
      </c>
      <c r="D821" s="20" t="s">
        <v>447</v>
      </c>
      <c r="E821" s="39" t="s">
        <v>93</v>
      </c>
      <c r="F821" s="28">
        <f t="shared" si="681"/>
        <v>100</v>
      </c>
      <c r="G821" s="28">
        <f t="shared" si="681"/>
        <v>0</v>
      </c>
      <c r="H821" s="28">
        <f t="shared" si="681"/>
        <v>100</v>
      </c>
      <c r="I821" s="28">
        <f t="shared" si="681"/>
        <v>0</v>
      </c>
      <c r="J821" s="28">
        <f t="shared" si="681"/>
        <v>0</v>
      </c>
      <c r="K821" s="28">
        <f t="shared" si="681"/>
        <v>0</v>
      </c>
      <c r="L821" s="28">
        <f t="shared" si="681"/>
        <v>100</v>
      </c>
      <c r="M821" s="28">
        <f t="shared" si="681"/>
        <v>0</v>
      </c>
      <c r="N821" s="28">
        <f t="shared" si="681"/>
        <v>100</v>
      </c>
      <c r="O821" s="28">
        <f t="shared" si="681"/>
        <v>100</v>
      </c>
      <c r="P821" s="28">
        <f t="shared" si="681"/>
        <v>0</v>
      </c>
      <c r="Q821" s="28">
        <f t="shared" si="681"/>
        <v>100</v>
      </c>
      <c r="R821" s="28">
        <f t="shared" si="681"/>
        <v>0</v>
      </c>
      <c r="S821" s="28">
        <f t="shared" si="681"/>
        <v>100</v>
      </c>
      <c r="T821" s="28">
        <f t="shared" si="681"/>
        <v>0</v>
      </c>
      <c r="U821" s="28">
        <f t="shared" si="681"/>
        <v>100</v>
      </c>
      <c r="V821" s="28">
        <f t="shared" si="681"/>
        <v>100</v>
      </c>
      <c r="W821" s="28">
        <f t="shared" si="681"/>
        <v>0</v>
      </c>
      <c r="X821" s="28">
        <f t="shared" si="681"/>
        <v>100</v>
      </c>
      <c r="Y821" s="28">
        <f t="shared" si="681"/>
        <v>0</v>
      </c>
      <c r="Z821" s="28">
        <f t="shared" si="681"/>
        <v>100</v>
      </c>
      <c r="AA821" s="137">
        <f t="shared" si="682"/>
        <v>0</v>
      </c>
      <c r="AB821" s="28">
        <f t="shared" si="682"/>
        <v>100</v>
      </c>
      <c r="AC821" s="127"/>
    </row>
    <row r="822" spans="1:29" ht="15.75" hidden="1" outlineLevel="7" x14ac:dyDescent="0.2">
      <c r="A822" s="30" t="s">
        <v>553</v>
      </c>
      <c r="B822" s="30" t="s">
        <v>558</v>
      </c>
      <c r="C822" s="20" t="s">
        <v>103</v>
      </c>
      <c r="D822" s="20"/>
      <c r="E822" s="39" t="s">
        <v>104</v>
      </c>
      <c r="F822" s="28">
        <f t="shared" si="681"/>
        <v>100</v>
      </c>
      <c r="G822" s="28">
        <f t="shared" si="681"/>
        <v>0</v>
      </c>
      <c r="H822" s="28">
        <f t="shared" si="681"/>
        <v>100</v>
      </c>
      <c r="I822" s="28">
        <f t="shared" si="681"/>
        <v>0</v>
      </c>
      <c r="J822" s="28">
        <f t="shared" si="681"/>
        <v>0</v>
      </c>
      <c r="K822" s="28">
        <f t="shared" si="681"/>
        <v>0</v>
      </c>
      <c r="L822" s="28">
        <f t="shared" si="681"/>
        <v>100</v>
      </c>
      <c r="M822" s="28">
        <f t="shared" si="681"/>
        <v>0</v>
      </c>
      <c r="N822" s="28">
        <f t="shared" si="681"/>
        <v>100</v>
      </c>
      <c r="O822" s="28">
        <f t="shared" si="681"/>
        <v>100</v>
      </c>
      <c r="P822" s="28">
        <f t="shared" si="681"/>
        <v>0</v>
      </c>
      <c r="Q822" s="28">
        <f t="shared" si="681"/>
        <v>100</v>
      </c>
      <c r="R822" s="28">
        <f t="shared" si="681"/>
        <v>0</v>
      </c>
      <c r="S822" s="28">
        <f t="shared" si="681"/>
        <v>100</v>
      </c>
      <c r="T822" s="28">
        <f t="shared" si="681"/>
        <v>0</v>
      </c>
      <c r="U822" s="28">
        <f t="shared" si="681"/>
        <v>100</v>
      </c>
      <c r="V822" s="28">
        <f t="shared" si="681"/>
        <v>100</v>
      </c>
      <c r="W822" s="28">
        <f t="shared" si="681"/>
        <v>0</v>
      </c>
      <c r="X822" s="28">
        <f t="shared" si="681"/>
        <v>100</v>
      </c>
      <c r="Y822" s="28">
        <f t="shared" si="681"/>
        <v>0</v>
      </c>
      <c r="Z822" s="28">
        <f t="shared" si="681"/>
        <v>100</v>
      </c>
      <c r="AA822" s="137">
        <f t="shared" si="682"/>
        <v>0</v>
      </c>
      <c r="AB822" s="28">
        <f t="shared" si="682"/>
        <v>100</v>
      </c>
      <c r="AC822" s="127"/>
    </row>
    <row r="823" spans="1:29" ht="15.75" hidden="1" outlineLevel="7" x14ac:dyDescent="0.2">
      <c r="A823" s="30" t="s">
        <v>553</v>
      </c>
      <c r="B823" s="30" t="s">
        <v>558</v>
      </c>
      <c r="C823" s="5" t="s">
        <v>639</v>
      </c>
      <c r="D823" s="20"/>
      <c r="E823" s="37" t="s">
        <v>638</v>
      </c>
      <c r="F823" s="28">
        <f t="shared" si="681"/>
        <v>100</v>
      </c>
      <c r="G823" s="28">
        <f t="shared" si="681"/>
        <v>0</v>
      </c>
      <c r="H823" s="28">
        <f t="shared" si="681"/>
        <v>100</v>
      </c>
      <c r="I823" s="28">
        <f t="shared" si="681"/>
        <v>0</v>
      </c>
      <c r="J823" s="28">
        <f t="shared" si="681"/>
        <v>0</v>
      </c>
      <c r="K823" s="28">
        <f t="shared" si="681"/>
        <v>0</v>
      </c>
      <c r="L823" s="28">
        <f t="shared" si="681"/>
        <v>100</v>
      </c>
      <c r="M823" s="28">
        <f t="shared" si="681"/>
        <v>0</v>
      </c>
      <c r="N823" s="28">
        <f t="shared" si="681"/>
        <v>100</v>
      </c>
      <c r="O823" s="28">
        <f t="shared" si="681"/>
        <v>100</v>
      </c>
      <c r="P823" s="28">
        <f t="shared" si="681"/>
        <v>0</v>
      </c>
      <c r="Q823" s="28">
        <f t="shared" si="681"/>
        <v>100</v>
      </c>
      <c r="R823" s="28">
        <f t="shared" si="681"/>
        <v>0</v>
      </c>
      <c r="S823" s="28">
        <f t="shared" si="681"/>
        <v>100</v>
      </c>
      <c r="T823" s="28">
        <f t="shared" si="681"/>
        <v>0</v>
      </c>
      <c r="U823" s="28">
        <f t="shared" si="681"/>
        <v>100</v>
      </c>
      <c r="V823" s="28">
        <f t="shared" si="681"/>
        <v>100</v>
      </c>
      <c r="W823" s="28">
        <f t="shared" si="681"/>
        <v>0</v>
      </c>
      <c r="X823" s="28">
        <f t="shared" si="681"/>
        <v>100</v>
      </c>
      <c r="Y823" s="28">
        <f t="shared" si="681"/>
        <v>0</v>
      </c>
      <c r="Z823" s="28">
        <f t="shared" si="681"/>
        <v>100</v>
      </c>
      <c r="AA823" s="137">
        <f t="shared" si="682"/>
        <v>0</v>
      </c>
      <c r="AB823" s="28">
        <f t="shared" si="682"/>
        <v>100</v>
      </c>
      <c r="AC823" s="127"/>
    </row>
    <row r="824" spans="1:29" ht="31.5" hidden="1" outlineLevel="7" x14ac:dyDescent="0.2">
      <c r="A824" s="32" t="s">
        <v>553</v>
      </c>
      <c r="B824" s="32" t="s">
        <v>558</v>
      </c>
      <c r="C824" s="40" t="s">
        <v>639</v>
      </c>
      <c r="D824" s="32" t="s">
        <v>65</v>
      </c>
      <c r="E824" s="33" t="s">
        <v>66</v>
      </c>
      <c r="F824" s="29">
        <v>100</v>
      </c>
      <c r="G824" s="29"/>
      <c r="H824" s="29">
        <f>SUM(F824:G824)</f>
        <v>100</v>
      </c>
      <c r="I824" s="29"/>
      <c r="J824" s="29"/>
      <c r="K824" s="29"/>
      <c r="L824" s="29">
        <f>SUM(H824:K824)</f>
        <v>100</v>
      </c>
      <c r="M824" s="29"/>
      <c r="N824" s="29">
        <f>SUM(L824:M824)</f>
        <v>100</v>
      </c>
      <c r="O824" s="29">
        <v>100</v>
      </c>
      <c r="P824" s="29"/>
      <c r="Q824" s="29">
        <f>SUM(O824:P824)</f>
        <v>100</v>
      </c>
      <c r="R824" s="29"/>
      <c r="S824" s="29">
        <f>SUM(Q824:R824)</f>
        <v>100</v>
      </c>
      <c r="T824" s="29"/>
      <c r="U824" s="29">
        <f>SUM(S824:T824)</f>
        <v>100</v>
      </c>
      <c r="V824" s="29">
        <v>100</v>
      </c>
      <c r="W824" s="29"/>
      <c r="X824" s="29">
        <f>SUM(V824:W824)</f>
        <v>100</v>
      </c>
      <c r="Y824" s="29"/>
      <c r="Z824" s="29">
        <f>SUM(X824:Y824)</f>
        <v>100</v>
      </c>
      <c r="AA824" s="138"/>
      <c r="AB824" s="29">
        <f>SUM(Z824:AA824)</f>
        <v>100</v>
      </c>
      <c r="AC824" s="127"/>
    </row>
    <row r="825" spans="1:29" ht="15.75" hidden="1" outlineLevel="1" x14ac:dyDescent="0.2">
      <c r="A825" s="30" t="s">
        <v>553</v>
      </c>
      <c r="B825" s="30" t="s">
        <v>475</v>
      </c>
      <c r="C825" s="30"/>
      <c r="D825" s="30"/>
      <c r="E825" s="31" t="s">
        <v>476</v>
      </c>
      <c r="F825" s="28">
        <f>F830</f>
        <v>10.199999999999999</v>
      </c>
      <c r="G825" s="28">
        <f t="shared" ref="G825" si="683">G830</f>
        <v>0</v>
      </c>
      <c r="H825" s="28">
        <f>H830+H828+H826</f>
        <v>10.199999999999999</v>
      </c>
      <c r="I825" s="28">
        <f t="shared" ref="I825:Z825" si="684">I830+I828+I826</f>
        <v>0</v>
      </c>
      <c r="J825" s="28">
        <f t="shared" si="684"/>
        <v>0</v>
      </c>
      <c r="K825" s="28">
        <f t="shared" si="684"/>
        <v>8</v>
      </c>
      <c r="L825" s="28">
        <f t="shared" si="684"/>
        <v>18.2</v>
      </c>
      <c r="M825" s="28">
        <f>M830+M828+M826</f>
        <v>0</v>
      </c>
      <c r="N825" s="28">
        <f>N830+N828+N826</f>
        <v>18.2</v>
      </c>
      <c r="O825" s="28">
        <f t="shared" si="684"/>
        <v>10.199999999999999</v>
      </c>
      <c r="P825" s="28">
        <f t="shared" si="684"/>
        <v>0</v>
      </c>
      <c r="Q825" s="28">
        <f t="shared" si="684"/>
        <v>10.199999999999999</v>
      </c>
      <c r="R825" s="28">
        <f t="shared" si="684"/>
        <v>0</v>
      </c>
      <c r="S825" s="28">
        <f t="shared" si="684"/>
        <v>10.199999999999999</v>
      </c>
      <c r="T825" s="28">
        <f>T830+T828+T826</f>
        <v>0</v>
      </c>
      <c r="U825" s="28">
        <f>U830+U828+U826</f>
        <v>10.199999999999999</v>
      </c>
      <c r="V825" s="28">
        <f t="shared" si="684"/>
        <v>10.199999999999999</v>
      </c>
      <c r="W825" s="28">
        <f t="shared" si="684"/>
        <v>0</v>
      </c>
      <c r="X825" s="28">
        <f t="shared" si="684"/>
        <v>10.199999999999999</v>
      </c>
      <c r="Y825" s="28">
        <f t="shared" si="684"/>
        <v>0</v>
      </c>
      <c r="Z825" s="28">
        <f t="shared" si="684"/>
        <v>10.199999999999999</v>
      </c>
      <c r="AA825" s="137">
        <f>AA830+AA828+AA826</f>
        <v>0</v>
      </c>
      <c r="AB825" s="28">
        <f>AB830+AB828+AB826</f>
        <v>10.199999999999999</v>
      </c>
      <c r="AC825" s="127"/>
    </row>
    <row r="826" spans="1:29" ht="15.75" hidden="1" outlineLevel="1" x14ac:dyDescent="0.25">
      <c r="A826" s="108" t="s">
        <v>553</v>
      </c>
      <c r="B826" s="108" t="s">
        <v>475</v>
      </c>
      <c r="C826" s="108" t="s">
        <v>297</v>
      </c>
      <c r="D826" s="108"/>
      <c r="E826" s="111" t="s">
        <v>298</v>
      </c>
      <c r="F826" s="28"/>
      <c r="G826" s="28"/>
      <c r="H826" s="28"/>
      <c r="I826" s="28">
        <f t="shared" ref="I826:N826" si="685">I827</f>
        <v>0</v>
      </c>
      <c r="J826" s="28">
        <f t="shared" si="685"/>
        <v>0</v>
      </c>
      <c r="K826" s="28">
        <f t="shared" si="685"/>
        <v>6</v>
      </c>
      <c r="L826" s="28">
        <f t="shared" si="685"/>
        <v>6</v>
      </c>
      <c r="M826" s="28">
        <f t="shared" si="685"/>
        <v>0</v>
      </c>
      <c r="N826" s="28">
        <f t="shared" si="685"/>
        <v>6</v>
      </c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137"/>
      <c r="AB826" s="28"/>
      <c r="AC826" s="127"/>
    </row>
    <row r="827" spans="1:29" ht="31.5" hidden="1" outlineLevel="1" x14ac:dyDescent="0.25">
      <c r="A827" s="110" t="s">
        <v>553</v>
      </c>
      <c r="B827" s="110" t="s">
        <v>475</v>
      </c>
      <c r="C827" s="110" t="s">
        <v>297</v>
      </c>
      <c r="D827" s="110" t="s">
        <v>65</v>
      </c>
      <c r="E827" s="112" t="s">
        <v>66</v>
      </c>
      <c r="F827" s="28"/>
      <c r="G827" s="28"/>
      <c r="H827" s="28"/>
      <c r="I827" s="29"/>
      <c r="J827" s="29"/>
      <c r="K827" s="29">
        <v>6</v>
      </c>
      <c r="L827" s="29">
        <f>SUM(H827:K827)</f>
        <v>6</v>
      </c>
      <c r="M827" s="28"/>
      <c r="N827" s="29">
        <f>SUM(L827:M827)</f>
        <v>6</v>
      </c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137"/>
      <c r="AB827" s="28"/>
      <c r="AC827" s="127"/>
    </row>
    <row r="828" spans="1:29" ht="15.75" hidden="1" outlineLevel="1" x14ac:dyDescent="0.2">
      <c r="A828" s="30" t="s">
        <v>553</v>
      </c>
      <c r="B828" s="108" t="s">
        <v>475</v>
      </c>
      <c r="C828" s="30" t="s">
        <v>307</v>
      </c>
      <c r="D828" s="30"/>
      <c r="E828" s="31" t="s">
        <v>308</v>
      </c>
      <c r="F828" s="28"/>
      <c r="G828" s="28"/>
      <c r="H828" s="28"/>
      <c r="I828" s="28">
        <f t="shared" ref="I828:N828" si="686">I829</f>
        <v>0</v>
      </c>
      <c r="J828" s="28">
        <f t="shared" si="686"/>
        <v>0</v>
      </c>
      <c r="K828" s="28">
        <f t="shared" si="686"/>
        <v>2</v>
      </c>
      <c r="L828" s="28">
        <f t="shared" si="686"/>
        <v>2</v>
      </c>
      <c r="M828" s="28">
        <f t="shared" si="686"/>
        <v>0</v>
      </c>
      <c r="N828" s="28">
        <f t="shared" si="686"/>
        <v>2</v>
      </c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137"/>
      <c r="AB828" s="28"/>
      <c r="AC828" s="127"/>
    </row>
    <row r="829" spans="1:29" ht="31.5" hidden="1" outlineLevel="1" x14ac:dyDescent="0.2">
      <c r="A829" s="32" t="s">
        <v>553</v>
      </c>
      <c r="B829" s="110" t="s">
        <v>475</v>
      </c>
      <c r="C829" s="32" t="s">
        <v>307</v>
      </c>
      <c r="D829" s="32" t="s">
        <v>65</v>
      </c>
      <c r="E829" s="33" t="s">
        <v>66</v>
      </c>
      <c r="F829" s="28"/>
      <c r="G829" s="28"/>
      <c r="H829" s="28"/>
      <c r="I829" s="29"/>
      <c r="J829" s="29"/>
      <c r="K829" s="29">
        <v>2</v>
      </c>
      <c r="L829" s="29">
        <f>SUM(H829:K829)</f>
        <v>2</v>
      </c>
      <c r="M829" s="28"/>
      <c r="N829" s="29">
        <f>SUM(L829:M829)</f>
        <v>2</v>
      </c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137"/>
      <c r="AB829" s="28"/>
      <c r="AC829" s="127"/>
    </row>
    <row r="830" spans="1:29" ht="31.5" hidden="1" outlineLevel="2" x14ac:dyDescent="0.2">
      <c r="A830" s="30" t="s">
        <v>553</v>
      </c>
      <c r="B830" s="30" t="s">
        <v>475</v>
      </c>
      <c r="C830" s="30" t="s">
        <v>30</v>
      </c>
      <c r="D830" s="30"/>
      <c r="E830" s="31" t="s">
        <v>31</v>
      </c>
      <c r="F830" s="28">
        <f t="shared" ref="F830:Z833" si="687">F831</f>
        <v>10.199999999999999</v>
      </c>
      <c r="G830" s="28">
        <f t="shared" si="687"/>
        <v>0</v>
      </c>
      <c r="H830" s="28">
        <f t="shared" si="687"/>
        <v>10.199999999999999</v>
      </c>
      <c r="I830" s="28">
        <f t="shared" si="687"/>
        <v>0</v>
      </c>
      <c r="J830" s="28">
        <f t="shared" si="687"/>
        <v>0</v>
      </c>
      <c r="K830" s="28">
        <f t="shared" si="687"/>
        <v>0</v>
      </c>
      <c r="L830" s="28">
        <f t="shared" si="687"/>
        <v>10.199999999999999</v>
      </c>
      <c r="M830" s="28">
        <f t="shared" si="687"/>
        <v>0</v>
      </c>
      <c r="N830" s="28">
        <f t="shared" si="687"/>
        <v>10.199999999999999</v>
      </c>
      <c r="O830" s="28">
        <f t="shared" si="687"/>
        <v>10.199999999999999</v>
      </c>
      <c r="P830" s="28">
        <f t="shared" si="687"/>
        <v>0</v>
      </c>
      <c r="Q830" s="28">
        <f t="shared" si="687"/>
        <v>10.199999999999999</v>
      </c>
      <c r="R830" s="28">
        <f t="shared" si="687"/>
        <v>0</v>
      </c>
      <c r="S830" s="28">
        <f t="shared" si="687"/>
        <v>10.199999999999999</v>
      </c>
      <c r="T830" s="28">
        <f t="shared" si="687"/>
        <v>0</v>
      </c>
      <c r="U830" s="28">
        <f t="shared" si="687"/>
        <v>10.199999999999999</v>
      </c>
      <c r="V830" s="28">
        <f t="shared" si="687"/>
        <v>10.199999999999999</v>
      </c>
      <c r="W830" s="28">
        <f t="shared" si="687"/>
        <v>0</v>
      </c>
      <c r="X830" s="28">
        <f t="shared" si="687"/>
        <v>10.199999999999999</v>
      </c>
      <c r="Y830" s="28">
        <f t="shared" si="687"/>
        <v>0</v>
      </c>
      <c r="Z830" s="28">
        <f t="shared" si="687"/>
        <v>10.199999999999999</v>
      </c>
      <c r="AA830" s="137">
        <f t="shared" ref="AA830:AB833" si="688">AA831</f>
        <v>0</v>
      </c>
      <c r="AB830" s="28">
        <f t="shared" si="688"/>
        <v>10.199999999999999</v>
      </c>
      <c r="AC830" s="127"/>
    </row>
    <row r="831" spans="1:29" ht="15.75" hidden="1" outlineLevel="3" x14ac:dyDescent="0.2">
      <c r="A831" s="30" t="s">
        <v>553</v>
      </c>
      <c r="B831" s="30" t="s">
        <v>475</v>
      </c>
      <c r="C831" s="30" t="s">
        <v>71</v>
      </c>
      <c r="D831" s="30"/>
      <c r="E831" s="31" t="s">
        <v>72</v>
      </c>
      <c r="F831" s="28">
        <f t="shared" si="687"/>
        <v>10.199999999999999</v>
      </c>
      <c r="G831" s="28">
        <f t="shared" si="687"/>
        <v>0</v>
      </c>
      <c r="H831" s="28">
        <f t="shared" si="687"/>
        <v>10.199999999999999</v>
      </c>
      <c r="I831" s="28">
        <f t="shared" si="687"/>
        <v>0</v>
      </c>
      <c r="J831" s="28">
        <f t="shared" si="687"/>
        <v>0</v>
      </c>
      <c r="K831" s="28">
        <f t="shared" si="687"/>
        <v>0</v>
      </c>
      <c r="L831" s="28">
        <f t="shared" si="687"/>
        <v>10.199999999999999</v>
      </c>
      <c r="M831" s="28">
        <f t="shared" si="687"/>
        <v>0</v>
      </c>
      <c r="N831" s="28">
        <f t="shared" si="687"/>
        <v>10.199999999999999</v>
      </c>
      <c r="O831" s="28">
        <f t="shared" si="687"/>
        <v>10.199999999999999</v>
      </c>
      <c r="P831" s="28">
        <f t="shared" si="687"/>
        <v>0</v>
      </c>
      <c r="Q831" s="28">
        <f t="shared" si="687"/>
        <v>10.199999999999999</v>
      </c>
      <c r="R831" s="28">
        <f t="shared" si="687"/>
        <v>0</v>
      </c>
      <c r="S831" s="28">
        <f t="shared" si="687"/>
        <v>10.199999999999999</v>
      </c>
      <c r="T831" s="28">
        <f t="shared" si="687"/>
        <v>0</v>
      </c>
      <c r="U831" s="28">
        <f t="shared" si="687"/>
        <v>10.199999999999999</v>
      </c>
      <c r="V831" s="28">
        <f t="shared" si="687"/>
        <v>10.199999999999999</v>
      </c>
      <c r="W831" s="28">
        <f t="shared" si="687"/>
        <v>0</v>
      </c>
      <c r="X831" s="28">
        <f t="shared" si="687"/>
        <v>10.199999999999999</v>
      </c>
      <c r="Y831" s="28">
        <f t="shared" si="687"/>
        <v>0</v>
      </c>
      <c r="Z831" s="28">
        <f t="shared" si="687"/>
        <v>10.199999999999999</v>
      </c>
      <c r="AA831" s="137">
        <f t="shared" si="688"/>
        <v>0</v>
      </c>
      <c r="AB831" s="28">
        <f t="shared" si="688"/>
        <v>10.199999999999999</v>
      </c>
      <c r="AC831" s="127"/>
    </row>
    <row r="832" spans="1:29" ht="30.75" hidden="1" customHeight="1" outlineLevel="4" x14ac:dyDescent="0.2">
      <c r="A832" s="30" t="s">
        <v>553</v>
      </c>
      <c r="B832" s="30" t="s">
        <v>475</v>
      </c>
      <c r="C832" s="30" t="s">
        <v>73</v>
      </c>
      <c r="D832" s="30"/>
      <c r="E832" s="31" t="s">
        <v>74</v>
      </c>
      <c r="F832" s="28">
        <f t="shared" si="687"/>
        <v>10.199999999999999</v>
      </c>
      <c r="G832" s="28">
        <f t="shared" si="687"/>
        <v>0</v>
      </c>
      <c r="H832" s="28">
        <f t="shared" si="687"/>
        <v>10.199999999999999</v>
      </c>
      <c r="I832" s="28">
        <f t="shared" si="687"/>
        <v>0</v>
      </c>
      <c r="J832" s="28">
        <f t="shared" si="687"/>
        <v>0</v>
      </c>
      <c r="K832" s="28">
        <f t="shared" si="687"/>
        <v>0</v>
      </c>
      <c r="L832" s="28">
        <f t="shared" si="687"/>
        <v>10.199999999999999</v>
      </c>
      <c r="M832" s="28">
        <f t="shared" si="687"/>
        <v>0</v>
      </c>
      <c r="N832" s="28">
        <f t="shared" si="687"/>
        <v>10.199999999999999</v>
      </c>
      <c r="O832" s="28">
        <f t="shared" si="687"/>
        <v>10.199999999999999</v>
      </c>
      <c r="P832" s="28">
        <f t="shared" si="687"/>
        <v>0</v>
      </c>
      <c r="Q832" s="28">
        <f t="shared" si="687"/>
        <v>10.199999999999999</v>
      </c>
      <c r="R832" s="28">
        <f t="shared" si="687"/>
        <v>0</v>
      </c>
      <c r="S832" s="28">
        <f t="shared" si="687"/>
        <v>10.199999999999999</v>
      </c>
      <c r="T832" s="28">
        <f t="shared" si="687"/>
        <v>0</v>
      </c>
      <c r="U832" s="28">
        <f t="shared" si="687"/>
        <v>10.199999999999999</v>
      </c>
      <c r="V832" s="28">
        <f t="shared" si="687"/>
        <v>10.199999999999999</v>
      </c>
      <c r="W832" s="28">
        <f t="shared" si="687"/>
        <v>0</v>
      </c>
      <c r="X832" s="28">
        <f t="shared" si="687"/>
        <v>10.199999999999999</v>
      </c>
      <c r="Y832" s="28">
        <f t="shared" si="687"/>
        <v>0</v>
      </c>
      <c r="Z832" s="28">
        <f t="shared" si="687"/>
        <v>10.199999999999999</v>
      </c>
      <c r="AA832" s="137">
        <f t="shared" si="688"/>
        <v>0</v>
      </c>
      <c r="AB832" s="28">
        <f t="shared" si="688"/>
        <v>10.199999999999999</v>
      </c>
      <c r="AC832" s="127"/>
    </row>
    <row r="833" spans="1:29" ht="15.75" hidden="1" outlineLevel="5" x14ac:dyDescent="0.2">
      <c r="A833" s="30" t="s">
        <v>553</v>
      </c>
      <c r="B833" s="30" t="s">
        <v>475</v>
      </c>
      <c r="C833" s="30" t="s">
        <v>75</v>
      </c>
      <c r="D833" s="30"/>
      <c r="E833" s="31" t="s">
        <v>76</v>
      </c>
      <c r="F833" s="28">
        <f t="shared" si="687"/>
        <v>10.199999999999999</v>
      </c>
      <c r="G833" s="28">
        <f t="shared" si="687"/>
        <v>0</v>
      </c>
      <c r="H833" s="28">
        <f t="shared" si="687"/>
        <v>10.199999999999999</v>
      </c>
      <c r="I833" s="28">
        <f t="shared" si="687"/>
        <v>0</v>
      </c>
      <c r="J833" s="28">
        <f t="shared" si="687"/>
        <v>0</v>
      </c>
      <c r="K833" s="28">
        <f t="shared" si="687"/>
        <v>0</v>
      </c>
      <c r="L833" s="28">
        <f t="shared" si="687"/>
        <v>10.199999999999999</v>
      </c>
      <c r="M833" s="28">
        <f t="shared" si="687"/>
        <v>0</v>
      </c>
      <c r="N833" s="28">
        <f t="shared" si="687"/>
        <v>10.199999999999999</v>
      </c>
      <c r="O833" s="28">
        <f t="shared" si="687"/>
        <v>10.199999999999999</v>
      </c>
      <c r="P833" s="28">
        <f t="shared" si="687"/>
        <v>0</v>
      </c>
      <c r="Q833" s="28">
        <f t="shared" si="687"/>
        <v>10.199999999999999</v>
      </c>
      <c r="R833" s="28">
        <f t="shared" si="687"/>
        <v>0</v>
      </c>
      <c r="S833" s="28">
        <f t="shared" si="687"/>
        <v>10.199999999999999</v>
      </c>
      <c r="T833" s="28">
        <f t="shared" si="687"/>
        <v>0</v>
      </c>
      <c r="U833" s="28">
        <f t="shared" si="687"/>
        <v>10.199999999999999</v>
      </c>
      <c r="V833" s="28">
        <f t="shared" si="687"/>
        <v>10.199999999999999</v>
      </c>
      <c r="W833" s="28">
        <f t="shared" si="687"/>
        <v>0</v>
      </c>
      <c r="X833" s="28">
        <f t="shared" si="687"/>
        <v>10.199999999999999</v>
      </c>
      <c r="Y833" s="28">
        <f t="shared" si="687"/>
        <v>0</v>
      </c>
      <c r="Z833" s="28">
        <f t="shared" si="687"/>
        <v>10.199999999999999</v>
      </c>
      <c r="AA833" s="137">
        <f t="shared" si="688"/>
        <v>0</v>
      </c>
      <c r="AB833" s="28">
        <f t="shared" si="688"/>
        <v>10.199999999999999</v>
      </c>
      <c r="AC833" s="127"/>
    </row>
    <row r="834" spans="1:29" ht="15.75" hidden="1" outlineLevel="7" x14ac:dyDescent="0.2">
      <c r="A834" s="32" t="s">
        <v>553</v>
      </c>
      <c r="B834" s="32" t="s">
        <v>475</v>
      </c>
      <c r="C834" s="32" t="s">
        <v>75</v>
      </c>
      <c r="D834" s="32" t="s">
        <v>7</v>
      </c>
      <c r="E834" s="33" t="s">
        <v>8</v>
      </c>
      <c r="F834" s="29">
        <v>10.199999999999999</v>
      </c>
      <c r="G834" s="29"/>
      <c r="H834" s="29">
        <f>SUM(F834:G834)</f>
        <v>10.199999999999999</v>
      </c>
      <c r="I834" s="29"/>
      <c r="J834" s="29"/>
      <c r="K834" s="29"/>
      <c r="L834" s="29">
        <f>SUM(H834:K834)</f>
        <v>10.199999999999999</v>
      </c>
      <c r="M834" s="29"/>
      <c r="N834" s="29">
        <f>SUM(L834:M834)</f>
        <v>10.199999999999999</v>
      </c>
      <c r="O834" s="29">
        <v>10.199999999999999</v>
      </c>
      <c r="P834" s="29"/>
      <c r="Q834" s="29">
        <f>SUM(O834:P834)</f>
        <v>10.199999999999999</v>
      </c>
      <c r="R834" s="29"/>
      <c r="S834" s="29">
        <f>SUM(Q834:R834)</f>
        <v>10.199999999999999</v>
      </c>
      <c r="T834" s="29"/>
      <c r="U834" s="29">
        <f>SUM(S834:T834)</f>
        <v>10.199999999999999</v>
      </c>
      <c r="V834" s="29">
        <v>10.199999999999999</v>
      </c>
      <c r="W834" s="29"/>
      <c r="X834" s="29">
        <f>SUM(V834:W834)</f>
        <v>10.199999999999999</v>
      </c>
      <c r="Y834" s="29"/>
      <c r="Z834" s="29">
        <f>SUM(X834:Y834)</f>
        <v>10.199999999999999</v>
      </c>
      <c r="AA834" s="138"/>
      <c r="AB834" s="29">
        <f>SUM(Z834:AA834)</f>
        <v>10.199999999999999</v>
      </c>
      <c r="AC834" s="127"/>
    </row>
    <row r="835" spans="1:29" ht="15.75" hidden="1" outlineLevel="1" x14ac:dyDescent="0.2">
      <c r="A835" s="30" t="s">
        <v>553</v>
      </c>
      <c r="B835" s="30" t="s">
        <v>529</v>
      </c>
      <c r="C835" s="30"/>
      <c r="D835" s="30"/>
      <c r="E835" s="31" t="s">
        <v>530</v>
      </c>
      <c r="F835" s="28">
        <f>F836+F865</f>
        <v>58537.41</v>
      </c>
      <c r="G835" s="28">
        <f t="shared" ref="G835:L835" si="689">G836+G865</f>
        <v>0</v>
      </c>
      <c r="H835" s="28">
        <f t="shared" si="689"/>
        <v>58537.41</v>
      </c>
      <c r="I835" s="28">
        <f t="shared" si="689"/>
        <v>0</v>
      </c>
      <c r="J835" s="28">
        <f t="shared" si="689"/>
        <v>0</v>
      </c>
      <c r="K835" s="28">
        <f t="shared" si="689"/>
        <v>130</v>
      </c>
      <c r="L835" s="28">
        <f t="shared" si="689"/>
        <v>58667.41</v>
      </c>
      <c r="M835" s="28">
        <f>M836+M865</f>
        <v>0</v>
      </c>
      <c r="N835" s="28">
        <f>N836+N865</f>
        <v>58667.41</v>
      </c>
      <c r="O835" s="28">
        <f>O836+O865</f>
        <v>61211.799999999996</v>
      </c>
      <c r="P835" s="28">
        <f t="shared" ref="P835:S835" si="690">P836+P865</f>
        <v>0</v>
      </c>
      <c r="Q835" s="28">
        <f t="shared" si="690"/>
        <v>61211.799999999996</v>
      </c>
      <c r="R835" s="28">
        <f t="shared" si="690"/>
        <v>0</v>
      </c>
      <c r="S835" s="28">
        <f t="shared" si="690"/>
        <v>61211.799999999996</v>
      </c>
      <c r="T835" s="28">
        <f>T836+T865</f>
        <v>0</v>
      </c>
      <c r="U835" s="28">
        <f>U836+U865</f>
        <v>61211.799999999996</v>
      </c>
      <c r="V835" s="28">
        <f>V836+V865</f>
        <v>63298.299999999996</v>
      </c>
      <c r="W835" s="28">
        <f t="shared" ref="W835:Z835" si="691">W836+W865</f>
        <v>0</v>
      </c>
      <c r="X835" s="28">
        <f t="shared" si="691"/>
        <v>63298.299999999996</v>
      </c>
      <c r="Y835" s="28">
        <f t="shared" si="691"/>
        <v>0</v>
      </c>
      <c r="Z835" s="28">
        <f t="shared" si="691"/>
        <v>63298.299999999996</v>
      </c>
      <c r="AA835" s="137">
        <f>AA836+AA865</f>
        <v>0</v>
      </c>
      <c r="AB835" s="28">
        <f>AB836+AB865</f>
        <v>63298.299999999996</v>
      </c>
      <c r="AC835" s="127"/>
    </row>
    <row r="836" spans="1:29" ht="31.5" hidden="1" outlineLevel="2" x14ac:dyDescent="0.2">
      <c r="A836" s="30" t="s">
        <v>553</v>
      </c>
      <c r="B836" s="30" t="s">
        <v>529</v>
      </c>
      <c r="C836" s="30" t="s">
        <v>223</v>
      </c>
      <c r="D836" s="30"/>
      <c r="E836" s="31" t="s">
        <v>224</v>
      </c>
      <c r="F836" s="28">
        <f>F837+F847</f>
        <v>58373.91</v>
      </c>
      <c r="G836" s="28">
        <f t="shared" ref="G836:L836" si="692">G837+G847</f>
        <v>0</v>
      </c>
      <c r="H836" s="28">
        <f t="shared" si="692"/>
        <v>58373.91</v>
      </c>
      <c r="I836" s="28">
        <f t="shared" si="692"/>
        <v>0</v>
      </c>
      <c r="J836" s="28">
        <f t="shared" si="692"/>
        <v>0</v>
      </c>
      <c r="K836" s="28">
        <f t="shared" si="692"/>
        <v>130</v>
      </c>
      <c r="L836" s="28">
        <f t="shared" si="692"/>
        <v>58503.91</v>
      </c>
      <c r="M836" s="28">
        <f>M837+M847</f>
        <v>0</v>
      </c>
      <c r="N836" s="28">
        <f>N837+N847</f>
        <v>58503.91</v>
      </c>
      <c r="O836" s="28">
        <f>O837+O847</f>
        <v>61048.299999999996</v>
      </c>
      <c r="P836" s="28">
        <f t="shared" ref="P836:S836" si="693">P837+P847</f>
        <v>0</v>
      </c>
      <c r="Q836" s="28">
        <f t="shared" si="693"/>
        <v>61048.299999999996</v>
      </c>
      <c r="R836" s="28">
        <f t="shared" si="693"/>
        <v>0</v>
      </c>
      <c r="S836" s="28">
        <f t="shared" si="693"/>
        <v>61048.299999999996</v>
      </c>
      <c r="T836" s="28">
        <f>T837+T847</f>
        <v>0</v>
      </c>
      <c r="U836" s="28">
        <f>U837+U847</f>
        <v>61048.299999999996</v>
      </c>
      <c r="V836" s="28">
        <f>V837+V847</f>
        <v>63134.799999999996</v>
      </c>
      <c r="W836" s="28">
        <f t="shared" ref="W836:Z836" si="694">W837+W847</f>
        <v>0</v>
      </c>
      <c r="X836" s="28">
        <f t="shared" si="694"/>
        <v>63134.799999999996</v>
      </c>
      <c r="Y836" s="28">
        <f t="shared" si="694"/>
        <v>0</v>
      </c>
      <c r="Z836" s="28">
        <f t="shared" si="694"/>
        <v>63134.799999999996</v>
      </c>
      <c r="AA836" s="137">
        <f>AA837+AA847</f>
        <v>0</v>
      </c>
      <c r="AB836" s="28">
        <f>AB837+AB847</f>
        <v>63134.799999999996</v>
      </c>
      <c r="AC836" s="127"/>
    </row>
    <row r="837" spans="1:29" ht="31.5" hidden="1" outlineLevel="3" x14ac:dyDescent="0.2">
      <c r="A837" s="30" t="s">
        <v>553</v>
      </c>
      <c r="B837" s="30" t="s">
        <v>529</v>
      </c>
      <c r="C837" s="30" t="s">
        <v>225</v>
      </c>
      <c r="D837" s="30"/>
      <c r="E837" s="31" t="s">
        <v>226</v>
      </c>
      <c r="F837" s="28">
        <f t="shared" ref="F837:Z837" si="695">F838</f>
        <v>579.70000000000005</v>
      </c>
      <c r="G837" s="28">
        <f t="shared" si="695"/>
        <v>0</v>
      </c>
      <c r="H837" s="28">
        <f t="shared" si="695"/>
        <v>579.70000000000005</v>
      </c>
      <c r="I837" s="28">
        <f t="shared" si="695"/>
        <v>0</v>
      </c>
      <c r="J837" s="28">
        <f t="shared" si="695"/>
        <v>0</v>
      </c>
      <c r="K837" s="28">
        <f t="shared" si="695"/>
        <v>130</v>
      </c>
      <c r="L837" s="28">
        <f t="shared" si="695"/>
        <v>709.69999999999993</v>
      </c>
      <c r="M837" s="28">
        <f>M838</f>
        <v>0</v>
      </c>
      <c r="N837" s="28">
        <f>N838</f>
        <v>709.69999999999993</v>
      </c>
      <c r="O837" s="28">
        <f t="shared" si="695"/>
        <v>579.70000000000005</v>
      </c>
      <c r="P837" s="28">
        <f t="shared" si="695"/>
        <v>0</v>
      </c>
      <c r="Q837" s="28">
        <f t="shared" si="695"/>
        <v>579.70000000000005</v>
      </c>
      <c r="R837" s="28">
        <f t="shared" si="695"/>
        <v>0</v>
      </c>
      <c r="S837" s="28">
        <f t="shared" si="695"/>
        <v>579.70000000000005</v>
      </c>
      <c r="T837" s="28">
        <f>T838</f>
        <v>0</v>
      </c>
      <c r="U837" s="28">
        <f>U838</f>
        <v>579.70000000000005</v>
      </c>
      <c r="V837" s="28">
        <f t="shared" si="695"/>
        <v>579.70000000000005</v>
      </c>
      <c r="W837" s="28">
        <f t="shared" si="695"/>
        <v>0</v>
      </c>
      <c r="X837" s="28">
        <f t="shared" si="695"/>
        <v>579.70000000000005</v>
      </c>
      <c r="Y837" s="28">
        <f t="shared" si="695"/>
        <v>0</v>
      </c>
      <c r="Z837" s="28">
        <f t="shared" si="695"/>
        <v>579.70000000000005</v>
      </c>
      <c r="AA837" s="137">
        <f>AA838</f>
        <v>0</v>
      </c>
      <c r="AB837" s="28">
        <f>AB838</f>
        <v>579.70000000000005</v>
      </c>
      <c r="AC837" s="127"/>
    </row>
    <row r="838" spans="1:29" ht="31.5" hidden="1" outlineLevel="4" x14ac:dyDescent="0.2">
      <c r="A838" s="30" t="s">
        <v>553</v>
      </c>
      <c r="B838" s="30" t="s">
        <v>529</v>
      </c>
      <c r="C838" s="30" t="s">
        <v>305</v>
      </c>
      <c r="D838" s="30"/>
      <c r="E838" s="31" t="s">
        <v>306</v>
      </c>
      <c r="F838" s="28">
        <f>F839+F843+F845</f>
        <v>579.70000000000005</v>
      </c>
      <c r="G838" s="28">
        <f t="shared" ref="G838:L838" si="696">G839+G843+G845</f>
        <v>0</v>
      </c>
      <c r="H838" s="28">
        <f t="shared" si="696"/>
        <v>579.70000000000005</v>
      </c>
      <c r="I838" s="28">
        <f t="shared" si="696"/>
        <v>0</v>
      </c>
      <c r="J838" s="28">
        <f t="shared" si="696"/>
        <v>0</v>
      </c>
      <c r="K838" s="28">
        <f t="shared" si="696"/>
        <v>130</v>
      </c>
      <c r="L838" s="28">
        <f t="shared" si="696"/>
        <v>709.69999999999993</v>
      </c>
      <c r="M838" s="28">
        <f>M839+M843+M845</f>
        <v>0</v>
      </c>
      <c r="N838" s="28">
        <f>N839+N843+N845</f>
        <v>709.69999999999993</v>
      </c>
      <c r="O838" s="28">
        <f>O839+O843+O845</f>
        <v>579.70000000000005</v>
      </c>
      <c r="P838" s="28">
        <f t="shared" ref="P838:S838" si="697">P839+P843+P845</f>
        <v>0</v>
      </c>
      <c r="Q838" s="28">
        <f t="shared" si="697"/>
        <v>579.70000000000005</v>
      </c>
      <c r="R838" s="28">
        <f t="shared" si="697"/>
        <v>0</v>
      </c>
      <c r="S838" s="28">
        <f t="shared" si="697"/>
        <v>579.70000000000005</v>
      </c>
      <c r="T838" s="28">
        <f>T839+T843+T845</f>
        <v>0</v>
      </c>
      <c r="U838" s="28">
        <f>U839+U843+U845</f>
        <v>579.70000000000005</v>
      </c>
      <c r="V838" s="28">
        <f>V839+V843+V845</f>
        <v>579.70000000000005</v>
      </c>
      <c r="W838" s="28">
        <f t="shared" ref="W838:Z838" si="698">W839+W843+W845</f>
        <v>0</v>
      </c>
      <c r="X838" s="28">
        <f t="shared" si="698"/>
        <v>579.70000000000005</v>
      </c>
      <c r="Y838" s="28">
        <f t="shared" si="698"/>
        <v>0</v>
      </c>
      <c r="Z838" s="28">
        <f t="shared" si="698"/>
        <v>579.70000000000005</v>
      </c>
      <c r="AA838" s="137">
        <f>AA839+AA843+AA845</f>
        <v>0</v>
      </c>
      <c r="AB838" s="28">
        <f>AB839+AB843+AB845</f>
        <v>579.70000000000005</v>
      </c>
      <c r="AC838" s="127"/>
    </row>
    <row r="839" spans="1:29" ht="31.5" hidden="1" outlineLevel="5" x14ac:dyDescent="0.2">
      <c r="A839" s="30" t="s">
        <v>553</v>
      </c>
      <c r="B839" s="30" t="s">
        <v>529</v>
      </c>
      <c r="C839" s="30" t="s">
        <v>319</v>
      </c>
      <c r="D839" s="30"/>
      <c r="E839" s="31" t="s">
        <v>816</v>
      </c>
      <c r="F839" s="28">
        <f t="shared" ref="F839:Z839" si="699">F840+F841+F842</f>
        <v>407.4</v>
      </c>
      <c r="G839" s="28">
        <f t="shared" si="699"/>
        <v>0</v>
      </c>
      <c r="H839" s="28">
        <f t="shared" si="699"/>
        <v>407.4</v>
      </c>
      <c r="I839" s="28">
        <f t="shared" si="699"/>
        <v>0</v>
      </c>
      <c r="J839" s="28">
        <f t="shared" si="699"/>
        <v>0</v>
      </c>
      <c r="K839" s="28">
        <f t="shared" si="699"/>
        <v>130</v>
      </c>
      <c r="L839" s="28">
        <f t="shared" si="699"/>
        <v>537.4</v>
      </c>
      <c r="M839" s="28">
        <f>M840+M841+M842</f>
        <v>0</v>
      </c>
      <c r="N839" s="28">
        <f>N840+N841+N842</f>
        <v>537.4</v>
      </c>
      <c r="O839" s="28">
        <f t="shared" si="699"/>
        <v>407.4</v>
      </c>
      <c r="P839" s="28">
        <f t="shared" si="699"/>
        <v>0</v>
      </c>
      <c r="Q839" s="28">
        <f t="shared" si="699"/>
        <v>407.4</v>
      </c>
      <c r="R839" s="28">
        <f t="shared" si="699"/>
        <v>0</v>
      </c>
      <c r="S839" s="28">
        <f t="shared" si="699"/>
        <v>407.4</v>
      </c>
      <c r="T839" s="28">
        <f>T840+T841+T842</f>
        <v>0</v>
      </c>
      <c r="U839" s="28">
        <f>U840+U841+U842</f>
        <v>407.4</v>
      </c>
      <c r="V839" s="28">
        <f t="shared" si="699"/>
        <v>407.4</v>
      </c>
      <c r="W839" s="28">
        <f t="shared" si="699"/>
        <v>0</v>
      </c>
      <c r="X839" s="28">
        <f t="shared" si="699"/>
        <v>407.4</v>
      </c>
      <c r="Y839" s="28">
        <f t="shared" si="699"/>
        <v>0</v>
      </c>
      <c r="Z839" s="28">
        <f t="shared" si="699"/>
        <v>407.4</v>
      </c>
      <c r="AA839" s="137">
        <f>AA840+AA841+AA842</f>
        <v>0</v>
      </c>
      <c r="AB839" s="28">
        <f>AB840+AB841+AB842</f>
        <v>407.4</v>
      </c>
      <c r="AC839" s="127"/>
    </row>
    <row r="840" spans="1:29" ht="15.75" hidden="1" outlineLevel="7" x14ac:dyDescent="0.2">
      <c r="A840" s="32" t="s">
        <v>553</v>
      </c>
      <c r="B840" s="32" t="s">
        <v>529</v>
      </c>
      <c r="C840" s="32" t="s">
        <v>319</v>
      </c>
      <c r="D840" s="32" t="s">
        <v>7</v>
      </c>
      <c r="E840" s="33" t="s">
        <v>8</v>
      </c>
      <c r="F840" s="29">
        <v>71.099999999999994</v>
      </c>
      <c r="G840" s="29"/>
      <c r="H840" s="29">
        <f>SUM(F840:G840)</f>
        <v>71.099999999999994</v>
      </c>
      <c r="I840" s="29"/>
      <c r="J840" s="29"/>
      <c r="K840" s="29"/>
      <c r="L840" s="29">
        <f>SUM(H840:K840)</f>
        <v>71.099999999999994</v>
      </c>
      <c r="M840" s="29"/>
      <c r="N840" s="29">
        <f>SUM(L840:M840)</f>
        <v>71.099999999999994</v>
      </c>
      <c r="O840" s="29">
        <v>71.099999999999994</v>
      </c>
      <c r="P840" s="29"/>
      <c r="Q840" s="29">
        <f>SUM(O840:P840)</f>
        <v>71.099999999999994</v>
      </c>
      <c r="R840" s="29"/>
      <c r="S840" s="29">
        <f>SUM(Q840:R840)</f>
        <v>71.099999999999994</v>
      </c>
      <c r="T840" s="29"/>
      <c r="U840" s="29">
        <f>SUM(S840:T840)</f>
        <v>71.099999999999994</v>
      </c>
      <c r="V840" s="29">
        <v>71.099999999999994</v>
      </c>
      <c r="W840" s="29"/>
      <c r="X840" s="29">
        <f>SUM(V840:W840)</f>
        <v>71.099999999999994</v>
      </c>
      <c r="Y840" s="29"/>
      <c r="Z840" s="29">
        <f>SUM(X840:Y840)</f>
        <v>71.099999999999994</v>
      </c>
      <c r="AA840" s="138"/>
      <c r="AB840" s="29">
        <f>SUM(Z840:AA840)</f>
        <v>71.099999999999994</v>
      </c>
      <c r="AC840" s="127"/>
    </row>
    <row r="841" spans="1:29" ht="15.75" hidden="1" outlineLevel="7" x14ac:dyDescent="0.2">
      <c r="A841" s="32" t="s">
        <v>553</v>
      </c>
      <c r="B841" s="32" t="s">
        <v>529</v>
      </c>
      <c r="C841" s="32" t="s">
        <v>319</v>
      </c>
      <c r="D841" s="32" t="s">
        <v>19</v>
      </c>
      <c r="E841" s="33" t="s">
        <v>20</v>
      </c>
      <c r="F841" s="29">
        <v>62.4</v>
      </c>
      <c r="G841" s="29"/>
      <c r="H841" s="29">
        <f>SUM(F841:G841)</f>
        <v>62.4</v>
      </c>
      <c r="I841" s="29"/>
      <c r="J841" s="29"/>
      <c r="K841" s="29"/>
      <c r="L841" s="29">
        <f>SUM(H841:K841)</f>
        <v>62.4</v>
      </c>
      <c r="M841" s="29"/>
      <c r="N841" s="29">
        <f>SUM(L841:M841)</f>
        <v>62.4</v>
      </c>
      <c r="O841" s="29">
        <v>62.4</v>
      </c>
      <c r="P841" s="29"/>
      <c r="Q841" s="29">
        <f>SUM(O841:P841)</f>
        <v>62.4</v>
      </c>
      <c r="R841" s="29"/>
      <c r="S841" s="29">
        <f>SUM(Q841:R841)</f>
        <v>62.4</v>
      </c>
      <c r="T841" s="29"/>
      <c r="U841" s="29">
        <f>SUM(S841:T841)</f>
        <v>62.4</v>
      </c>
      <c r="V841" s="29">
        <v>62.4</v>
      </c>
      <c r="W841" s="29"/>
      <c r="X841" s="29">
        <f>SUM(V841:W841)</f>
        <v>62.4</v>
      </c>
      <c r="Y841" s="29"/>
      <c r="Z841" s="29">
        <f>SUM(X841:Y841)</f>
        <v>62.4</v>
      </c>
      <c r="AA841" s="138"/>
      <c r="AB841" s="29">
        <f>SUM(Z841:AA841)</f>
        <v>62.4</v>
      </c>
      <c r="AC841" s="127"/>
    </row>
    <row r="842" spans="1:29" ht="31.5" hidden="1" outlineLevel="7" x14ac:dyDescent="0.2">
      <c r="A842" s="32" t="s">
        <v>553</v>
      </c>
      <c r="B842" s="32" t="s">
        <v>529</v>
      </c>
      <c r="C842" s="32" t="s">
        <v>319</v>
      </c>
      <c r="D842" s="32" t="s">
        <v>65</v>
      </c>
      <c r="E842" s="33" t="s">
        <v>66</v>
      </c>
      <c r="F842" s="29">
        <v>273.89999999999998</v>
      </c>
      <c r="G842" s="29"/>
      <c r="H842" s="29">
        <f>SUM(F842:G842)</f>
        <v>273.89999999999998</v>
      </c>
      <c r="I842" s="29"/>
      <c r="J842" s="29"/>
      <c r="K842" s="29">
        <v>130</v>
      </c>
      <c r="L842" s="29">
        <f>SUM(H842:K842)</f>
        <v>403.9</v>
      </c>
      <c r="M842" s="29"/>
      <c r="N842" s="29">
        <f>SUM(L842:M842)</f>
        <v>403.9</v>
      </c>
      <c r="O842" s="29">
        <v>273.89999999999998</v>
      </c>
      <c r="P842" s="29"/>
      <c r="Q842" s="29">
        <f>SUM(O842:P842)</f>
        <v>273.89999999999998</v>
      </c>
      <c r="R842" s="29"/>
      <c r="S842" s="29">
        <f>SUM(Q842:R842)</f>
        <v>273.89999999999998</v>
      </c>
      <c r="T842" s="29"/>
      <c r="U842" s="29">
        <f>SUM(S842:T842)</f>
        <v>273.89999999999998</v>
      </c>
      <c r="V842" s="29">
        <v>273.89999999999998</v>
      </c>
      <c r="W842" s="29"/>
      <c r="X842" s="29">
        <f>SUM(V842:W842)</f>
        <v>273.89999999999998</v>
      </c>
      <c r="Y842" s="29"/>
      <c r="Z842" s="29">
        <f>SUM(X842:Y842)</f>
        <v>273.89999999999998</v>
      </c>
      <c r="AA842" s="138"/>
      <c r="AB842" s="29">
        <f>SUM(Z842:AA842)</f>
        <v>273.89999999999998</v>
      </c>
      <c r="AC842" s="127"/>
    </row>
    <row r="843" spans="1:29" ht="15.75" hidden="1" outlineLevel="5" x14ac:dyDescent="0.2">
      <c r="A843" s="30" t="s">
        <v>553</v>
      </c>
      <c r="B843" s="30" t="s">
        <v>529</v>
      </c>
      <c r="C843" s="30" t="s">
        <v>320</v>
      </c>
      <c r="D843" s="30"/>
      <c r="E843" s="31" t="s">
        <v>321</v>
      </c>
      <c r="F843" s="28">
        <f>F844</f>
        <v>97.3</v>
      </c>
      <c r="G843" s="28">
        <f t="shared" ref="G843:L843" si="700">G844</f>
        <v>0</v>
      </c>
      <c r="H843" s="28">
        <f t="shared" si="700"/>
        <v>97.3</v>
      </c>
      <c r="I843" s="28">
        <f t="shared" si="700"/>
        <v>0</v>
      </c>
      <c r="J843" s="28">
        <f t="shared" si="700"/>
        <v>0</v>
      </c>
      <c r="K843" s="28">
        <f t="shared" si="700"/>
        <v>0</v>
      </c>
      <c r="L843" s="28">
        <f t="shared" si="700"/>
        <v>97.3</v>
      </c>
      <c r="M843" s="28">
        <f>M844</f>
        <v>0</v>
      </c>
      <c r="N843" s="28">
        <f>N844</f>
        <v>97.3</v>
      </c>
      <c r="O843" s="28">
        <f t="shared" ref="O843:Z843" si="701">O844</f>
        <v>97.3</v>
      </c>
      <c r="P843" s="28">
        <f t="shared" si="701"/>
        <v>0</v>
      </c>
      <c r="Q843" s="28">
        <f t="shared" si="701"/>
        <v>97.3</v>
      </c>
      <c r="R843" s="28">
        <f t="shared" si="701"/>
        <v>0</v>
      </c>
      <c r="S843" s="28">
        <f t="shared" si="701"/>
        <v>97.3</v>
      </c>
      <c r="T843" s="28">
        <f>T844</f>
        <v>0</v>
      </c>
      <c r="U843" s="28">
        <f>U844</f>
        <v>97.3</v>
      </c>
      <c r="V843" s="28">
        <f t="shared" si="701"/>
        <v>97.3</v>
      </c>
      <c r="W843" s="28">
        <f t="shared" si="701"/>
        <v>0</v>
      </c>
      <c r="X843" s="28">
        <f t="shared" si="701"/>
        <v>97.3</v>
      </c>
      <c r="Y843" s="28">
        <f t="shared" si="701"/>
        <v>0</v>
      </c>
      <c r="Z843" s="28">
        <f t="shared" si="701"/>
        <v>97.3</v>
      </c>
      <c r="AA843" s="137">
        <f>AA844</f>
        <v>0</v>
      </c>
      <c r="AB843" s="28">
        <f>AB844</f>
        <v>97.3</v>
      </c>
      <c r="AC843" s="127"/>
    </row>
    <row r="844" spans="1:29" ht="31.5" hidden="1" outlineLevel="7" x14ac:dyDescent="0.2">
      <c r="A844" s="32" t="s">
        <v>553</v>
      </c>
      <c r="B844" s="32" t="s">
        <v>529</v>
      </c>
      <c r="C844" s="32" t="s">
        <v>320</v>
      </c>
      <c r="D844" s="32" t="s">
        <v>65</v>
      </c>
      <c r="E844" s="33" t="s">
        <v>66</v>
      </c>
      <c r="F844" s="29">
        <v>97.3</v>
      </c>
      <c r="G844" s="29"/>
      <c r="H844" s="29">
        <f>SUM(F844:G844)</f>
        <v>97.3</v>
      </c>
      <c r="I844" s="29"/>
      <c r="J844" s="29"/>
      <c r="K844" s="29"/>
      <c r="L844" s="29">
        <f>SUM(H844:K844)</f>
        <v>97.3</v>
      </c>
      <c r="M844" s="29"/>
      <c r="N844" s="29">
        <f>SUM(L844:M844)</f>
        <v>97.3</v>
      </c>
      <c r="O844" s="29">
        <v>97.3</v>
      </c>
      <c r="P844" s="29"/>
      <c r="Q844" s="29">
        <f>SUM(O844:P844)</f>
        <v>97.3</v>
      </c>
      <c r="R844" s="29"/>
      <c r="S844" s="29">
        <f>SUM(Q844:R844)</f>
        <v>97.3</v>
      </c>
      <c r="T844" s="29"/>
      <c r="U844" s="29">
        <f>SUM(S844:T844)</f>
        <v>97.3</v>
      </c>
      <c r="V844" s="29">
        <v>97.3</v>
      </c>
      <c r="W844" s="29"/>
      <c r="X844" s="29">
        <f>SUM(V844:W844)</f>
        <v>97.3</v>
      </c>
      <c r="Y844" s="29"/>
      <c r="Z844" s="29">
        <f>SUM(X844:Y844)</f>
        <v>97.3</v>
      </c>
      <c r="AA844" s="138"/>
      <c r="AB844" s="29">
        <f>SUM(Z844:AA844)</f>
        <v>97.3</v>
      </c>
      <c r="AC844" s="127"/>
    </row>
    <row r="845" spans="1:29" ht="15.75" hidden="1" outlineLevel="5" x14ac:dyDescent="0.2">
      <c r="A845" s="30" t="s">
        <v>553</v>
      </c>
      <c r="B845" s="30" t="s">
        <v>529</v>
      </c>
      <c r="C845" s="30" t="s">
        <v>322</v>
      </c>
      <c r="D845" s="30"/>
      <c r="E845" s="31" t="s">
        <v>323</v>
      </c>
      <c r="F845" s="28">
        <f>F846</f>
        <v>75</v>
      </c>
      <c r="G845" s="28">
        <f t="shared" ref="G845:L845" si="702">G846</f>
        <v>0</v>
      </c>
      <c r="H845" s="28">
        <f t="shared" si="702"/>
        <v>75</v>
      </c>
      <c r="I845" s="28">
        <f t="shared" si="702"/>
        <v>0</v>
      </c>
      <c r="J845" s="28">
        <f t="shared" si="702"/>
        <v>0</v>
      </c>
      <c r="K845" s="28">
        <f t="shared" si="702"/>
        <v>0</v>
      </c>
      <c r="L845" s="28">
        <f t="shared" si="702"/>
        <v>75</v>
      </c>
      <c r="M845" s="28">
        <f>M846</f>
        <v>0</v>
      </c>
      <c r="N845" s="28">
        <f>N846</f>
        <v>75</v>
      </c>
      <c r="O845" s="28">
        <f t="shared" ref="O845:Z845" si="703">O846</f>
        <v>75</v>
      </c>
      <c r="P845" s="28">
        <f t="shared" si="703"/>
        <v>0</v>
      </c>
      <c r="Q845" s="28">
        <f t="shared" si="703"/>
        <v>75</v>
      </c>
      <c r="R845" s="28">
        <f t="shared" si="703"/>
        <v>0</v>
      </c>
      <c r="S845" s="28">
        <f t="shared" si="703"/>
        <v>75</v>
      </c>
      <c r="T845" s="28">
        <f>T846</f>
        <v>0</v>
      </c>
      <c r="U845" s="28">
        <f>U846</f>
        <v>75</v>
      </c>
      <c r="V845" s="28">
        <f t="shared" si="703"/>
        <v>75</v>
      </c>
      <c r="W845" s="28">
        <f t="shared" si="703"/>
        <v>0</v>
      </c>
      <c r="X845" s="28">
        <f t="shared" si="703"/>
        <v>75</v>
      </c>
      <c r="Y845" s="28">
        <f t="shared" si="703"/>
        <v>0</v>
      </c>
      <c r="Z845" s="28">
        <f t="shared" si="703"/>
        <v>75</v>
      </c>
      <c r="AA845" s="137">
        <f>AA846</f>
        <v>0</v>
      </c>
      <c r="AB845" s="28">
        <f>AB846</f>
        <v>75</v>
      </c>
      <c r="AC845" s="127"/>
    </row>
    <row r="846" spans="1:29" ht="15.75" hidden="1" outlineLevel="7" x14ac:dyDescent="0.2">
      <c r="A846" s="32" t="s">
        <v>553</v>
      </c>
      <c r="B846" s="32" t="s">
        <v>529</v>
      </c>
      <c r="C846" s="32" t="s">
        <v>322</v>
      </c>
      <c r="D846" s="32" t="s">
        <v>19</v>
      </c>
      <c r="E846" s="33" t="s">
        <v>20</v>
      </c>
      <c r="F846" s="29">
        <v>75</v>
      </c>
      <c r="G846" s="29"/>
      <c r="H846" s="29">
        <f>SUM(F846:G846)</f>
        <v>75</v>
      </c>
      <c r="I846" s="29"/>
      <c r="J846" s="29"/>
      <c r="K846" s="29"/>
      <c r="L846" s="29">
        <f>SUM(H846:K846)</f>
        <v>75</v>
      </c>
      <c r="M846" s="29"/>
      <c r="N846" s="29">
        <f>SUM(L846:M846)</f>
        <v>75</v>
      </c>
      <c r="O846" s="29">
        <v>75</v>
      </c>
      <c r="P846" s="29"/>
      <c r="Q846" s="29">
        <f>SUM(O846:P846)</f>
        <v>75</v>
      </c>
      <c r="R846" s="29"/>
      <c r="S846" s="29">
        <f>SUM(Q846:R846)</f>
        <v>75</v>
      </c>
      <c r="T846" s="29"/>
      <c r="U846" s="29">
        <f>SUM(S846:T846)</f>
        <v>75</v>
      </c>
      <c r="V846" s="29">
        <v>75</v>
      </c>
      <c r="W846" s="29"/>
      <c r="X846" s="29">
        <f>SUM(V846:W846)</f>
        <v>75</v>
      </c>
      <c r="Y846" s="29"/>
      <c r="Z846" s="29">
        <f>SUM(X846:Y846)</f>
        <v>75</v>
      </c>
      <c r="AA846" s="138"/>
      <c r="AB846" s="29">
        <f>SUM(Z846:AA846)</f>
        <v>75</v>
      </c>
      <c r="AC846" s="127"/>
    </row>
    <row r="847" spans="1:29" ht="31.5" hidden="1" outlineLevel="3" x14ac:dyDescent="0.2">
      <c r="A847" s="30" t="s">
        <v>553</v>
      </c>
      <c r="B847" s="30" t="s">
        <v>529</v>
      </c>
      <c r="C847" s="30" t="s">
        <v>294</v>
      </c>
      <c r="D847" s="30"/>
      <c r="E847" s="31" t="s">
        <v>295</v>
      </c>
      <c r="F847" s="28">
        <f>F848+F854</f>
        <v>57794.210000000006</v>
      </c>
      <c r="G847" s="28">
        <f t="shared" ref="G847:L847" si="704">G848+G854</f>
        <v>0</v>
      </c>
      <c r="H847" s="28">
        <f t="shared" si="704"/>
        <v>57794.210000000006</v>
      </c>
      <c r="I847" s="28">
        <f t="shared" si="704"/>
        <v>0</v>
      </c>
      <c r="J847" s="28">
        <f t="shared" si="704"/>
        <v>0</v>
      </c>
      <c r="K847" s="28">
        <f t="shared" si="704"/>
        <v>0</v>
      </c>
      <c r="L847" s="28">
        <f t="shared" si="704"/>
        <v>57794.210000000006</v>
      </c>
      <c r="M847" s="28">
        <f>M848+M854</f>
        <v>0</v>
      </c>
      <c r="N847" s="28">
        <f>N848+N854</f>
        <v>57794.210000000006</v>
      </c>
      <c r="O847" s="28">
        <f>O848+O854</f>
        <v>60468.6</v>
      </c>
      <c r="P847" s="28">
        <f t="shared" ref="P847:S847" si="705">P848+P854</f>
        <v>0</v>
      </c>
      <c r="Q847" s="28">
        <f t="shared" si="705"/>
        <v>60468.6</v>
      </c>
      <c r="R847" s="28">
        <f t="shared" si="705"/>
        <v>0</v>
      </c>
      <c r="S847" s="28">
        <f t="shared" si="705"/>
        <v>60468.6</v>
      </c>
      <c r="T847" s="28">
        <f>T848+T854</f>
        <v>0</v>
      </c>
      <c r="U847" s="28">
        <f>U848+U854</f>
        <v>60468.6</v>
      </c>
      <c r="V847" s="28">
        <f>V848+V854</f>
        <v>62555.1</v>
      </c>
      <c r="W847" s="28">
        <f t="shared" ref="W847:Z847" si="706">W848+W854</f>
        <v>0</v>
      </c>
      <c r="X847" s="28">
        <f t="shared" si="706"/>
        <v>62555.1</v>
      </c>
      <c r="Y847" s="28">
        <f t="shared" si="706"/>
        <v>0</v>
      </c>
      <c r="Z847" s="28">
        <f t="shared" si="706"/>
        <v>62555.1</v>
      </c>
      <c r="AA847" s="137">
        <f>AA848+AA854</f>
        <v>0</v>
      </c>
      <c r="AB847" s="28">
        <f>AB848+AB854</f>
        <v>62555.1</v>
      </c>
      <c r="AC847" s="127"/>
    </row>
    <row r="848" spans="1:29" ht="31.5" hidden="1" outlineLevel="4" x14ac:dyDescent="0.2">
      <c r="A848" s="30" t="s">
        <v>553</v>
      </c>
      <c r="B848" s="30" t="s">
        <v>529</v>
      </c>
      <c r="C848" s="30" t="s">
        <v>296</v>
      </c>
      <c r="D848" s="30"/>
      <c r="E848" s="31" t="s">
        <v>35</v>
      </c>
      <c r="F848" s="28">
        <f>F849+F852</f>
        <v>25052.3</v>
      </c>
      <c r="G848" s="28">
        <f t="shared" ref="G848:L848" si="707">G849+G852</f>
        <v>0</v>
      </c>
      <c r="H848" s="28">
        <f t="shared" si="707"/>
        <v>25052.3</v>
      </c>
      <c r="I848" s="28">
        <f t="shared" si="707"/>
        <v>0</v>
      </c>
      <c r="J848" s="28">
        <f t="shared" si="707"/>
        <v>0</v>
      </c>
      <c r="K848" s="28">
        <f t="shared" si="707"/>
        <v>0</v>
      </c>
      <c r="L848" s="28">
        <f t="shared" si="707"/>
        <v>25052.3</v>
      </c>
      <c r="M848" s="28">
        <f>M849+M852</f>
        <v>0</v>
      </c>
      <c r="N848" s="28">
        <f>N849+N852</f>
        <v>25052.3</v>
      </c>
      <c r="O848" s="28">
        <f>O849+O852</f>
        <v>25525</v>
      </c>
      <c r="P848" s="28">
        <f t="shared" ref="P848:S848" si="708">P849+P852</f>
        <v>0</v>
      </c>
      <c r="Q848" s="28">
        <f t="shared" si="708"/>
        <v>25525</v>
      </c>
      <c r="R848" s="28">
        <f t="shared" si="708"/>
        <v>0</v>
      </c>
      <c r="S848" s="28">
        <f t="shared" si="708"/>
        <v>25525</v>
      </c>
      <c r="T848" s="28">
        <f>T849+T852</f>
        <v>0</v>
      </c>
      <c r="U848" s="28">
        <f>U849+U852</f>
        <v>25525</v>
      </c>
      <c r="V848" s="28">
        <f>V849+V852</f>
        <v>27611.5</v>
      </c>
      <c r="W848" s="28">
        <f t="shared" ref="W848:Z848" si="709">W849+W852</f>
        <v>0</v>
      </c>
      <c r="X848" s="28">
        <f t="shared" si="709"/>
        <v>27611.5</v>
      </c>
      <c r="Y848" s="28">
        <f t="shared" si="709"/>
        <v>0</v>
      </c>
      <c r="Z848" s="28">
        <f t="shared" si="709"/>
        <v>27611.5</v>
      </c>
      <c r="AA848" s="137">
        <f>AA849+AA852</f>
        <v>0</v>
      </c>
      <c r="AB848" s="28">
        <f>AB849+AB852</f>
        <v>27611.5</v>
      </c>
      <c r="AC848" s="127"/>
    </row>
    <row r="849" spans="1:29" ht="15.75" hidden="1" outlineLevel="5" x14ac:dyDescent="0.2">
      <c r="A849" s="30" t="s">
        <v>553</v>
      </c>
      <c r="B849" s="30" t="s">
        <v>529</v>
      </c>
      <c r="C849" s="30" t="s">
        <v>324</v>
      </c>
      <c r="D849" s="30"/>
      <c r="E849" s="31" t="s">
        <v>37</v>
      </c>
      <c r="F849" s="28">
        <f t="shared" ref="F849:Z849" si="710">F850+F851</f>
        <v>11892.8</v>
      </c>
      <c r="G849" s="28">
        <f t="shared" si="710"/>
        <v>0</v>
      </c>
      <c r="H849" s="28">
        <f t="shared" si="710"/>
        <v>11892.8</v>
      </c>
      <c r="I849" s="28">
        <f t="shared" si="710"/>
        <v>0</v>
      </c>
      <c r="J849" s="28">
        <f t="shared" si="710"/>
        <v>0</v>
      </c>
      <c r="K849" s="28">
        <f t="shared" si="710"/>
        <v>0</v>
      </c>
      <c r="L849" s="28">
        <f t="shared" si="710"/>
        <v>11892.8</v>
      </c>
      <c r="M849" s="28">
        <f>M850+M851</f>
        <v>0</v>
      </c>
      <c r="N849" s="28">
        <f>N850+N851</f>
        <v>11892.8</v>
      </c>
      <c r="O849" s="28">
        <f t="shared" si="710"/>
        <v>12365.5</v>
      </c>
      <c r="P849" s="28">
        <f t="shared" si="710"/>
        <v>0</v>
      </c>
      <c r="Q849" s="28">
        <f t="shared" si="710"/>
        <v>12365.5</v>
      </c>
      <c r="R849" s="28">
        <f t="shared" si="710"/>
        <v>0</v>
      </c>
      <c r="S849" s="28">
        <f t="shared" si="710"/>
        <v>12365.5</v>
      </c>
      <c r="T849" s="28">
        <f>T850+T851</f>
        <v>0</v>
      </c>
      <c r="U849" s="28">
        <f>U850+U851</f>
        <v>12365.5</v>
      </c>
      <c r="V849" s="28">
        <f t="shared" si="710"/>
        <v>14452</v>
      </c>
      <c r="W849" s="28">
        <f t="shared" si="710"/>
        <v>0</v>
      </c>
      <c r="X849" s="28">
        <f t="shared" si="710"/>
        <v>14452</v>
      </c>
      <c r="Y849" s="28">
        <f t="shared" si="710"/>
        <v>0</v>
      </c>
      <c r="Z849" s="28">
        <f t="shared" si="710"/>
        <v>14452</v>
      </c>
      <c r="AA849" s="137">
        <f>AA850+AA851</f>
        <v>0</v>
      </c>
      <c r="AB849" s="28">
        <f>AB850+AB851</f>
        <v>14452</v>
      </c>
      <c r="AC849" s="127"/>
    </row>
    <row r="850" spans="1:29" ht="47.25" hidden="1" outlineLevel="7" x14ac:dyDescent="0.2">
      <c r="A850" s="32" t="s">
        <v>553</v>
      </c>
      <c r="B850" s="32" t="s">
        <v>529</v>
      </c>
      <c r="C850" s="32" t="s">
        <v>324</v>
      </c>
      <c r="D850" s="32" t="s">
        <v>4</v>
      </c>
      <c r="E850" s="33" t="s">
        <v>5</v>
      </c>
      <c r="F850" s="29">
        <v>11807.9</v>
      </c>
      <c r="G850" s="29"/>
      <c r="H850" s="29">
        <f>SUM(F850:G850)</f>
        <v>11807.9</v>
      </c>
      <c r="I850" s="29"/>
      <c r="J850" s="29"/>
      <c r="K850" s="29"/>
      <c r="L850" s="29">
        <f>SUM(H850:K850)</f>
        <v>11807.9</v>
      </c>
      <c r="M850" s="29"/>
      <c r="N850" s="29">
        <f>SUM(L850:M850)</f>
        <v>11807.9</v>
      </c>
      <c r="O850" s="29">
        <v>12280.6</v>
      </c>
      <c r="P850" s="29"/>
      <c r="Q850" s="29">
        <f>SUM(O850:P850)</f>
        <v>12280.6</v>
      </c>
      <c r="R850" s="29"/>
      <c r="S850" s="29">
        <f>SUM(Q850:R850)</f>
        <v>12280.6</v>
      </c>
      <c r="T850" s="29"/>
      <c r="U850" s="29">
        <f>SUM(S850:T850)</f>
        <v>12280.6</v>
      </c>
      <c r="V850" s="29">
        <v>14367.1</v>
      </c>
      <c r="W850" s="29"/>
      <c r="X850" s="29">
        <f>SUM(V850:W850)</f>
        <v>14367.1</v>
      </c>
      <c r="Y850" s="29"/>
      <c r="Z850" s="29">
        <f>SUM(X850:Y850)</f>
        <v>14367.1</v>
      </c>
      <c r="AA850" s="138"/>
      <c r="AB850" s="29">
        <f>SUM(Z850:AA850)</f>
        <v>14367.1</v>
      </c>
      <c r="AC850" s="127"/>
    </row>
    <row r="851" spans="1:29" ht="15.75" hidden="1" outlineLevel="7" x14ac:dyDescent="0.2">
      <c r="A851" s="32" t="s">
        <v>553</v>
      </c>
      <c r="B851" s="32" t="s">
        <v>529</v>
      </c>
      <c r="C851" s="32" t="s">
        <v>324</v>
      </c>
      <c r="D851" s="32" t="s">
        <v>7</v>
      </c>
      <c r="E851" s="33" t="s">
        <v>8</v>
      </c>
      <c r="F851" s="29">
        <v>84.9</v>
      </c>
      <c r="G851" s="29"/>
      <c r="H851" s="29">
        <f>SUM(F851:G851)</f>
        <v>84.9</v>
      </c>
      <c r="I851" s="29"/>
      <c r="J851" s="29"/>
      <c r="K851" s="29"/>
      <c r="L851" s="29">
        <f>SUM(H851:K851)</f>
        <v>84.9</v>
      </c>
      <c r="M851" s="29"/>
      <c r="N851" s="29">
        <f>SUM(L851:M851)</f>
        <v>84.9</v>
      </c>
      <c r="O851" s="29">
        <v>84.9</v>
      </c>
      <c r="P851" s="29"/>
      <c r="Q851" s="29">
        <f>SUM(O851:P851)</f>
        <v>84.9</v>
      </c>
      <c r="R851" s="29"/>
      <c r="S851" s="29">
        <f>SUM(Q851:R851)</f>
        <v>84.9</v>
      </c>
      <c r="T851" s="29"/>
      <c r="U851" s="29">
        <f>SUM(S851:T851)</f>
        <v>84.9</v>
      </c>
      <c r="V851" s="29">
        <v>84.9</v>
      </c>
      <c r="W851" s="29"/>
      <c r="X851" s="29">
        <f>SUM(V851:W851)</f>
        <v>84.9</v>
      </c>
      <c r="Y851" s="29"/>
      <c r="Z851" s="29">
        <f>SUM(X851:Y851)</f>
        <v>84.9</v>
      </c>
      <c r="AA851" s="138"/>
      <c r="AB851" s="29">
        <f>SUM(Z851:AA851)</f>
        <v>84.9</v>
      </c>
      <c r="AC851" s="127"/>
    </row>
    <row r="852" spans="1:29" ht="15.75" hidden="1" outlineLevel="5" x14ac:dyDescent="0.2">
      <c r="A852" s="30" t="s">
        <v>553</v>
      </c>
      <c r="B852" s="30" t="s">
        <v>529</v>
      </c>
      <c r="C852" s="30" t="s">
        <v>325</v>
      </c>
      <c r="D852" s="30"/>
      <c r="E852" s="31" t="s">
        <v>230</v>
      </c>
      <c r="F852" s="28">
        <f t="shared" ref="F852:Z852" si="711">F853</f>
        <v>13159.5</v>
      </c>
      <c r="G852" s="28">
        <f t="shared" si="711"/>
        <v>0</v>
      </c>
      <c r="H852" s="28">
        <f t="shared" si="711"/>
        <v>13159.5</v>
      </c>
      <c r="I852" s="28">
        <f t="shared" si="711"/>
        <v>0</v>
      </c>
      <c r="J852" s="28">
        <f t="shared" si="711"/>
        <v>0</v>
      </c>
      <c r="K852" s="28">
        <f t="shared" si="711"/>
        <v>0</v>
      </c>
      <c r="L852" s="28">
        <f t="shared" si="711"/>
        <v>13159.5</v>
      </c>
      <c r="M852" s="28">
        <f>M853</f>
        <v>0</v>
      </c>
      <c r="N852" s="28">
        <f>N853</f>
        <v>13159.5</v>
      </c>
      <c r="O852" s="28">
        <f t="shared" si="711"/>
        <v>13159.5</v>
      </c>
      <c r="P852" s="28">
        <f t="shared" si="711"/>
        <v>0</v>
      </c>
      <c r="Q852" s="28">
        <f t="shared" si="711"/>
        <v>13159.5</v>
      </c>
      <c r="R852" s="28">
        <f t="shared" si="711"/>
        <v>0</v>
      </c>
      <c r="S852" s="28">
        <f t="shared" si="711"/>
        <v>13159.5</v>
      </c>
      <c r="T852" s="28">
        <f>T853</f>
        <v>0</v>
      </c>
      <c r="U852" s="28">
        <f>U853</f>
        <v>13159.5</v>
      </c>
      <c r="V852" s="28">
        <f t="shared" si="711"/>
        <v>13159.5</v>
      </c>
      <c r="W852" s="28">
        <f t="shared" si="711"/>
        <v>0</v>
      </c>
      <c r="X852" s="28">
        <f t="shared" si="711"/>
        <v>13159.5</v>
      </c>
      <c r="Y852" s="28">
        <f t="shared" si="711"/>
        <v>0</v>
      </c>
      <c r="Z852" s="28">
        <f t="shared" si="711"/>
        <v>13159.5</v>
      </c>
      <c r="AA852" s="137">
        <f>AA853</f>
        <v>0</v>
      </c>
      <c r="AB852" s="28">
        <f>AB853</f>
        <v>13159.5</v>
      </c>
      <c r="AC852" s="127"/>
    </row>
    <row r="853" spans="1:29" ht="31.5" hidden="1" outlineLevel="7" x14ac:dyDescent="0.2">
      <c r="A853" s="32" t="s">
        <v>553</v>
      </c>
      <c r="B853" s="32" t="s">
        <v>529</v>
      </c>
      <c r="C853" s="32" t="s">
        <v>325</v>
      </c>
      <c r="D853" s="32" t="s">
        <v>65</v>
      </c>
      <c r="E853" s="33" t="s">
        <v>66</v>
      </c>
      <c r="F853" s="29">
        <v>13159.5</v>
      </c>
      <c r="G853" s="29"/>
      <c r="H853" s="29">
        <f>SUM(F853:G853)</f>
        <v>13159.5</v>
      </c>
      <c r="I853" s="29"/>
      <c r="J853" s="29"/>
      <c r="K853" s="29"/>
      <c r="L853" s="29">
        <f>SUM(H853:K853)</f>
        <v>13159.5</v>
      </c>
      <c r="M853" s="29"/>
      <c r="N853" s="29">
        <f>SUM(L853:M853)</f>
        <v>13159.5</v>
      </c>
      <c r="O853" s="29">
        <v>13159.5</v>
      </c>
      <c r="P853" s="29"/>
      <c r="Q853" s="29">
        <f>SUM(O853:P853)</f>
        <v>13159.5</v>
      </c>
      <c r="R853" s="29"/>
      <c r="S853" s="29">
        <f>SUM(Q853:R853)</f>
        <v>13159.5</v>
      </c>
      <c r="T853" s="29"/>
      <c r="U853" s="29">
        <f>SUM(S853:T853)</f>
        <v>13159.5</v>
      </c>
      <c r="V853" s="29">
        <v>13159.5</v>
      </c>
      <c r="W853" s="29"/>
      <c r="X853" s="29">
        <f>SUM(V853:W853)</f>
        <v>13159.5</v>
      </c>
      <c r="Y853" s="29"/>
      <c r="Z853" s="29">
        <f>SUM(X853:Y853)</f>
        <v>13159.5</v>
      </c>
      <c r="AA853" s="138"/>
      <c r="AB853" s="29">
        <f>SUM(Z853:AA853)</f>
        <v>13159.5</v>
      </c>
      <c r="AC853" s="127"/>
    </row>
    <row r="854" spans="1:29" ht="31.5" hidden="1" outlineLevel="4" x14ac:dyDescent="0.2">
      <c r="A854" s="30" t="s">
        <v>553</v>
      </c>
      <c r="B854" s="30" t="s">
        <v>529</v>
      </c>
      <c r="C854" s="30" t="s">
        <v>299</v>
      </c>
      <c r="D854" s="30"/>
      <c r="E854" s="31" t="s">
        <v>300</v>
      </c>
      <c r="F854" s="28">
        <f>F862+F857+F855</f>
        <v>32741.910000000003</v>
      </c>
      <c r="G854" s="28">
        <f t="shared" ref="G854:L854" si="712">G862+G857+G855</f>
        <v>0</v>
      </c>
      <c r="H854" s="28">
        <f t="shared" si="712"/>
        <v>32741.910000000003</v>
      </c>
      <c r="I854" s="28">
        <f t="shared" si="712"/>
        <v>0</v>
      </c>
      <c r="J854" s="28">
        <f t="shared" si="712"/>
        <v>0</v>
      </c>
      <c r="K854" s="28">
        <f t="shared" si="712"/>
        <v>0</v>
      </c>
      <c r="L854" s="28">
        <f t="shared" si="712"/>
        <v>32741.910000000003</v>
      </c>
      <c r="M854" s="28">
        <f>M862+M857+M855</f>
        <v>0</v>
      </c>
      <c r="N854" s="28">
        <f>N862+N857+N855</f>
        <v>32741.910000000003</v>
      </c>
      <c r="O854" s="28">
        <f t="shared" ref="O854:Z854" si="713">O862+O857+O855</f>
        <v>34943.599999999999</v>
      </c>
      <c r="P854" s="28">
        <f t="shared" si="713"/>
        <v>0</v>
      </c>
      <c r="Q854" s="28">
        <f t="shared" si="713"/>
        <v>34943.599999999999</v>
      </c>
      <c r="R854" s="28">
        <f t="shared" si="713"/>
        <v>0</v>
      </c>
      <c r="S854" s="28">
        <f t="shared" si="713"/>
        <v>34943.599999999999</v>
      </c>
      <c r="T854" s="28">
        <f>T862+T857+T855</f>
        <v>0</v>
      </c>
      <c r="U854" s="28">
        <f>U862+U857+U855</f>
        <v>34943.599999999999</v>
      </c>
      <c r="V854" s="28">
        <f t="shared" si="713"/>
        <v>34943.599999999999</v>
      </c>
      <c r="W854" s="28">
        <f t="shared" si="713"/>
        <v>0</v>
      </c>
      <c r="X854" s="28">
        <f t="shared" si="713"/>
        <v>34943.599999999999</v>
      </c>
      <c r="Y854" s="28">
        <f t="shared" si="713"/>
        <v>0</v>
      </c>
      <c r="Z854" s="28">
        <f t="shared" si="713"/>
        <v>34943.599999999999</v>
      </c>
      <c r="AA854" s="137">
        <f>AA862+AA857+AA855</f>
        <v>0</v>
      </c>
      <c r="AB854" s="28">
        <f>AB862+AB857+AB855</f>
        <v>34943.599999999999</v>
      </c>
      <c r="AC854" s="127"/>
    </row>
    <row r="855" spans="1:29" ht="15.75" hidden="1" outlineLevel="4" x14ac:dyDescent="0.2">
      <c r="A855" s="30" t="s">
        <v>553</v>
      </c>
      <c r="B855" s="30" t="s">
        <v>529</v>
      </c>
      <c r="C855" s="30" t="s">
        <v>316</v>
      </c>
      <c r="D855" s="30"/>
      <c r="E855" s="31" t="s">
        <v>317</v>
      </c>
      <c r="F855" s="28">
        <f t="shared" ref="F855:Z855" si="714">F856</f>
        <v>4455</v>
      </c>
      <c r="G855" s="28">
        <f t="shared" si="714"/>
        <v>0</v>
      </c>
      <c r="H855" s="28">
        <f t="shared" si="714"/>
        <v>4455</v>
      </c>
      <c r="I855" s="28">
        <f t="shared" si="714"/>
        <v>0</v>
      </c>
      <c r="J855" s="28">
        <f t="shared" si="714"/>
        <v>0</v>
      </c>
      <c r="K855" s="28">
        <f t="shared" si="714"/>
        <v>0</v>
      </c>
      <c r="L855" s="28">
        <f t="shared" si="714"/>
        <v>4455</v>
      </c>
      <c r="M855" s="28">
        <f>M856</f>
        <v>0</v>
      </c>
      <c r="N855" s="28">
        <f>N856</f>
        <v>4455</v>
      </c>
      <c r="O855" s="28">
        <f t="shared" si="714"/>
        <v>4455</v>
      </c>
      <c r="P855" s="28">
        <f t="shared" si="714"/>
        <v>0</v>
      </c>
      <c r="Q855" s="28">
        <f t="shared" si="714"/>
        <v>4455</v>
      </c>
      <c r="R855" s="28">
        <f t="shared" si="714"/>
        <v>0</v>
      </c>
      <c r="S855" s="28">
        <f t="shared" si="714"/>
        <v>4455</v>
      </c>
      <c r="T855" s="28">
        <f>T856</f>
        <v>0</v>
      </c>
      <c r="U855" s="28">
        <f>U856</f>
        <v>4455</v>
      </c>
      <c r="V855" s="28">
        <f>V856</f>
        <v>4455</v>
      </c>
      <c r="W855" s="28">
        <f t="shared" si="714"/>
        <v>0</v>
      </c>
      <c r="X855" s="28">
        <f t="shared" si="714"/>
        <v>4455</v>
      </c>
      <c r="Y855" s="28">
        <f t="shared" si="714"/>
        <v>0</v>
      </c>
      <c r="Z855" s="28">
        <f t="shared" si="714"/>
        <v>4455</v>
      </c>
      <c r="AA855" s="137">
        <f>AA856</f>
        <v>0</v>
      </c>
      <c r="AB855" s="28">
        <f>AB856</f>
        <v>4455</v>
      </c>
      <c r="AC855" s="127"/>
    </row>
    <row r="856" spans="1:29" ht="31.5" hidden="1" outlineLevel="4" x14ac:dyDescent="0.2">
      <c r="A856" s="32" t="s">
        <v>553</v>
      </c>
      <c r="B856" s="32" t="s">
        <v>529</v>
      </c>
      <c r="C856" s="32" t="s">
        <v>316</v>
      </c>
      <c r="D856" s="32" t="s">
        <v>65</v>
      </c>
      <c r="E856" s="33" t="s">
        <v>66</v>
      </c>
      <c r="F856" s="29">
        <v>4455</v>
      </c>
      <c r="G856" s="29"/>
      <c r="H856" s="29">
        <f>SUM(F856:G856)</f>
        <v>4455</v>
      </c>
      <c r="I856" s="29"/>
      <c r="J856" s="29"/>
      <c r="K856" s="29"/>
      <c r="L856" s="29">
        <f>SUM(H856:K856)</f>
        <v>4455</v>
      </c>
      <c r="M856" s="29"/>
      <c r="N856" s="29">
        <f>SUM(L856:M856)</f>
        <v>4455</v>
      </c>
      <c r="O856" s="29">
        <v>4455</v>
      </c>
      <c r="P856" s="29"/>
      <c r="Q856" s="29">
        <f>SUM(O856:P856)</f>
        <v>4455</v>
      </c>
      <c r="R856" s="29"/>
      <c r="S856" s="29">
        <f>SUM(Q856:R856)</f>
        <v>4455</v>
      </c>
      <c r="T856" s="29"/>
      <c r="U856" s="29">
        <f>SUM(S856:T856)</f>
        <v>4455</v>
      </c>
      <c r="V856" s="29">
        <v>4455</v>
      </c>
      <c r="W856" s="29"/>
      <c r="X856" s="29">
        <f>SUM(V856:W856)</f>
        <v>4455</v>
      </c>
      <c r="Y856" s="29"/>
      <c r="Z856" s="29">
        <f>SUM(X856:Y856)</f>
        <v>4455</v>
      </c>
      <c r="AA856" s="138"/>
      <c r="AB856" s="29">
        <f>SUM(Z856:AA856)</f>
        <v>4455</v>
      </c>
      <c r="AC856" s="127"/>
    </row>
    <row r="857" spans="1:29" ht="15.75" hidden="1" outlineLevel="4" x14ac:dyDescent="0.2">
      <c r="A857" s="30" t="s">
        <v>553</v>
      </c>
      <c r="B857" s="30" t="s">
        <v>529</v>
      </c>
      <c r="C857" s="30" t="s">
        <v>318</v>
      </c>
      <c r="D857" s="30"/>
      <c r="E857" s="31" t="s">
        <v>660</v>
      </c>
      <c r="F857" s="28">
        <f t="shared" ref="F857:Z857" si="715">F858+F859+F860+F861</f>
        <v>28049.010000000002</v>
      </c>
      <c r="G857" s="28">
        <f t="shared" si="715"/>
        <v>0</v>
      </c>
      <c r="H857" s="28">
        <f t="shared" si="715"/>
        <v>28049.010000000002</v>
      </c>
      <c r="I857" s="28">
        <f t="shared" si="715"/>
        <v>0</v>
      </c>
      <c r="J857" s="28">
        <f t="shared" si="715"/>
        <v>0</v>
      </c>
      <c r="K857" s="28">
        <f t="shared" si="715"/>
        <v>0</v>
      </c>
      <c r="L857" s="28">
        <f t="shared" si="715"/>
        <v>28049.010000000002</v>
      </c>
      <c r="M857" s="28">
        <f>M858+M859+M860+M861</f>
        <v>0</v>
      </c>
      <c r="N857" s="28">
        <f>N858+N859+N860+N861</f>
        <v>28049.010000000002</v>
      </c>
      <c r="O857" s="28">
        <f t="shared" si="715"/>
        <v>30244.1</v>
      </c>
      <c r="P857" s="28">
        <f t="shared" si="715"/>
        <v>0</v>
      </c>
      <c r="Q857" s="28">
        <f t="shared" si="715"/>
        <v>30244.1</v>
      </c>
      <c r="R857" s="28">
        <f t="shared" si="715"/>
        <v>0</v>
      </c>
      <c r="S857" s="28">
        <f t="shared" si="715"/>
        <v>30244.1</v>
      </c>
      <c r="T857" s="28">
        <f>T858+T859+T860+T861</f>
        <v>0</v>
      </c>
      <c r="U857" s="28">
        <f>U858+U859+U860+U861</f>
        <v>30244.1</v>
      </c>
      <c r="V857" s="28">
        <f t="shared" si="715"/>
        <v>30244.1</v>
      </c>
      <c r="W857" s="28">
        <f t="shared" si="715"/>
        <v>0</v>
      </c>
      <c r="X857" s="28">
        <f t="shared" si="715"/>
        <v>30244.1</v>
      </c>
      <c r="Y857" s="28">
        <f t="shared" si="715"/>
        <v>0</v>
      </c>
      <c r="Z857" s="28">
        <f t="shared" si="715"/>
        <v>30244.1</v>
      </c>
      <c r="AA857" s="137">
        <f>AA858+AA859+AA860+AA861</f>
        <v>0</v>
      </c>
      <c r="AB857" s="28">
        <f>AB858+AB859+AB860+AB861</f>
        <v>30244.1</v>
      </c>
      <c r="AC857" s="127"/>
    </row>
    <row r="858" spans="1:29" ht="15.75" hidden="1" outlineLevel="4" x14ac:dyDescent="0.2">
      <c r="A858" s="32" t="s">
        <v>553</v>
      </c>
      <c r="B858" s="32" t="s">
        <v>529</v>
      </c>
      <c r="C858" s="32" t="s">
        <v>318</v>
      </c>
      <c r="D858" s="32" t="s">
        <v>7</v>
      </c>
      <c r="E858" s="33" t="s">
        <v>8</v>
      </c>
      <c r="F858" s="29">
        <v>7019.58</v>
      </c>
      <c r="G858" s="29"/>
      <c r="H858" s="29">
        <f>SUM(F858:G858)</f>
        <v>7019.58</v>
      </c>
      <c r="I858" s="29"/>
      <c r="J858" s="29"/>
      <c r="K858" s="29"/>
      <c r="L858" s="29">
        <f>SUM(H858:K858)</f>
        <v>7019.58</v>
      </c>
      <c r="M858" s="29"/>
      <c r="N858" s="29">
        <f>SUM(L858:M858)</f>
        <v>7019.58</v>
      </c>
      <c r="O858" s="29">
        <v>7503.69</v>
      </c>
      <c r="P858" s="29"/>
      <c r="Q858" s="29">
        <f>SUM(O858:P858)</f>
        <v>7503.69</v>
      </c>
      <c r="R858" s="29"/>
      <c r="S858" s="29">
        <f>SUM(Q858:R858)</f>
        <v>7503.69</v>
      </c>
      <c r="T858" s="29"/>
      <c r="U858" s="29">
        <f>SUM(S858:T858)</f>
        <v>7503.69</v>
      </c>
      <c r="V858" s="29">
        <v>7503.69</v>
      </c>
      <c r="W858" s="29"/>
      <c r="X858" s="29">
        <f>SUM(V858:W858)</f>
        <v>7503.69</v>
      </c>
      <c r="Y858" s="29"/>
      <c r="Z858" s="29">
        <f>SUM(X858:Y858)</f>
        <v>7503.69</v>
      </c>
      <c r="AA858" s="138"/>
      <c r="AB858" s="29">
        <f>SUM(Z858:AA858)</f>
        <v>7503.69</v>
      </c>
      <c r="AC858" s="127"/>
    </row>
    <row r="859" spans="1:29" ht="15.75" hidden="1" outlineLevel="4" x14ac:dyDescent="0.2">
      <c r="A859" s="32" t="s">
        <v>553</v>
      </c>
      <c r="B859" s="32" t="s">
        <v>529</v>
      </c>
      <c r="C859" s="32" t="s">
        <v>318</v>
      </c>
      <c r="D859" s="32" t="s">
        <v>19</v>
      </c>
      <c r="E859" s="33" t="s">
        <v>20</v>
      </c>
      <c r="F859" s="29">
        <v>356.27</v>
      </c>
      <c r="G859" s="29"/>
      <c r="H859" s="29">
        <f>SUM(F859:G859)</f>
        <v>356.27</v>
      </c>
      <c r="I859" s="29"/>
      <c r="J859" s="29"/>
      <c r="K859" s="29"/>
      <c r="L859" s="29">
        <f>SUM(H859:K859)</f>
        <v>356.27</v>
      </c>
      <c r="M859" s="29"/>
      <c r="N859" s="29">
        <f>SUM(L859:M859)</f>
        <v>356.27</v>
      </c>
      <c r="O859" s="29">
        <v>356.14</v>
      </c>
      <c r="P859" s="29"/>
      <c r="Q859" s="29">
        <f>SUM(O859:P859)</f>
        <v>356.14</v>
      </c>
      <c r="R859" s="29"/>
      <c r="S859" s="29">
        <f>SUM(Q859:R859)</f>
        <v>356.14</v>
      </c>
      <c r="T859" s="29"/>
      <c r="U859" s="29">
        <f>SUM(S859:T859)</f>
        <v>356.14</v>
      </c>
      <c r="V859" s="29">
        <v>356.14</v>
      </c>
      <c r="W859" s="29"/>
      <c r="X859" s="29">
        <f>SUM(V859:W859)</f>
        <v>356.14</v>
      </c>
      <c r="Y859" s="29"/>
      <c r="Z859" s="29">
        <f>SUM(X859:Y859)</f>
        <v>356.14</v>
      </c>
      <c r="AA859" s="138"/>
      <c r="AB859" s="29">
        <f>SUM(Z859:AA859)</f>
        <v>356.14</v>
      </c>
      <c r="AC859" s="127"/>
    </row>
    <row r="860" spans="1:29" ht="31.5" hidden="1" outlineLevel="4" x14ac:dyDescent="0.2">
      <c r="A860" s="32" t="s">
        <v>553</v>
      </c>
      <c r="B860" s="32" t="s">
        <v>529</v>
      </c>
      <c r="C860" s="32" t="s">
        <v>318</v>
      </c>
      <c r="D860" s="32" t="s">
        <v>65</v>
      </c>
      <c r="E860" s="33" t="s">
        <v>66</v>
      </c>
      <c r="F860" s="29">
        <v>9647.58</v>
      </c>
      <c r="G860" s="29"/>
      <c r="H860" s="29">
        <f>SUM(F860:G860)</f>
        <v>9647.58</v>
      </c>
      <c r="I860" s="29"/>
      <c r="J860" s="29"/>
      <c r="K860" s="29"/>
      <c r="L860" s="29">
        <f>SUM(H860:K860)</f>
        <v>9647.58</v>
      </c>
      <c r="M860" s="29"/>
      <c r="N860" s="29">
        <f>SUM(L860:M860)</f>
        <v>9647.58</v>
      </c>
      <c r="O860" s="29">
        <v>10886.69</v>
      </c>
      <c r="P860" s="29"/>
      <c r="Q860" s="29">
        <f>SUM(O860:P860)</f>
        <v>10886.69</v>
      </c>
      <c r="R860" s="29"/>
      <c r="S860" s="29">
        <f>SUM(Q860:R860)</f>
        <v>10886.69</v>
      </c>
      <c r="T860" s="29"/>
      <c r="U860" s="29">
        <f>SUM(S860:T860)</f>
        <v>10886.69</v>
      </c>
      <c r="V860" s="29">
        <v>10886.69</v>
      </c>
      <c r="W860" s="29"/>
      <c r="X860" s="29">
        <f>SUM(V860:W860)</f>
        <v>10886.69</v>
      </c>
      <c r="Y860" s="29"/>
      <c r="Z860" s="29">
        <f>SUM(X860:Y860)</f>
        <v>10886.69</v>
      </c>
      <c r="AA860" s="138"/>
      <c r="AB860" s="29">
        <f>SUM(Z860:AA860)</f>
        <v>10886.69</v>
      </c>
      <c r="AC860" s="127"/>
    </row>
    <row r="861" spans="1:29" ht="15.75" hidden="1" outlineLevel="4" x14ac:dyDescent="0.2">
      <c r="A861" s="32" t="s">
        <v>553</v>
      </c>
      <c r="B861" s="32" t="s">
        <v>529</v>
      </c>
      <c r="C861" s="32" t="s">
        <v>318</v>
      </c>
      <c r="D861" s="32" t="s">
        <v>15</v>
      </c>
      <c r="E861" s="33" t="s">
        <v>16</v>
      </c>
      <c r="F861" s="29">
        <v>11025.58</v>
      </c>
      <c r="G861" s="29"/>
      <c r="H861" s="29">
        <f>SUM(F861:G861)</f>
        <v>11025.58</v>
      </c>
      <c r="I861" s="29"/>
      <c r="J861" s="29"/>
      <c r="K861" s="29"/>
      <c r="L861" s="29">
        <f>SUM(H861:K861)</f>
        <v>11025.58</v>
      </c>
      <c r="M861" s="29"/>
      <c r="N861" s="29">
        <f>SUM(L861:M861)</f>
        <v>11025.58</v>
      </c>
      <c r="O861" s="29">
        <v>11497.58</v>
      </c>
      <c r="P861" s="29"/>
      <c r="Q861" s="29">
        <f>SUM(O861:P861)</f>
        <v>11497.58</v>
      </c>
      <c r="R861" s="29"/>
      <c r="S861" s="29">
        <f>SUM(Q861:R861)</f>
        <v>11497.58</v>
      </c>
      <c r="T861" s="29"/>
      <c r="U861" s="29">
        <f>SUM(S861:T861)</f>
        <v>11497.58</v>
      </c>
      <c r="V861" s="29">
        <v>11497.58</v>
      </c>
      <c r="W861" s="29"/>
      <c r="X861" s="29">
        <f>SUM(V861:W861)</f>
        <v>11497.58</v>
      </c>
      <c r="Y861" s="29"/>
      <c r="Z861" s="29">
        <f>SUM(X861:Y861)</f>
        <v>11497.58</v>
      </c>
      <c r="AA861" s="138"/>
      <c r="AB861" s="29">
        <f>SUM(Z861:AA861)</f>
        <v>11497.58</v>
      </c>
      <c r="AC861" s="127"/>
    </row>
    <row r="862" spans="1:29" ht="31.5" hidden="1" outlineLevel="5" x14ac:dyDescent="0.2">
      <c r="A862" s="30" t="s">
        <v>553</v>
      </c>
      <c r="B862" s="30" t="s">
        <v>529</v>
      </c>
      <c r="C862" s="30" t="s">
        <v>303</v>
      </c>
      <c r="D862" s="30"/>
      <c r="E862" s="31" t="s">
        <v>304</v>
      </c>
      <c r="F862" s="28">
        <f>F863+F864</f>
        <v>237.9</v>
      </c>
      <c r="G862" s="28">
        <f t="shared" ref="G862:L862" si="716">G863+G864</f>
        <v>0</v>
      </c>
      <c r="H862" s="28">
        <f t="shared" si="716"/>
        <v>237.9</v>
      </c>
      <c r="I862" s="28">
        <f t="shared" si="716"/>
        <v>0</v>
      </c>
      <c r="J862" s="28">
        <f t="shared" si="716"/>
        <v>0</v>
      </c>
      <c r="K862" s="28">
        <f t="shared" si="716"/>
        <v>0</v>
      </c>
      <c r="L862" s="28">
        <f t="shared" si="716"/>
        <v>237.9</v>
      </c>
      <c r="M862" s="28">
        <f>M863+M864</f>
        <v>0</v>
      </c>
      <c r="N862" s="28">
        <f>N863+N864</f>
        <v>237.9</v>
      </c>
      <c r="O862" s="28">
        <f>O863+O864</f>
        <v>244.5</v>
      </c>
      <c r="P862" s="28">
        <f t="shared" ref="P862:S862" si="717">P863+P864</f>
        <v>0</v>
      </c>
      <c r="Q862" s="28">
        <f t="shared" si="717"/>
        <v>244.5</v>
      </c>
      <c r="R862" s="28">
        <f t="shared" si="717"/>
        <v>0</v>
      </c>
      <c r="S862" s="28">
        <f t="shared" si="717"/>
        <v>244.5</v>
      </c>
      <c r="T862" s="28">
        <f>T863+T864</f>
        <v>0</v>
      </c>
      <c r="U862" s="28">
        <f>U863+U864</f>
        <v>244.5</v>
      </c>
      <c r="V862" s="28">
        <f>V863+V864</f>
        <v>244.5</v>
      </c>
      <c r="W862" s="28">
        <f t="shared" ref="W862:Z862" si="718">W863+W864</f>
        <v>0</v>
      </c>
      <c r="X862" s="28">
        <f t="shared" si="718"/>
        <v>244.5</v>
      </c>
      <c r="Y862" s="28">
        <f t="shared" si="718"/>
        <v>0</v>
      </c>
      <c r="Z862" s="28">
        <f t="shared" si="718"/>
        <v>244.5</v>
      </c>
      <c r="AA862" s="137">
        <f>AA863+AA864</f>
        <v>0</v>
      </c>
      <c r="AB862" s="28">
        <f>AB863+AB864</f>
        <v>244.5</v>
      </c>
      <c r="AC862" s="127"/>
    </row>
    <row r="863" spans="1:29" ht="47.25" hidden="1" outlineLevel="7" x14ac:dyDescent="0.2">
      <c r="A863" s="32" t="s">
        <v>553</v>
      </c>
      <c r="B863" s="32" t="s">
        <v>529</v>
      </c>
      <c r="C863" s="32" t="s">
        <v>303</v>
      </c>
      <c r="D863" s="32" t="s">
        <v>4</v>
      </c>
      <c r="E863" s="33" t="s">
        <v>5</v>
      </c>
      <c r="F863" s="29">
        <v>231</v>
      </c>
      <c r="G863" s="29"/>
      <c r="H863" s="29">
        <f>SUM(F863:G863)</f>
        <v>231</v>
      </c>
      <c r="I863" s="29"/>
      <c r="J863" s="29"/>
      <c r="K863" s="29"/>
      <c r="L863" s="29">
        <f>SUM(H863:K863)</f>
        <v>231</v>
      </c>
      <c r="M863" s="29"/>
      <c r="N863" s="29">
        <f>SUM(L863:M863)</f>
        <v>231</v>
      </c>
      <c r="O863" s="29">
        <v>237.4</v>
      </c>
      <c r="P863" s="29"/>
      <c r="Q863" s="29">
        <f>SUM(O863:P863)</f>
        <v>237.4</v>
      </c>
      <c r="R863" s="29"/>
      <c r="S863" s="29">
        <f>SUM(Q863:R863)</f>
        <v>237.4</v>
      </c>
      <c r="T863" s="29"/>
      <c r="U863" s="29">
        <f>SUM(S863:T863)</f>
        <v>237.4</v>
      </c>
      <c r="V863" s="29">
        <v>237.4</v>
      </c>
      <c r="W863" s="29"/>
      <c r="X863" s="29">
        <f>SUM(V863:W863)</f>
        <v>237.4</v>
      </c>
      <c r="Y863" s="29"/>
      <c r="Z863" s="29">
        <f>SUM(X863:Y863)</f>
        <v>237.4</v>
      </c>
      <c r="AA863" s="138"/>
      <c r="AB863" s="29">
        <f>SUM(Z863:AA863)</f>
        <v>237.4</v>
      </c>
      <c r="AC863" s="127"/>
    </row>
    <row r="864" spans="1:29" ht="15.75" hidden="1" outlineLevel="7" x14ac:dyDescent="0.2">
      <c r="A864" s="32" t="s">
        <v>553</v>
      </c>
      <c r="B864" s="32" t="s">
        <v>529</v>
      </c>
      <c r="C864" s="32" t="s">
        <v>303</v>
      </c>
      <c r="D864" s="32" t="s">
        <v>7</v>
      </c>
      <c r="E864" s="33" t="s">
        <v>8</v>
      </c>
      <c r="F864" s="29">
        <v>6.9</v>
      </c>
      <c r="G864" s="29"/>
      <c r="H864" s="29">
        <f>SUM(F864:G864)</f>
        <v>6.9</v>
      </c>
      <c r="I864" s="29"/>
      <c r="J864" s="29"/>
      <c r="K864" s="29"/>
      <c r="L864" s="29">
        <f>SUM(H864:K864)</f>
        <v>6.9</v>
      </c>
      <c r="M864" s="29"/>
      <c r="N864" s="29">
        <f>SUM(L864:M864)</f>
        <v>6.9</v>
      </c>
      <c r="O864" s="29">
        <v>7.1</v>
      </c>
      <c r="P864" s="29"/>
      <c r="Q864" s="29">
        <f>SUM(O864:P864)</f>
        <v>7.1</v>
      </c>
      <c r="R864" s="29"/>
      <c r="S864" s="29">
        <f>SUM(Q864:R864)</f>
        <v>7.1</v>
      </c>
      <c r="T864" s="29"/>
      <c r="U864" s="29">
        <f>SUM(S864:T864)</f>
        <v>7.1</v>
      </c>
      <c r="V864" s="29">
        <v>7.1</v>
      </c>
      <c r="W864" s="29"/>
      <c r="X864" s="29">
        <f>SUM(V864:W864)</f>
        <v>7.1</v>
      </c>
      <c r="Y864" s="29"/>
      <c r="Z864" s="29">
        <f>SUM(X864:Y864)</f>
        <v>7.1</v>
      </c>
      <c r="AA864" s="138"/>
      <c r="AB864" s="29">
        <f>SUM(Z864:AA864)</f>
        <v>7.1</v>
      </c>
      <c r="AC864" s="127"/>
    </row>
    <row r="865" spans="1:29" ht="31.5" hidden="1" outlineLevel="2" x14ac:dyDescent="0.2">
      <c r="A865" s="30" t="s">
        <v>553</v>
      </c>
      <c r="B865" s="30" t="s">
        <v>529</v>
      </c>
      <c r="C865" s="30" t="s">
        <v>49</v>
      </c>
      <c r="D865" s="30"/>
      <c r="E865" s="31" t="s">
        <v>50</v>
      </c>
      <c r="F865" s="28">
        <f t="shared" ref="F865:Z865" si="719">F866</f>
        <v>163.5</v>
      </c>
      <c r="G865" s="28">
        <f t="shared" si="719"/>
        <v>0</v>
      </c>
      <c r="H865" s="28">
        <f t="shared" si="719"/>
        <v>163.5</v>
      </c>
      <c r="I865" s="28">
        <f t="shared" si="719"/>
        <v>0</v>
      </c>
      <c r="J865" s="28">
        <f t="shared" si="719"/>
        <v>0</v>
      </c>
      <c r="K865" s="28">
        <f t="shared" si="719"/>
        <v>0</v>
      </c>
      <c r="L865" s="28">
        <f t="shared" si="719"/>
        <v>163.5</v>
      </c>
      <c r="M865" s="28">
        <f>M866</f>
        <v>0</v>
      </c>
      <c r="N865" s="28">
        <f>N866</f>
        <v>163.5</v>
      </c>
      <c r="O865" s="28">
        <f t="shared" si="719"/>
        <v>163.5</v>
      </c>
      <c r="P865" s="28">
        <f t="shared" si="719"/>
        <v>0</v>
      </c>
      <c r="Q865" s="28">
        <f t="shared" si="719"/>
        <v>163.5</v>
      </c>
      <c r="R865" s="28">
        <f t="shared" si="719"/>
        <v>0</v>
      </c>
      <c r="S865" s="28">
        <f t="shared" si="719"/>
        <v>163.5</v>
      </c>
      <c r="T865" s="28">
        <f>T866</f>
        <v>0</v>
      </c>
      <c r="U865" s="28">
        <f>U866</f>
        <v>163.5</v>
      </c>
      <c r="V865" s="28">
        <f t="shared" ref="V865" si="720">V866</f>
        <v>163.5</v>
      </c>
      <c r="W865" s="28">
        <f t="shared" si="719"/>
        <v>0</v>
      </c>
      <c r="X865" s="28">
        <f t="shared" si="719"/>
        <v>163.5</v>
      </c>
      <c r="Y865" s="28">
        <f t="shared" si="719"/>
        <v>0</v>
      </c>
      <c r="Z865" s="28">
        <f t="shared" si="719"/>
        <v>163.5</v>
      </c>
      <c r="AA865" s="137">
        <f>AA866</f>
        <v>0</v>
      </c>
      <c r="AB865" s="28">
        <f>AB866</f>
        <v>163.5</v>
      </c>
      <c r="AC865" s="127"/>
    </row>
    <row r="866" spans="1:29" ht="18.75" hidden="1" customHeight="1" outlineLevel="3" x14ac:dyDescent="0.2">
      <c r="A866" s="30" t="s">
        <v>553</v>
      </c>
      <c r="B866" s="30" t="s">
        <v>529</v>
      </c>
      <c r="C866" s="30" t="s">
        <v>51</v>
      </c>
      <c r="D866" s="30"/>
      <c r="E866" s="31" t="s">
        <v>52</v>
      </c>
      <c r="F866" s="28">
        <f>F867+F871</f>
        <v>163.5</v>
      </c>
      <c r="G866" s="28">
        <f t="shared" ref="G866:L866" si="721">G867+G871</f>
        <v>0</v>
      </c>
      <c r="H866" s="28">
        <f t="shared" si="721"/>
        <v>163.5</v>
      </c>
      <c r="I866" s="28">
        <f t="shared" si="721"/>
        <v>0</v>
      </c>
      <c r="J866" s="28">
        <f t="shared" si="721"/>
        <v>0</v>
      </c>
      <c r="K866" s="28">
        <f t="shared" si="721"/>
        <v>0</v>
      </c>
      <c r="L866" s="28">
        <f t="shared" si="721"/>
        <v>163.5</v>
      </c>
      <c r="M866" s="28">
        <f>M867+M871</f>
        <v>0</v>
      </c>
      <c r="N866" s="28">
        <f>N867+N871</f>
        <v>163.5</v>
      </c>
      <c r="O866" s="28">
        <f>O867+O871</f>
        <v>163.5</v>
      </c>
      <c r="P866" s="28">
        <f t="shared" ref="P866:S866" si="722">P867+P871</f>
        <v>0</v>
      </c>
      <c r="Q866" s="28">
        <f t="shared" si="722"/>
        <v>163.5</v>
      </c>
      <c r="R866" s="28">
        <f t="shared" si="722"/>
        <v>0</v>
      </c>
      <c r="S866" s="28">
        <f t="shared" si="722"/>
        <v>163.5</v>
      </c>
      <c r="T866" s="28">
        <f>T867+T871</f>
        <v>0</v>
      </c>
      <c r="U866" s="28">
        <f>U867+U871</f>
        <v>163.5</v>
      </c>
      <c r="V866" s="28">
        <f>V867+V871</f>
        <v>163.5</v>
      </c>
      <c r="W866" s="28">
        <f t="shared" ref="W866:Z866" si="723">W867+W871</f>
        <v>0</v>
      </c>
      <c r="X866" s="28">
        <f t="shared" si="723"/>
        <v>163.5</v>
      </c>
      <c r="Y866" s="28">
        <f t="shared" si="723"/>
        <v>0</v>
      </c>
      <c r="Z866" s="28">
        <f t="shared" si="723"/>
        <v>163.5</v>
      </c>
      <c r="AA866" s="137">
        <f>AA867+AA871</f>
        <v>0</v>
      </c>
      <c r="AB866" s="28">
        <f>AB867+AB871</f>
        <v>163.5</v>
      </c>
      <c r="AC866" s="127"/>
    </row>
    <row r="867" spans="1:29" ht="18" hidden="1" customHeight="1" outlineLevel="4" x14ac:dyDescent="0.2">
      <c r="A867" s="30" t="s">
        <v>553</v>
      </c>
      <c r="B867" s="30" t="s">
        <v>529</v>
      </c>
      <c r="C867" s="30" t="s">
        <v>111</v>
      </c>
      <c r="D867" s="30"/>
      <c r="E867" s="31" t="s">
        <v>112</v>
      </c>
      <c r="F867" s="28">
        <f t="shared" ref="F867:Z867" si="724">F868</f>
        <v>136.5</v>
      </c>
      <c r="G867" s="28">
        <f t="shared" si="724"/>
        <v>0</v>
      </c>
      <c r="H867" s="28">
        <f t="shared" si="724"/>
        <v>136.5</v>
      </c>
      <c r="I867" s="28">
        <f t="shared" si="724"/>
        <v>0</v>
      </c>
      <c r="J867" s="28">
        <f t="shared" si="724"/>
        <v>0</v>
      </c>
      <c r="K867" s="28">
        <f t="shared" si="724"/>
        <v>0</v>
      </c>
      <c r="L867" s="28">
        <f t="shared" si="724"/>
        <v>136.5</v>
      </c>
      <c r="M867" s="28">
        <f>M868</f>
        <v>0</v>
      </c>
      <c r="N867" s="28">
        <f>N868</f>
        <v>136.5</v>
      </c>
      <c r="O867" s="28">
        <f t="shared" si="724"/>
        <v>136.5</v>
      </c>
      <c r="P867" s="28">
        <f t="shared" si="724"/>
        <v>0</v>
      </c>
      <c r="Q867" s="28">
        <f t="shared" si="724"/>
        <v>136.5</v>
      </c>
      <c r="R867" s="28">
        <f t="shared" si="724"/>
        <v>0</v>
      </c>
      <c r="S867" s="28">
        <f t="shared" si="724"/>
        <v>136.5</v>
      </c>
      <c r="T867" s="28">
        <f>T868</f>
        <v>0</v>
      </c>
      <c r="U867" s="28">
        <f>U868</f>
        <v>136.5</v>
      </c>
      <c r="V867" s="28">
        <f>V868</f>
        <v>136.5</v>
      </c>
      <c r="W867" s="28">
        <f t="shared" si="724"/>
        <v>0</v>
      </c>
      <c r="X867" s="28">
        <f t="shared" si="724"/>
        <v>136.5</v>
      </c>
      <c r="Y867" s="28">
        <f t="shared" si="724"/>
        <v>0</v>
      </c>
      <c r="Z867" s="28">
        <f t="shared" si="724"/>
        <v>136.5</v>
      </c>
      <c r="AA867" s="137">
        <f>AA868</f>
        <v>0</v>
      </c>
      <c r="AB867" s="28">
        <f>AB868</f>
        <v>136.5</v>
      </c>
      <c r="AC867" s="127"/>
    </row>
    <row r="868" spans="1:29" ht="15.75" hidden="1" outlineLevel="5" x14ac:dyDescent="0.2">
      <c r="A868" s="30" t="s">
        <v>553</v>
      </c>
      <c r="B868" s="30" t="s">
        <v>529</v>
      </c>
      <c r="C868" s="30" t="s">
        <v>326</v>
      </c>
      <c r="D868" s="30"/>
      <c r="E868" s="31" t="s">
        <v>327</v>
      </c>
      <c r="F868" s="28">
        <f>F869+F870</f>
        <v>136.5</v>
      </c>
      <c r="G868" s="28">
        <f t="shared" ref="G868:L868" si="725">G869+G870</f>
        <v>0</v>
      </c>
      <c r="H868" s="28">
        <f t="shared" si="725"/>
        <v>136.5</v>
      </c>
      <c r="I868" s="28">
        <f t="shared" si="725"/>
        <v>0</v>
      </c>
      <c r="J868" s="28">
        <f t="shared" si="725"/>
        <v>0</v>
      </c>
      <c r="K868" s="28">
        <f t="shared" si="725"/>
        <v>0</v>
      </c>
      <c r="L868" s="28">
        <f t="shared" si="725"/>
        <v>136.5</v>
      </c>
      <c r="M868" s="28">
        <f>M869+M870</f>
        <v>0</v>
      </c>
      <c r="N868" s="28">
        <f>N869+N870</f>
        <v>136.5</v>
      </c>
      <c r="O868" s="28">
        <f t="shared" ref="O868:Z868" si="726">O869+O870</f>
        <v>136.5</v>
      </c>
      <c r="P868" s="28">
        <f t="shared" si="726"/>
        <v>0</v>
      </c>
      <c r="Q868" s="28">
        <f t="shared" si="726"/>
        <v>136.5</v>
      </c>
      <c r="R868" s="28">
        <f t="shared" si="726"/>
        <v>0</v>
      </c>
      <c r="S868" s="28">
        <f t="shared" si="726"/>
        <v>136.5</v>
      </c>
      <c r="T868" s="28">
        <f>T869+T870</f>
        <v>0</v>
      </c>
      <c r="U868" s="28">
        <f>U869+U870</f>
        <v>136.5</v>
      </c>
      <c r="V868" s="28">
        <f t="shared" si="726"/>
        <v>136.5</v>
      </c>
      <c r="W868" s="28">
        <f t="shared" si="726"/>
        <v>0</v>
      </c>
      <c r="X868" s="28">
        <f t="shared" si="726"/>
        <v>136.5</v>
      </c>
      <c r="Y868" s="28">
        <f t="shared" si="726"/>
        <v>0</v>
      </c>
      <c r="Z868" s="28">
        <f t="shared" si="726"/>
        <v>136.5</v>
      </c>
      <c r="AA868" s="137">
        <f>AA869+AA870</f>
        <v>0</v>
      </c>
      <c r="AB868" s="28">
        <f>AB869+AB870</f>
        <v>136.5</v>
      </c>
      <c r="AC868" s="127"/>
    </row>
    <row r="869" spans="1:29" ht="15.75" hidden="1" outlineLevel="7" x14ac:dyDescent="0.2">
      <c r="A869" s="32" t="s">
        <v>553</v>
      </c>
      <c r="B869" s="32" t="s">
        <v>529</v>
      </c>
      <c r="C869" s="32" t="s">
        <v>326</v>
      </c>
      <c r="D869" s="32" t="s">
        <v>7</v>
      </c>
      <c r="E869" s="33" t="s">
        <v>8</v>
      </c>
      <c r="F869" s="29">
        <v>75</v>
      </c>
      <c r="G869" s="29"/>
      <c r="H869" s="29">
        <f>SUM(F869:G869)</f>
        <v>75</v>
      </c>
      <c r="I869" s="29"/>
      <c r="J869" s="29"/>
      <c r="K869" s="29"/>
      <c r="L869" s="29">
        <f>SUM(H869:K869)</f>
        <v>75</v>
      </c>
      <c r="M869" s="29"/>
      <c r="N869" s="29">
        <f>SUM(L869:M869)</f>
        <v>75</v>
      </c>
      <c r="O869" s="29">
        <v>75</v>
      </c>
      <c r="P869" s="29"/>
      <c r="Q869" s="29">
        <f>SUM(O869:P869)</f>
        <v>75</v>
      </c>
      <c r="R869" s="29"/>
      <c r="S869" s="29">
        <f>SUM(Q869:R869)</f>
        <v>75</v>
      </c>
      <c r="T869" s="29"/>
      <c r="U869" s="29">
        <f>SUM(S869:T869)</f>
        <v>75</v>
      </c>
      <c r="V869" s="29">
        <v>75</v>
      </c>
      <c r="W869" s="29"/>
      <c r="X869" s="29">
        <f>SUM(V869:W869)</f>
        <v>75</v>
      </c>
      <c r="Y869" s="29"/>
      <c r="Z869" s="29">
        <f>SUM(X869:Y869)</f>
        <v>75</v>
      </c>
      <c r="AA869" s="138"/>
      <c r="AB869" s="29">
        <f>SUM(Z869:AA869)</f>
        <v>75</v>
      </c>
      <c r="AC869" s="127"/>
    </row>
    <row r="870" spans="1:29" ht="31.5" hidden="1" outlineLevel="7" x14ac:dyDescent="0.2">
      <c r="A870" s="32" t="s">
        <v>553</v>
      </c>
      <c r="B870" s="32" t="s">
        <v>529</v>
      </c>
      <c r="C870" s="32" t="s">
        <v>326</v>
      </c>
      <c r="D870" s="32" t="s">
        <v>65</v>
      </c>
      <c r="E870" s="33" t="s">
        <v>66</v>
      </c>
      <c r="F870" s="29">
        <v>61.5</v>
      </c>
      <c r="G870" s="29"/>
      <c r="H870" s="29">
        <f>SUM(F870:G870)</f>
        <v>61.5</v>
      </c>
      <c r="I870" s="29"/>
      <c r="J870" s="29"/>
      <c r="K870" s="29"/>
      <c r="L870" s="29">
        <f>SUM(H870:K870)</f>
        <v>61.5</v>
      </c>
      <c r="M870" s="29"/>
      <c r="N870" s="29">
        <f>SUM(L870:M870)</f>
        <v>61.5</v>
      </c>
      <c r="O870" s="29">
        <v>61.5</v>
      </c>
      <c r="P870" s="29"/>
      <c r="Q870" s="29">
        <f>SUM(O870:P870)</f>
        <v>61.5</v>
      </c>
      <c r="R870" s="29"/>
      <c r="S870" s="29">
        <f>SUM(Q870:R870)</f>
        <v>61.5</v>
      </c>
      <c r="T870" s="29"/>
      <c r="U870" s="29">
        <f>SUM(S870:T870)</f>
        <v>61.5</v>
      </c>
      <c r="V870" s="29">
        <v>61.5</v>
      </c>
      <c r="W870" s="29"/>
      <c r="X870" s="29">
        <f>SUM(V870:W870)</f>
        <v>61.5</v>
      </c>
      <c r="Y870" s="29"/>
      <c r="Z870" s="29">
        <f>SUM(X870:Y870)</f>
        <v>61.5</v>
      </c>
      <c r="AA870" s="138"/>
      <c r="AB870" s="29">
        <f>SUM(Z870:AA870)</f>
        <v>61.5</v>
      </c>
      <c r="AC870" s="127"/>
    </row>
    <row r="871" spans="1:29" ht="31.5" hidden="1" outlineLevel="4" x14ac:dyDescent="0.2">
      <c r="A871" s="30" t="s">
        <v>553</v>
      </c>
      <c r="B871" s="30" t="s">
        <v>529</v>
      </c>
      <c r="C871" s="30" t="s">
        <v>328</v>
      </c>
      <c r="D871" s="30"/>
      <c r="E871" s="31" t="s">
        <v>329</v>
      </c>
      <c r="F871" s="28">
        <f t="shared" ref="F871:Z871" si="727">F872</f>
        <v>27</v>
      </c>
      <c r="G871" s="28">
        <f t="shared" si="727"/>
        <v>0</v>
      </c>
      <c r="H871" s="28">
        <f t="shared" si="727"/>
        <v>27</v>
      </c>
      <c r="I871" s="28">
        <f t="shared" si="727"/>
        <v>0</v>
      </c>
      <c r="J871" s="28">
        <f t="shared" si="727"/>
        <v>0</v>
      </c>
      <c r="K871" s="28">
        <f t="shared" si="727"/>
        <v>0</v>
      </c>
      <c r="L871" s="28">
        <f t="shared" si="727"/>
        <v>27</v>
      </c>
      <c r="M871" s="28">
        <f>M872</f>
        <v>0</v>
      </c>
      <c r="N871" s="28">
        <f>N872</f>
        <v>27</v>
      </c>
      <c r="O871" s="28">
        <f t="shared" si="727"/>
        <v>27</v>
      </c>
      <c r="P871" s="28">
        <f t="shared" si="727"/>
        <v>0</v>
      </c>
      <c r="Q871" s="28">
        <f t="shared" si="727"/>
        <v>27</v>
      </c>
      <c r="R871" s="28">
        <f t="shared" si="727"/>
        <v>0</v>
      </c>
      <c r="S871" s="28">
        <f t="shared" si="727"/>
        <v>27</v>
      </c>
      <c r="T871" s="28">
        <f>T872</f>
        <v>0</v>
      </c>
      <c r="U871" s="28">
        <f>U872</f>
        <v>27</v>
      </c>
      <c r="V871" s="28">
        <f t="shared" ref="V871" si="728">V872</f>
        <v>27</v>
      </c>
      <c r="W871" s="28">
        <f t="shared" si="727"/>
        <v>0</v>
      </c>
      <c r="X871" s="28">
        <f t="shared" si="727"/>
        <v>27</v>
      </c>
      <c r="Y871" s="28">
        <f t="shared" si="727"/>
        <v>0</v>
      </c>
      <c r="Z871" s="28">
        <f t="shared" si="727"/>
        <v>27</v>
      </c>
      <c r="AA871" s="137">
        <f>AA872</f>
        <v>0</v>
      </c>
      <c r="AB871" s="28">
        <f>AB872</f>
        <v>27</v>
      </c>
      <c r="AC871" s="127"/>
    </row>
    <row r="872" spans="1:29" ht="31.5" hidden="1" outlineLevel="5" x14ac:dyDescent="0.2">
      <c r="A872" s="30" t="s">
        <v>553</v>
      </c>
      <c r="B872" s="30" t="s">
        <v>529</v>
      </c>
      <c r="C872" s="30" t="s">
        <v>330</v>
      </c>
      <c r="D872" s="30"/>
      <c r="E872" s="31" t="s">
        <v>331</v>
      </c>
      <c r="F872" s="28">
        <f>F873+F874</f>
        <v>27</v>
      </c>
      <c r="G872" s="28">
        <f t="shared" ref="G872:L872" si="729">G873+G874</f>
        <v>0</v>
      </c>
      <c r="H872" s="28">
        <f t="shared" si="729"/>
        <v>27</v>
      </c>
      <c r="I872" s="28">
        <f t="shared" si="729"/>
        <v>0</v>
      </c>
      <c r="J872" s="28">
        <f t="shared" si="729"/>
        <v>0</v>
      </c>
      <c r="K872" s="28">
        <f t="shared" si="729"/>
        <v>0</v>
      </c>
      <c r="L872" s="28">
        <f t="shared" si="729"/>
        <v>27</v>
      </c>
      <c r="M872" s="28">
        <f>M873+M874</f>
        <v>0</v>
      </c>
      <c r="N872" s="28">
        <f>N873+N874</f>
        <v>27</v>
      </c>
      <c r="O872" s="28">
        <f t="shared" ref="O872:Z872" si="730">O873+O874</f>
        <v>27</v>
      </c>
      <c r="P872" s="28">
        <f t="shared" si="730"/>
        <v>0</v>
      </c>
      <c r="Q872" s="28">
        <f t="shared" si="730"/>
        <v>27</v>
      </c>
      <c r="R872" s="28">
        <f t="shared" si="730"/>
        <v>0</v>
      </c>
      <c r="S872" s="28">
        <f t="shared" si="730"/>
        <v>27</v>
      </c>
      <c r="T872" s="28">
        <f>T873+T874</f>
        <v>0</v>
      </c>
      <c r="U872" s="28">
        <f>U873+U874</f>
        <v>27</v>
      </c>
      <c r="V872" s="28">
        <f t="shared" si="730"/>
        <v>27</v>
      </c>
      <c r="W872" s="28">
        <f t="shared" si="730"/>
        <v>0</v>
      </c>
      <c r="X872" s="28">
        <f t="shared" si="730"/>
        <v>27</v>
      </c>
      <c r="Y872" s="28">
        <f t="shared" si="730"/>
        <v>0</v>
      </c>
      <c r="Z872" s="28">
        <f t="shared" si="730"/>
        <v>27</v>
      </c>
      <c r="AA872" s="137">
        <f>AA873+AA874</f>
        <v>0</v>
      </c>
      <c r="AB872" s="28">
        <f>AB873+AB874</f>
        <v>27</v>
      </c>
      <c r="AC872" s="127"/>
    </row>
    <row r="873" spans="1:29" ht="15.75" hidden="1" outlineLevel="7" x14ac:dyDescent="0.2">
      <c r="A873" s="32" t="s">
        <v>553</v>
      </c>
      <c r="B873" s="32" t="s">
        <v>529</v>
      </c>
      <c r="C873" s="32" t="s">
        <v>330</v>
      </c>
      <c r="D873" s="32" t="s">
        <v>7</v>
      </c>
      <c r="E873" s="33" t="s">
        <v>8</v>
      </c>
      <c r="F873" s="29">
        <v>18</v>
      </c>
      <c r="G873" s="29"/>
      <c r="H873" s="29">
        <f>SUM(F873:G873)</f>
        <v>18</v>
      </c>
      <c r="I873" s="29"/>
      <c r="J873" s="29"/>
      <c r="K873" s="29"/>
      <c r="L873" s="29">
        <f>SUM(H873:K873)</f>
        <v>18</v>
      </c>
      <c r="M873" s="29"/>
      <c r="N873" s="29">
        <f>SUM(L873:M873)</f>
        <v>18</v>
      </c>
      <c r="O873" s="29">
        <v>18</v>
      </c>
      <c r="P873" s="29"/>
      <c r="Q873" s="29">
        <f>SUM(O873:P873)</f>
        <v>18</v>
      </c>
      <c r="R873" s="29"/>
      <c r="S873" s="29">
        <f>SUM(Q873:R873)</f>
        <v>18</v>
      </c>
      <c r="T873" s="29"/>
      <c r="U873" s="29">
        <f>SUM(S873:T873)</f>
        <v>18</v>
      </c>
      <c r="V873" s="29">
        <v>18</v>
      </c>
      <c r="W873" s="29"/>
      <c r="X873" s="29">
        <f>SUM(V873:W873)</f>
        <v>18</v>
      </c>
      <c r="Y873" s="29"/>
      <c r="Z873" s="29">
        <f>SUM(X873:Y873)</f>
        <v>18</v>
      </c>
      <c r="AA873" s="138"/>
      <c r="AB873" s="29">
        <f>SUM(Z873:AA873)</f>
        <v>18</v>
      </c>
      <c r="AC873" s="127"/>
    </row>
    <row r="874" spans="1:29" ht="31.5" hidden="1" outlineLevel="7" x14ac:dyDescent="0.2">
      <c r="A874" s="32" t="s">
        <v>553</v>
      </c>
      <c r="B874" s="32" t="s">
        <v>529</v>
      </c>
      <c r="C874" s="32" t="s">
        <v>330</v>
      </c>
      <c r="D874" s="32" t="s">
        <v>65</v>
      </c>
      <c r="E874" s="33" t="s">
        <v>66</v>
      </c>
      <c r="F874" s="29">
        <v>9</v>
      </c>
      <c r="G874" s="29"/>
      <c r="H874" s="29">
        <f>SUM(F874:G874)</f>
        <v>9</v>
      </c>
      <c r="I874" s="29"/>
      <c r="J874" s="29"/>
      <c r="K874" s="29"/>
      <c r="L874" s="29">
        <f>SUM(H874:K874)</f>
        <v>9</v>
      </c>
      <c r="M874" s="29"/>
      <c r="N874" s="29">
        <f>SUM(L874:M874)</f>
        <v>9</v>
      </c>
      <c r="O874" s="29">
        <v>9</v>
      </c>
      <c r="P874" s="29"/>
      <c r="Q874" s="29">
        <f>SUM(O874:P874)</f>
        <v>9</v>
      </c>
      <c r="R874" s="29"/>
      <c r="S874" s="29">
        <f>SUM(Q874:R874)</f>
        <v>9</v>
      </c>
      <c r="T874" s="29"/>
      <c r="U874" s="29">
        <f>SUM(S874:T874)</f>
        <v>9</v>
      </c>
      <c r="V874" s="29">
        <v>9</v>
      </c>
      <c r="W874" s="29"/>
      <c r="X874" s="29">
        <f>SUM(V874:W874)</f>
        <v>9</v>
      </c>
      <c r="Y874" s="29"/>
      <c r="Z874" s="29">
        <f>SUM(X874:Y874)</f>
        <v>9</v>
      </c>
      <c r="AA874" s="138"/>
      <c r="AB874" s="29">
        <f>SUM(Z874:AA874)</f>
        <v>9</v>
      </c>
      <c r="AC874" s="127"/>
    </row>
    <row r="875" spans="1:29" ht="15.75" hidden="1" outlineLevel="7" x14ac:dyDescent="0.2">
      <c r="A875" s="30" t="s">
        <v>553</v>
      </c>
      <c r="B875" s="30" t="s">
        <v>535</v>
      </c>
      <c r="C875" s="32"/>
      <c r="D875" s="32"/>
      <c r="E875" s="67" t="s">
        <v>536</v>
      </c>
      <c r="F875" s="28">
        <f t="shared" ref="F875:Z875" si="731">F876+F890</f>
        <v>20669.689999999999</v>
      </c>
      <c r="G875" s="28">
        <f t="shared" si="731"/>
        <v>0</v>
      </c>
      <c r="H875" s="28">
        <f t="shared" si="731"/>
        <v>20669.689999999999</v>
      </c>
      <c r="I875" s="28">
        <f t="shared" si="731"/>
        <v>0</v>
      </c>
      <c r="J875" s="28">
        <f t="shared" si="731"/>
        <v>0</v>
      </c>
      <c r="K875" s="28">
        <f t="shared" si="731"/>
        <v>342</v>
      </c>
      <c r="L875" s="28">
        <f t="shared" si="731"/>
        <v>21011.69</v>
      </c>
      <c r="M875" s="28">
        <f t="shared" si="731"/>
        <v>0</v>
      </c>
      <c r="N875" s="28">
        <f t="shared" si="731"/>
        <v>21011.69</v>
      </c>
      <c r="O875" s="28">
        <f t="shared" si="731"/>
        <v>20466.689999999999</v>
      </c>
      <c r="P875" s="28">
        <f t="shared" si="731"/>
        <v>0</v>
      </c>
      <c r="Q875" s="28">
        <f t="shared" si="731"/>
        <v>20466.689999999999</v>
      </c>
      <c r="R875" s="28">
        <f t="shared" si="731"/>
        <v>0</v>
      </c>
      <c r="S875" s="28">
        <f t="shared" si="731"/>
        <v>20466.689999999999</v>
      </c>
      <c r="T875" s="28">
        <f>T876+T890</f>
        <v>0</v>
      </c>
      <c r="U875" s="28">
        <f>U876+U890</f>
        <v>20466.689999999999</v>
      </c>
      <c r="V875" s="28">
        <f t="shared" si="731"/>
        <v>20892.09</v>
      </c>
      <c r="W875" s="28">
        <f t="shared" si="731"/>
        <v>0</v>
      </c>
      <c r="X875" s="28">
        <f t="shared" si="731"/>
        <v>20892.09</v>
      </c>
      <c r="Y875" s="28">
        <f t="shared" si="731"/>
        <v>0</v>
      </c>
      <c r="Z875" s="28">
        <f t="shared" si="731"/>
        <v>20892.09</v>
      </c>
      <c r="AA875" s="137">
        <f>AA876+AA890</f>
        <v>0</v>
      </c>
      <c r="AB875" s="28">
        <f>AB876+AB890</f>
        <v>20892.09</v>
      </c>
      <c r="AC875" s="127"/>
    </row>
    <row r="876" spans="1:29" ht="15.75" hidden="1" outlineLevel="1" x14ac:dyDescent="0.2">
      <c r="A876" s="30" t="s">
        <v>553</v>
      </c>
      <c r="B876" s="30" t="s">
        <v>539</v>
      </c>
      <c r="C876" s="30"/>
      <c r="D876" s="30"/>
      <c r="E876" s="31" t="s">
        <v>540</v>
      </c>
      <c r="F876" s="28">
        <f>F877</f>
        <v>19949.689999999999</v>
      </c>
      <c r="G876" s="28">
        <f t="shared" ref="G876:H876" si="732">G877</f>
        <v>0</v>
      </c>
      <c r="H876" s="28">
        <f t="shared" si="732"/>
        <v>19949.689999999999</v>
      </c>
      <c r="I876" s="28">
        <f>I877+I885</f>
        <v>0</v>
      </c>
      <c r="J876" s="28">
        <f t="shared" ref="J876:N876" si="733">J877+J885</f>
        <v>0</v>
      </c>
      <c r="K876" s="28">
        <f t="shared" si="733"/>
        <v>342</v>
      </c>
      <c r="L876" s="28">
        <f t="shared" si="733"/>
        <v>20291.689999999999</v>
      </c>
      <c r="M876" s="28">
        <f t="shared" si="733"/>
        <v>0</v>
      </c>
      <c r="N876" s="28">
        <f t="shared" si="733"/>
        <v>20291.689999999999</v>
      </c>
      <c r="O876" s="28">
        <f t="shared" ref="O876:AB878" si="734">O877</f>
        <v>19946.689999999999</v>
      </c>
      <c r="P876" s="28">
        <f t="shared" si="734"/>
        <v>0</v>
      </c>
      <c r="Q876" s="28">
        <f t="shared" si="734"/>
        <v>19946.689999999999</v>
      </c>
      <c r="R876" s="28">
        <f t="shared" si="734"/>
        <v>0</v>
      </c>
      <c r="S876" s="28">
        <f t="shared" si="734"/>
        <v>19946.689999999999</v>
      </c>
      <c r="T876" s="28">
        <f t="shared" si="734"/>
        <v>0</v>
      </c>
      <c r="U876" s="28">
        <f t="shared" si="734"/>
        <v>19946.689999999999</v>
      </c>
      <c r="V876" s="28">
        <f t="shared" si="734"/>
        <v>20472.09</v>
      </c>
      <c r="W876" s="28">
        <f t="shared" si="734"/>
        <v>0</v>
      </c>
      <c r="X876" s="28">
        <f t="shared" si="734"/>
        <v>20472.09</v>
      </c>
      <c r="Y876" s="28">
        <f t="shared" si="734"/>
        <v>0</v>
      </c>
      <c r="Z876" s="28">
        <f t="shared" si="734"/>
        <v>20472.09</v>
      </c>
      <c r="AA876" s="137">
        <f t="shared" si="734"/>
        <v>0</v>
      </c>
      <c r="AB876" s="28">
        <f t="shared" si="734"/>
        <v>20472.09</v>
      </c>
      <c r="AC876" s="127"/>
    </row>
    <row r="877" spans="1:29" ht="31.5" hidden="1" outlineLevel="2" x14ac:dyDescent="0.2">
      <c r="A877" s="30" t="s">
        <v>553</v>
      </c>
      <c r="B877" s="30" t="s">
        <v>539</v>
      </c>
      <c r="C877" s="30" t="s">
        <v>223</v>
      </c>
      <c r="D877" s="30"/>
      <c r="E877" s="31" t="s">
        <v>224</v>
      </c>
      <c r="F877" s="28">
        <f t="shared" ref="F877:Z878" si="735">F878</f>
        <v>19949.689999999999</v>
      </c>
      <c r="G877" s="28">
        <f t="shared" si="735"/>
        <v>0</v>
      </c>
      <c r="H877" s="28">
        <f t="shared" si="735"/>
        <v>19949.689999999999</v>
      </c>
      <c r="I877" s="28">
        <f t="shared" si="735"/>
        <v>0</v>
      </c>
      <c r="J877" s="28">
        <f t="shared" si="735"/>
        <v>0</v>
      </c>
      <c r="K877" s="28">
        <f t="shared" si="735"/>
        <v>0</v>
      </c>
      <c r="L877" s="28">
        <f t="shared" si="735"/>
        <v>19949.689999999999</v>
      </c>
      <c r="M877" s="28">
        <f t="shared" si="735"/>
        <v>0</v>
      </c>
      <c r="N877" s="28">
        <f t="shared" si="735"/>
        <v>19949.689999999999</v>
      </c>
      <c r="O877" s="28">
        <f t="shared" si="734"/>
        <v>19946.689999999999</v>
      </c>
      <c r="P877" s="28">
        <f t="shared" si="735"/>
        <v>0</v>
      </c>
      <c r="Q877" s="28">
        <f t="shared" si="735"/>
        <v>19946.689999999999</v>
      </c>
      <c r="R877" s="28">
        <f t="shared" si="735"/>
        <v>0</v>
      </c>
      <c r="S877" s="28">
        <f t="shared" si="735"/>
        <v>19946.689999999999</v>
      </c>
      <c r="T877" s="28">
        <f t="shared" si="734"/>
        <v>0</v>
      </c>
      <c r="U877" s="28">
        <f t="shared" si="734"/>
        <v>19946.689999999999</v>
      </c>
      <c r="V877" s="28">
        <f t="shared" si="734"/>
        <v>20472.09</v>
      </c>
      <c r="W877" s="28">
        <f t="shared" si="735"/>
        <v>0</v>
      </c>
      <c r="X877" s="28">
        <f t="shared" si="735"/>
        <v>20472.09</v>
      </c>
      <c r="Y877" s="28">
        <f t="shared" si="735"/>
        <v>0</v>
      </c>
      <c r="Z877" s="28">
        <f t="shared" si="735"/>
        <v>20472.09</v>
      </c>
      <c r="AA877" s="137">
        <f t="shared" si="734"/>
        <v>0</v>
      </c>
      <c r="AB877" s="28">
        <f t="shared" si="734"/>
        <v>20472.09</v>
      </c>
      <c r="AC877" s="127"/>
    </row>
    <row r="878" spans="1:29" ht="31.5" hidden="1" outlineLevel="3" x14ac:dyDescent="0.2">
      <c r="A878" s="30" t="s">
        <v>553</v>
      </c>
      <c r="B878" s="30" t="s">
        <v>539</v>
      </c>
      <c r="C878" s="30" t="s">
        <v>294</v>
      </c>
      <c r="D878" s="30"/>
      <c r="E878" s="31" t="s">
        <v>295</v>
      </c>
      <c r="F878" s="28">
        <f t="shared" si="735"/>
        <v>19949.689999999999</v>
      </c>
      <c r="G878" s="28">
        <f t="shared" si="735"/>
        <v>0</v>
      </c>
      <c r="H878" s="28">
        <f t="shared" si="735"/>
        <v>19949.689999999999</v>
      </c>
      <c r="I878" s="28">
        <f t="shared" si="735"/>
        <v>0</v>
      </c>
      <c r="J878" s="28">
        <f t="shared" si="735"/>
        <v>0</v>
      </c>
      <c r="K878" s="28">
        <f t="shared" si="735"/>
        <v>0</v>
      </c>
      <c r="L878" s="28">
        <f t="shared" si="735"/>
        <v>19949.689999999999</v>
      </c>
      <c r="M878" s="28">
        <f t="shared" si="735"/>
        <v>0</v>
      </c>
      <c r="N878" s="28">
        <f t="shared" si="735"/>
        <v>19949.689999999999</v>
      </c>
      <c r="O878" s="28">
        <f t="shared" si="734"/>
        <v>19946.689999999999</v>
      </c>
      <c r="P878" s="28">
        <f t="shared" si="735"/>
        <v>0</v>
      </c>
      <c r="Q878" s="28">
        <f t="shared" si="735"/>
        <v>19946.689999999999</v>
      </c>
      <c r="R878" s="28">
        <f t="shared" si="735"/>
        <v>0</v>
      </c>
      <c r="S878" s="28">
        <f t="shared" si="735"/>
        <v>19946.689999999999</v>
      </c>
      <c r="T878" s="28">
        <f t="shared" si="734"/>
        <v>0</v>
      </c>
      <c r="U878" s="28">
        <f t="shared" si="734"/>
        <v>19946.689999999999</v>
      </c>
      <c r="V878" s="28">
        <f t="shared" si="734"/>
        <v>20472.09</v>
      </c>
      <c r="W878" s="28">
        <f t="shared" si="735"/>
        <v>0</v>
      </c>
      <c r="X878" s="28">
        <f t="shared" si="735"/>
        <v>20472.09</v>
      </c>
      <c r="Y878" s="28">
        <f t="shared" si="735"/>
        <v>0</v>
      </c>
      <c r="Z878" s="28">
        <f t="shared" si="735"/>
        <v>20472.09</v>
      </c>
      <c r="AA878" s="137">
        <f t="shared" si="734"/>
        <v>0</v>
      </c>
      <c r="AB878" s="28">
        <f t="shared" si="734"/>
        <v>20472.09</v>
      </c>
      <c r="AC878" s="127"/>
    </row>
    <row r="879" spans="1:29" ht="31.5" hidden="1" outlineLevel="4" x14ac:dyDescent="0.2">
      <c r="A879" s="30" t="s">
        <v>553</v>
      </c>
      <c r="B879" s="30" t="s">
        <v>539</v>
      </c>
      <c r="C879" s="30" t="s">
        <v>299</v>
      </c>
      <c r="D879" s="30"/>
      <c r="E879" s="31" t="s">
        <v>300</v>
      </c>
      <c r="F879" s="28">
        <f t="shared" ref="F879:Z879" si="736">F880+F883</f>
        <v>19949.689999999999</v>
      </c>
      <c r="G879" s="28">
        <f t="shared" si="736"/>
        <v>0</v>
      </c>
      <c r="H879" s="28">
        <f t="shared" si="736"/>
        <v>19949.689999999999</v>
      </c>
      <c r="I879" s="28">
        <f t="shared" si="736"/>
        <v>0</v>
      </c>
      <c r="J879" s="28">
        <f t="shared" si="736"/>
        <v>0</v>
      </c>
      <c r="K879" s="28">
        <f t="shared" si="736"/>
        <v>0</v>
      </c>
      <c r="L879" s="28">
        <f t="shared" si="736"/>
        <v>19949.689999999999</v>
      </c>
      <c r="M879" s="28">
        <f t="shared" si="736"/>
        <v>0</v>
      </c>
      <c r="N879" s="28">
        <f t="shared" si="736"/>
        <v>19949.689999999999</v>
      </c>
      <c r="O879" s="28">
        <f t="shared" si="736"/>
        <v>19946.689999999999</v>
      </c>
      <c r="P879" s="28">
        <f t="shared" si="736"/>
        <v>0</v>
      </c>
      <c r="Q879" s="28">
        <f t="shared" si="736"/>
        <v>19946.689999999999</v>
      </c>
      <c r="R879" s="28">
        <f t="shared" si="736"/>
        <v>0</v>
      </c>
      <c r="S879" s="28">
        <f t="shared" si="736"/>
        <v>19946.689999999999</v>
      </c>
      <c r="T879" s="28">
        <f>T880+T883</f>
        <v>0</v>
      </c>
      <c r="U879" s="28">
        <f>U880+U883</f>
        <v>19946.689999999999</v>
      </c>
      <c r="V879" s="28">
        <f t="shared" si="736"/>
        <v>20472.09</v>
      </c>
      <c r="W879" s="28">
        <f t="shared" si="736"/>
        <v>0</v>
      </c>
      <c r="X879" s="28">
        <f t="shared" si="736"/>
        <v>20472.09</v>
      </c>
      <c r="Y879" s="28">
        <f t="shared" si="736"/>
        <v>0</v>
      </c>
      <c r="Z879" s="28">
        <f t="shared" si="736"/>
        <v>20472.09</v>
      </c>
      <c r="AA879" s="137">
        <f>AA880+AA883</f>
        <v>0</v>
      </c>
      <c r="AB879" s="28">
        <f>AB880+AB883</f>
        <v>20472.09</v>
      </c>
      <c r="AC879" s="127"/>
    </row>
    <row r="880" spans="1:29" ht="31.5" hidden="1" outlineLevel="5" x14ac:dyDescent="0.2">
      <c r="A880" s="30" t="s">
        <v>553</v>
      </c>
      <c r="B880" s="30" t="s">
        <v>539</v>
      </c>
      <c r="C880" s="30" t="s">
        <v>303</v>
      </c>
      <c r="D880" s="30"/>
      <c r="E880" s="31" t="s">
        <v>304</v>
      </c>
      <c r="F880" s="28">
        <f t="shared" ref="F880:Z880" si="737">F881+F882</f>
        <v>14988.89</v>
      </c>
      <c r="G880" s="28">
        <f t="shared" si="737"/>
        <v>0</v>
      </c>
      <c r="H880" s="28">
        <f t="shared" si="737"/>
        <v>14988.89</v>
      </c>
      <c r="I880" s="28">
        <f t="shared" si="737"/>
        <v>0</v>
      </c>
      <c r="J880" s="28">
        <f t="shared" si="737"/>
        <v>0</v>
      </c>
      <c r="K880" s="28">
        <f t="shared" si="737"/>
        <v>0</v>
      </c>
      <c r="L880" s="28">
        <f t="shared" si="737"/>
        <v>14988.89</v>
      </c>
      <c r="M880" s="28">
        <f t="shared" si="737"/>
        <v>0</v>
      </c>
      <c r="N880" s="28">
        <f t="shared" si="737"/>
        <v>14988.89</v>
      </c>
      <c r="O880" s="28">
        <f t="shared" si="737"/>
        <v>14985.89</v>
      </c>
      <c r="P880" s="28">
        <f t="shared" si="737"/>
        <v>0</v>
      </c>
      <c r="Q880" s="28">
        <f t="shared" si="737"/>
        <v>14985.89</v>
      </c>
      <c r="R880" s="28">
        <f t="shared" si="737"/>
        <v>0</v>
      </c>
      <c r="S880" s="28">
        <f t="shared" si="737"/>
        <v>14985.89</v>
      </c>
      <c r="T880" s="28">
        <f>T881+T882</f>
        <v>0</v>
      </c>
      <c r="U880" s="28">
        <f>U881+U882</f>
        <v>14985.89</v>
      </c>
      <c r="V880" s="28">
        <f t="shared" si="737"/>
        <v>15511.29</v>
      </c>
      <c r="W880" s="28">
        <f t="shared" si="737"/>
        <v>0</v>
      </c>
      <c r="X880" s="28">
        <f t="shared" si="737"/>
        <v>15511.29</v>
      </c>
      <c r="Y880" s="28">
        <f t="shared" si="737"/>
        <v>0</v>
      </c>
      <c r="Z880" s="28">
        <f t="shared" si="737"/>
        <v>15511.29</v>
      </c>
      <c r="AA880" s="137">
        <f>AA881+AA882</f>
        <v>0</v>
      </c>
      <c r="AB880" s="28">
        <f>AB881+AB882</f>
        <v>15511.29</v>
      </c>
      <c r="AC880" s="127"/>
    </row>
    <row r="881" spans="1:29" ht="15.75" hidden="1" outlineLevel="7" x14ac:dyDescent="0.2">
      <c r="A881" s="32" t="s">
        <v>553</v>
      </c>
      <c r="B881" s="32" t="s">
        <v>539</v>
      </c>
      <c r="C881" s="32" t="s">
        <v>303</v>
      </c>
      <c r="D881" s="32" t="s">
        <v>19</v>
      </c>
      <c r="E881" s="33" t="s">
        <v>20</v>
      </c>
      <c r="F881" s="29">
        <v>2097.5</v>
      </c>
      <c r="G881" s="29"/>
      <c r="H881" s="29">
        <f>SUM(F881:G881)</f>
        <v>2097.5</v>
      </c>
      <c r="I881" s="29"/>
      <c r="J881" s="29"/>
      <c r="K881" s="29"/>
      <c r="L881" s="29">
        <f>SUM(H881:K881)</f>
        <v>2097.5</v>
      </c>
      <c r="M881" s="29"/>
      <c r="N881" s="29">
        <f>SUM(L881:M881)</f>
        <v>2097.5</v>
      </c>
      <c r="O881" s="29">
        <v>1735</v>
      </c>
      <c r="P881" s="29"/>
      <c r="Q881" s="29">
        <f>SUM(O881:P881)</f>
        <v>1735</v>
      </c>
      <c r="R881" s="29"/>
      <c r="S881" s="29">
        <f>SUM(Q881:R881)</f>
        <v>1735</v>
      </c>
      <c r="T881" s="29"/>
      <c r="U881" s="29">
        <f>SUM(S881:T881)</f>
        <v>1735</v>
      </c>
      <c r="V881" s="29">
        <v>1685</v>
      </c>
      <c r="W881" s="29"/>
      <c r="X881" s="29">
        <f>SUM(V881:W881)</f>
        <v>1685</v>
      </c>
      <c r="Y881" s="29"/>
      <c r="Z881" s="29">
        <f>SUM(X881:Y881)</f>
        <v>1685</v>
      </c>
      <c r="AA881" s="138"/>
      <c r="AB881" s="29">
        <f>SUM(Z881:AA881)</f>
        <v>1685</v>
      </c>
      <c r="AC881" s="127"/>
    </row>
    <row r="882" spans="1:29" ht="31.5" hidden="1" outlineLevel="7" x14ac:dyDescent="0.2">
      <c r="A882" s="32" t="s">
        <v>553</v>
      </c>
      <c r="B882" s="32" t="s">
        <v>539</v>
      </c>
      <c r="C882" s="32" t="s">
        <v>303</v>
      </c>
      <c r="D882" s="32" t="s">
        <v>65</v>
      </c>
      <c r="E882" s="33" t="s">
        <v>66</v>
      </c>
      <c r="F882" s="29">
        <v>12891.39</v>
      </c>
      <c r="G882" s="29"/>
      <c r="H882" s="29">
        <f>SUM(F882:G882)</f>
        <v>12891.39</v>
      </c>
      <c r="I882" s="29"/>
      <c r="J882" s="29"/>
      <c r="K882" s="29"/>
      <c r="L882" s="29">
        <f>SUM(H882:K882)</f>
        <v>12891.39</v>
      </c>
      <c r="M882" s="29"/>
      <c r="N882" s="29">
        <f>SUM(L882:M882)</f>
        <v>12891.39</v>
      </c>
      <c r="O882" s="29">
        <v>13250.89</v>
      </c>
      <c r="P882" s="29"/>
      <c r="Q882" s="29">
        <f>SUM(O882:P882)</f>
        <v>13250.89</v>
      </c>
      <c r="R882" s="29"/>
      <c r="S882" s="29">
        <f>SUM(Q882:R882)</f>
        <v>13250.89</v>
      </c>
      <c r="T882" s="29"/>
      <c r="U882" s="29">
        <f>SUM(S882:T882)</f>
        <v>13250.89</v>
      </c>
      <c r="V882" s="29">
        <v>13826.29</v>
      </c>
      <c r="W882" s="29"/>
      <c r="X882" s="29">
        <f>SUM(V882:W882)</f>
        <v>13826.29</v>
      </c>
      <c r="Y882" s="29"/>
      <c r="Z882" s="29">
        <f>SUM(X882:Y882)</f>
        <v>13826.29</v>
      </c>
      <c r="AA882" s="138"/>
      <c r="AB882" s="29">
        <f>SUM(Z882:AA882)</f>
        <v>13826.29</v>
      </c>
      <c r="AC882" s="127"/>
    </row>
    <row r="883" spans="1:29" ht="63" hidden="1" outlineLevel="5" x14ac:dyDescent="0.2">
      <c r="A883" s="30" t="s">
        <v>553</v>
      </c>
      <c r="B883" s="30" t="s">
        <v>539</v>
      </c>
      <c r="C883" s="30" t="s">
        <v>758</v>
      </c>
      <c r="D883" s="30"/>
      <c r="E883" s="35" t="s">
        <v>332</v>
      </c>
      <c r="F883" s="28">
        <f t="shared" ref="F883:Z883" si="738">F884</f>
        <v>4960.8</v>
      </c>
      <c r="G883" s="28">
        <f t="shared" si="738"/>
        <v>0</v>
      </c>
      <c r="H883" s="28">
        <f t="shared" si="738"/>
        <v>4960.8</v>
      </c>
      <c r="I883" s="28">
        <f t="shared" si="738"/>
        <v>0</v>
      </c>
      <c r="J883" s="28">
        <f t="shared" si="738"/>
        <v>0</v>
      </c>
      <c r="K883" s="28">
        <f t="shared" si="738"/>
        <v>0</v>
      </c>
      <c r="L883" s="28">
        <f t="shared" si="738"/>
        <v>4960.8</v>
      </c>
      <c r="M883" s="28">
        <f>M884</f>
        <v>0</v>
      </c>
      <c r="N883" s="28">
        <f>N884</f>
        <v>4960.8</v>
      </c>
      <c r="O883" s="28">
        <f t="shared" si="738"/>
        <v>4960.8</v>
      </c>
      <c r="P883" s="28">
        <f t="shared" si="738"/>
        <v>0</v>
      </c>
      <c r="Q883" s="28">
        <f t="shared" si="738"/>
        <v>4960.8</v>
      </c>
      <c r="R883" s="28">
        <f t="shared" si="738"/>
        <v>0</v>
      </c>
      <c r="S883" s="28">
        <f t="shared" si="738"/>
        <v>4960.8</v>
      </c>
      <c r="T883" s="28">
        <f>T884</f>
        <v>0</v>
      </c>
      <c r="U883" s="28">
        <f>U884</f>
        <v>4960.8</v>
      </c>
      <c r="V883" s="28">
        <f t="shared" si="738"/>
        <v>4960.8</v>
      </c>
      <c r="W883" s="28">
        <f t="shared" si="738"/>
        <v>0</v>
      </c>
      <c r="X883" s="28">
        <f t="shared" si="738"/>
        <v>4960.8</v>
      </c>
      <c r="Y883" s="28">
        <f t="shared" si="738"/>
        <v>0</v>
      </c>
      <c r="Z883" s="28">
        <f t="shared" si="738"/>
        <v>4960.8</v>
      </c>
      <c r="AA883" s="137">
        <f>AA884</f>
        <v>0</v>
      </c>
      <c r="AB883" s="28">
        <f>AB884</f>
        <v>4960.8</v>
      </c>
      <c r="AC883" s="127"/>
    </row>
    <row r="884" spans="1:29" ht="31.5" hidden="1" outlineLevel="7" x14ac:dyDescent="0.2">
      <c r="A884" s="32" t="s">
        <v>553</v>
      </c>
      <c r="B884" s="32" t="s">
        <v>539</v>
      </c>
      <c r="C884" s="32" t="s">
        <v>758</v>
      </c>
      <c r="D884" s="32" t="s">
        <v>65</v>
      </c>
      <c r="E884" s="33" t="s">
        <v>66</v>
      </c>
      <c r="F884" s="29">
        <v>4960.8</v>
      </c>
      <c r="G884" s="29"/>
      <c r="H884" s="29">
        <f>SUM(F884:G884)</f>
        <v>4960.8</v>
      </c>
      <c r="I884" s="29"/>
      <c r="J884" s="29"/>
      <c r="K884" s="29"/>
      <c r="L884" s="29">
        <f>SUM(H884:K884)</f>
        <v>4960.8</v>
      </c>
      <c r="M884" s="29"/>
      <c r="N884" s="29">
        <f>SUM(L884:M884)</f>
        <v>4960.8</v>
      </c>
      <c r="O884" s="29">
        <v>4960.8</v>
      </c>
      <c r="P884" s="29"/>
      <c r="Q884" s="29">
        <f>SUM(O884:P884)</f>
        <v>4960.8</v>
      </c>
      <c r="R884" s="29"/>
      <c r="S884" s="29">
        <f>SUM(Q884:R884)</f>
        <v>4960.8</v>
      </c>
      <c r="T884" s="29"/>
      <c r="U884" s="29">
        <f>SUM(S884:T884)</f>
        <v>4960.8</v>
      </c>
      <c r="V884" s="29">
        <v>4960.8</v>
      </c>
      <c r="W884" s="29"/>
      <c r="X884" s="29">
        <f>SUM(V884:W884)</f>
        <v>4960.8</v>
      </c>
      <c r="Y884" s="29"/>
      <c r="Z884" s="29">
        <f>SUM(X884:Y884)</f>
        <v>4960.8</v>
      </c>
      <c r="AA884" s="138"/>
      <c r="AB884" s="29">
        <f>SUM(Z884:AA884)</f>
        <v>4960.8</v>
      </c>
      <c r="AC884" s="127"/>
    </row>
    <row r="885" spans="1:29" ht="31.5" hidden="1" outlineLevel="7" x14ac:dyDescent="0.25">
      <c r="A885" s="108" t="s">
        <v>553</v>
      </c>
      <c r="B885" s="108" t="s">
        <v>539</v>
      </c>
      <c r="C885" s="108" t="s">
        <v>22</v>
      </c>
      <c r="D885" s="108"/>
      <c r="E885" s="111" t="s">
        <v>23</v>
      </c>
      <c r="F885" s="29"/>
      <c r="G885" s="29"/>
      <c r="H885" s="29"/>
      <c r="I885" s="28">
        <f>I886</f>
        <v>0</v>
      </c>
      <c r="J885" s="28">
        <f t="shared" ref="J885:N888" si="739">J886</f>
        <v>0</v>
      </c>
      <c r="K885" s="28">
        <f t="shared" si="739"/>
        <v>342</v>
      </c>
      <c r="L885" s="28">
        <f t="shared" si="739"/>
        <v>342</v>
      </c>
      <c r="M885" s="28">
        <f t="shared" si="739"/>
        <v>0</v>
      </c>
      <c r="N885" s="28">
        <f t="shared" si="739"/>
        <v>342</v>
      </c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  <c r="AA885" s="138"/>
      <c r="AB885" s="29"/>
      <c r="AC885" s="127"/>
    </row>
    <row r="886" spans="1:29" ht="31.5" hidden="1" outlineLevel="7" x14ac:dyDescent="0.25">
      <c r="A886" s="108" t="s">
        <v>553</v>
      </c>
      <c r="B886" s="108" t="s">
        <v>539</v>
      </c>
      <c r="C886" s="108" t="s">
        <v>24</v>
      </c>
      <c r="D886" s="108"/>
      <c r="E886" s="111" t="s">
        <v>25</v>
      </c>
      <c r="F886" s="29"/>
      <c r="G886" s="29"/>
      <c r="H886" s="29"/>
      <c r="I886" s="28">
        <f>I887</f>
        <v>0</v>
      </c>
      <c r="J886" s="28">
        <f t="shared" si="739"/>
        <v>0</v>
      </c>
      <c r="K886" s="28">
        <f t="shared" si="739"/>
        <v>342</v>
      </c>
      <c r="L886" s="28">
        <f t="shared" si="739"/>
        <v>342</v>
      </c>
      <c r="M886" s="28">
        <f t="shared" si="739"/>
        <v>0</v>
      </c>
      <c r="N886" s="28">
        <f t="shared" si="739"/>
        <v>342</v>
      </c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  <c r="AA886" s="138"/>
      <c r="AB886" s="29"/>
      <c r="AC886" s="127"/>
    </row>
    <row r="887" spans="1:29" ht="31.5" hidden="1" outlineLevel="7" x14ac:dyDescent="0.25">
      <c r="A887" s="108" t="s">
        <v>553</v>
      </c>
      <c r="B887" s="108" t="s">
        <v>539</v>
      </c>
      <c r="C887" s="108" t="s">
        <v>248</v>
      </c>
      <c r="D887" s="108"/>
      <c r="E887" s="111" t="s">
        <v>249</v>
      </c>
      <c r="F887" s="29"/>
      <c r="G887" s="29"/>
      <c r="H887" s="29"/>
      <c r="I887" s="28">
        <f>I888</f>
        <v>0</v>
      </c>
      <c r="J887" s="28">
        <f t="shared" si="739"/>
        <v>0</v>
      </c>
      <c r="K887" s="28">
        <f t="shared" si="739"/>
        <v>342</v>
      </c>
      <c r="L887" s="28">
        <f t="shared" si="739"/>
        <v>342</v>
      </c>
      <c r="M887" s="28">
        <f t="shared" si="739"/>
        <v>0</v>
      </c>
      <c r="N887" s="28">
        <f t="shared" si="739"/>
        <v>342</v>
      </c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  <c r="AA887" s="138"/>
      <c r="AB887" s="29"/>
      <c r="AC887" s="127"/>
    </row>
    <row r="888" spans="1:29" ht="31.5" hidden="1" outlineLevel="7" x14ac:dyDescent="0.25">
      <c r="A888" s="108" t="s">
        <v>553</v>
      </c>
      <c r="B888" s="108" t="s">
        <v>539</v>
      </c>
      <c r="C888" s="108" t="s">
        <v>814</v>
      </c>
      <c r="D888" s="108"/>
      <c r="E888" s="111" t="s">
        <v>815</v>
      </c>
      <c r="F888" s="29"/>
      <c r="G888" s="29"/>
      <c r="H888" s="29"/>
      <c r="I888" s="28">
        <f>I889</f>
        <v>0</v>
      </c>
      <c r="J888" s="28">
        <f t="shared" si="739"/>
        <v>0</v>
      </c>
      <c r="K888" s="28">
        <f t="shared" si="739"/>
        <v>342</v>
      </c>
      <c r="L888" s="28">
        <f t="shared" si="739"/>
        <v>342</v>
      </c>
      <c r="M888" s="28">
        <f t="shared" si="739"/>
        <v>0</v>
      </c>
      <c r="N888" s="28">
        <f t="shared" si="739"/>
        <v>342</v>
      </c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  <c r="AA888" s="138"/>
      <c r="AB888" s="29"/>
      <c r="AC888" s="127"/>
    </row>
    <row r="889" spans="1:29" ht="31.5" hidden="1" outlineLevel="7" x14ac:dyDescent="0.25">
      <c r="A889" s="110" t="s">
        <v>553</v>
      </c>
      <c r="B889" s="110" t="s">
        <v>539</v>
      </c>
      <c r="C889" s="110" t="s">
        <v>814</v>
      </c>
      <c r="D889" s="110" t="s">
        <v>65</v>
      </c>
      <c r="E889" s="112" t="s">
        <v>66</v>
      </c>
      <c r="F889" s="29"/>
      <c r="G889" s="29"/>
      <c r="H889" s="29"/>
      <c r="I889" s="29"/>
      <c r="J889" s="29"/>
      <c r="K889" s="29">
        <v>342</v>
      </c>
      <c r="L889" s="29">
        <f>SUM(H889:K889)</f>
        <v>342</v>
      </c>
      <c r="M889" s="29"/>
      <c r="N889" s="29">
        <f>SUM(L889:M889)</f>
        <v>342</v>
      </c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  <c r="AA889" s="138"/>
      <c r="AB889" s="29"/>
      <c r="AC889" s="127"/>
    </row>
    <row r="890" spans="1:29" ht="15.75" hidden="1" outlineLevel="1" x14ac:dyDescent="0.2">
      <c r="A890" s="30" t="s">
        <v>553</v>
      </c>
      <c r="B890" s="30" t="s">
        <v>541</v>
      </c>
      <c r="C890" s="30"/>
      <c r="D890" s="30"/>
      <c r="E890" s="31" t="s">
        <v>542</v>
      </c>
      <c r="F890" s="28">
        <f t="shared" ref="F890:Z894" si="740">F891</f>
        <v>720</v>
      </c>
      <c r="G890" s="28">
        <f t="shared" si="740"/>
        <v>0</v>
      </c>
      <c r="H890" s="28">
        <f t="shared" si="740"/>
        <v>720</v>
      </c>
      <c r="I890" s="28">
        <f t="shared" si="740"/>
        <v>0</v>
      </c>
      <c r="J890" s="28">
        <f t="shared" si="740"/>
        <v>0</v>
      </c>
      <c r="K890" s="28">
        <f t="shared" si="740"/>
        <v>0</v>
      </c>
      <c r="L890" s="28">
        <f t="shared" si="740"/>
        <v>720</v>
      </c>
      <c r="M890" s="28">
        <f t="shared" si="740"/>
        <v>0</v>
      </c>
      <c r="N890" s="28">
        <f t="shared" si="740"/>
        <v>720</v>
      </c>
      <c r="O890" s="28">
        <f t="shared" si="740"/>
        <v>520</v>
      </c>
      <c r="P890" s="28">
        <f t="shared" si="740"/>
        <v>0</v>
      </c>
      <c r="Q890" s="28">
        <f t="shared" si="740"/>
        <v>520</v>
      </c>
      <c r="R890" s="28">
        <f t="shared" si="740"/>
        <v>0</v>
      </c>
      <c r="S890" s="28">
        <f t="shared" si="740"/>
        <v>520</v>
      </c>
      <c r="T890" s="28">
        <f t="shared" si="740"/>
        <v>0</v>
      </c>
      <c r="U890" s="28">
        <f t="shared" si="740"/>
        <v>520</v>
      </c>
      <c r="V890" s="28">
        <f t="shared" si="740"/>
        <v>420</v>
      </c>
      <c r="W890" s="28">
        <f t="shared" si="740"/>
        <v>0</v>
      </c>
      <c r="X890" s="28">
        <f t="shared" si="740"/>
        <v>420</v>
      </c>
      <c r="Y890" s="28">
        <f t="shared" si="740"/>
        <v>0</v>
      </c>
      <c r="Z890" s="28">
        <f t="shared" si="740"/>
        <v>420</v>
      </c>
      <c r="AA890" s="137">
        <f t="shared" ref="AA890:AB894" si="741">AA891</f>
        <v>0</v>
      </c>
      <c r="AB890" s="28">
        <f t="shared" si="741"/>
        <v>420</v>
      </c>
      <c r="AC890" s="127"/>
    </row>
    <row r="891" spans="1:29" ht="31.5" hidden="1" outlineLevel="2" x14ac:dyDescent="0.2">
      <c r="A891" s="30" t="s">
        <v>553</v>
      </c>
      <c r="B891" s="30" t="s">
        <v>541</v>
      </c>
      <c r="C891" s="30" t="s">
        <v>223</v>
      </c>
      <c r="D891" s="30"/>
      <c r="E891" s="31" t="s">
        <v>224</v>
      </c>
      <c r="F891" s="28">
        <f t="shared" si="740"/>
        <v>720</v>
      </c>
      <c r="G891" s="28">
        <f t="shared" si="740"/>
        <v>0</v>
      </c>
      <c r="H891" s="28">
        <f t="shared" si="740"/>
        <v>720</v>
      </c>
      <c r="I891" s="28">
        <f t="shared" si="740"/>
        <v>0</v>
      </c>
      <c r="J891" s="28">
        <f t="shared" si="740"/>
        <v>0</v>
      </c>
      <c r="K891" s="28">
        <f t="shared" si="740"/>
        <v>0</v>
      </c>
      <c r="L891" s="28">
        <f t="shared" si="740"/>
        <v>720</v>
      </c>
      <c r="M891" s="28">
        <f t="shared" si="740"/>
        <v>0</v>
      </c>
      <c r="N891" s="28">
        <f t="shared" si="740"/>
        <v>720</v>
      </c>
      <c r="O891" s="28">
        <f t="shared" si="740"/>
        <v>520</v>
      </c>
      <c r="P891" s="28">
        <f t="shared" si="740"/>
        <v>0</v>
      </c>
      <c r="Q891" s="28">
        <f t="shared" si="740"/>
        <v>520</v>
      </c>
      <c r="R891" s="28">
        <f t="shared" si="740"/>
        <v>0</v>
      </c>
      <c r="S891" s="28">
        <f t="shared" si="740"/>
        <v>520</v>
      </c>
      <c r="T891" s="28">
        <f t="shared" si="740"/>
        <v>0</v>
      </c>
      <c r="U891" s="28">
        <f t="shared" si="740"/>
        <v>520</v>
      </c>
      <c r="V891" s="28">
        <f t="shared" si="740"/>
        <v>420</v>
      </c>
      <c r="W891" s="28">
        <f t="shared" si="740"/>
        <v>0</v>
      </c>
      <c r="X891" s="28">
        <f t="shared" si="740"/>
        <v>420</v>
      </c>
      <c r="Y891" s="28">
        <f t="shared" si="740"/>
        <v>0</v>
      </c>
      <c r="Z891" s="28">
        <f t="shared" si="740"/>
        <v>420</v>
      </c>
      <c r="AA891" s="137">
        <f t="shared" si="741"/>
        <v>0</v>
      </c>
      <c r="AB891" s="28">
        <f t="shared" si="741"/>
        <v>420</v>
      </c>
      <c r="AC891" s="127"/>
    </row>
    <row r="892" spans="1:29" ht="31.5" hidden="1" outlineLevel="3" x14ac:dyDescent="0.2">
      <c r="A892" s="30" t="s">
        <v>553</v>
      </c>
      <c r="B892" s="30" t="s">
        <v>541</v>
      </c>
      <c r="C892" s="30" t="s">
        <v>294</v>
      </c>
      <c r="D892" s="30"/>
      <c r="E892" s="31" t="s">
        <v>295</v>
      </c>
      <c r="F892" s="28">
        <f t="shared" si="740"/>
        <v>720</v>
      </c>
      <c r="G892" s="28">
        <f t="shared" si="740"/>
        <v>0</v>
      </c>
      <c r="H892" s="28">
        <f t="shared" si="740"/>
        <v>720</v>
      </c>
      <c r="I892" s="28">
        <f t="shared" si="740"/>
        <v>0</v>
      </c>
      <c r="J892" s="28">
        <f t="shared" si="740"/>
        <v>0</v>
      </c>
      <c r="K892" s="28">
        <f t="shared" si="740"/>
        <v>0</v>
      </c>
      <c r="L892" s="28">
        <f t="shared" si="740"/>
        <v>720</v>
      </c>
      <c r="M892" s="28">
        <f t="shared" si="740"/>
        <v>0</v>
      </c>
      <c r="N892" s="28">
        <f t="shared" si="740"/>
        <v>720</v>
      </c>
      <c r="O892" s="28">
        <f t="shared" si="740"/>
        <v>520</v>
      </c>
      <c r="P892" s="28">
        <f t="shared" si="740"/>
        <v>0</v>
      </c>
      <c r="Q892" s="28">
        <f t="shared" si="740"/>
        <v>520</v>
      </c>
      <c r="R892" s="28">
        <f t="shared" si="740"/>
        <v>0</v>
      </c>
      <c r="S892" s="28">
        <f t="shared" si="740"/>
        <v>520</v>
      </c>
      <c r="T892" s="28">
        <f t="shared" si="740"/>
        <v>0</v>
      </c>
      <c r="U892" s="28">
        <f t="shared" si="740"/>
        <v>520</v>
      </c>
      <c r="V892" s="28">
        <f t="shared" si="740"/>
        <v>420</v>
      </c>
      <c r="W892" s="28">
        <f t="shared" si="740"/>
        <v>0</v>
      </c>
      <c r="X892" s="28">
        <f t="shared" si="740"/>
        <v>420</v>
      </c>
      <c r="Y892" s="28">
        <f t="shared" si="740"/>
        <v>0</v>
      </c>
      <c r="Z892" s="28">
        <f t="shared" si="740"/>
        <v>420</v>
      </c>
      <c r="AA892" s="137">
        <f t="shared" si="741"/>
        <v>0</v>
      </c>
      <c r="AB892" s="28">
        <f t="shared" si="741"/>
        <v>420</v>
      </c>
      <c r="AC892" s="127"/>
    </row>
    <row r="893" spans="1:29" ht="31.5" hidden="1" outlineLevel="4" x14ac:dyDescent="0.2">
      <c r="A893" s="30" t="s">
        <v>553</v>
      </c>
      <c r="B893" s="30" t="s">
        <v>541</v>
      </c>
      <c r="C893" s="30" t="s">
        <v>299</v>
      </c>
      <c r="D893" s="30"/>
      <c r="E893" s="31" t="s">
        <v>300</v>
      </c>
      <c r="F893" s="28">
        <f t="shared" si="740"/>
        <v>720</v>
      </c>
      <c r="G893" s="28">
        <f t="shared" si="740"/>
        <v>0</v>
      </c>
      <c r="H893" s="28">
        <f t="shared" si="740"/>
        <v>720</v>
      </c>
      <c r="I893" s="28">
        <f t="shared" si="740"/>
        <v>0</v>
      </c>
      <c r="J893" s="28">
        <f t="shared" si="740"/>
        <v>0</v>
      </c>
      <c r="K893" s="28">
        <f t="shared" si="740"/>
        <v>0</v>
      </c>
      <c r="L893" s="28">
        <f t="shared" si="740"/>
        <v>720</v>
      </c>
      <c r="M893" s="28">
        <f t="shared" si="740"/>
        <v>0</v>
      </c>
      <c r="N893" s="28">
        <f t="shared" si="740"/>
        <v>720</v>
      </c>
      <c r="O893" s="28">
        <f t="shared" si="740"/>
        <v>520</v>
      </c>
      <c r="P893" s="28">
        <f t="shared" si="740"/>
        <v>0</v>
      </c>
      <c r="Q893" s="28">
        <f t="shared" si="740"/>
        <v>520</v>
      </c>
      <c r="R893" s="28">
        <f t="shared" si="740"/>
        <v>0</v>
      </c>
      <c r="S893" s="28">
        <f t="shared" si="740"/>
        <v>520</v>
      </c>
      <c r="T893" s="28">
        <f t="shared" si="740"/>
        <v>0</v>
      </c>
      <c r="U893" s="28">
        <f t="shared" si="740"/>
        <v>520</v>
      </c>
      <c r="V893" s="28">
        <f t="shared" si="740"/>
        <v>420</v>
      </c>
      <c r="W893" s="28">
        <f t="shared" si="740"/>
        <v>0</v>
      </c>
      <c r="X893" s="28">
        <f t="shared" si="740"/>
        <v>420</v>
      </c>
      <c r="Y893" s="28">
        <f t="shared" si="740"/>
        <v>0</v>
      </c>
      <c r="Z893" s="28">
        <f t="shared" si="740"/>
        <v>420</v>
      </c>
      <c r="AA893" s="137">
        <f t="shared" si="741"/>
        <v>0</v>
      </c>
      <c r="AB893" s="28">
        <f t="shared" si="741"/>
        <v>420</v>
      </c>
      <c r="AC893" s="127"/>
    </row>
    <row r="894" spans="1:29" ht="31.5" hidden="1" outlineLevel="5" x14ac:dyDescent="0.2">
      <c r="A894" s="30" t="s">
        <v>553</v>
      </c>
      <c r="B894" s="30" t="s">
        <v>541</v>
      </c>
      <c r="C894" s="30" t="s">
        <v>303</v>
      </c>
      <c r="D894" s="30"/>
      <c r="E894" s="31" t="s">
        <v>304</v>
      </c>
      <c r="F894" s="28">
        <f t="shared" si="740"/>
        <v>720</v>
      </c>
      <c r="G894" s="28">
        <f t="shared" si="740"/>
        <v>0</v>
      </c>
      <c r="H894" s="28">
        <f t="shared" si="740"/>
        <v>720</v>
      </c>
      <c r="I894" s="28">
        <f t="shared" si="740"/>
        <v>0</v>
      </c>
      <c r="J894" s="28">
        <f t="shared" si="740"/>
        <v>0</v>
      </c>
      <c r="K894" s="28">
        <f t="shared" si="740"/>
        <v>0</v>
      </c>
      <c r="L894" s="28">
        <f t="shared" si="740"/>
        <v>720</v>
      </c>
      <c r="M894" s="28">
        <f t="shared" si="740"/>
        <v>0</v>
      </c>
      <c r="N894" s="28">
        <f t="shared" si="740"/>
        <v>720</v>
      </c>
      <c r="O894" s="28">
        <f t="shared" si="740"/>
        <v>520</v>
      </c>
      <c r="P894" s="28">
        <f t="shared" si="740"/>
        <v>0</v>
      </c>
      <c r="Q894" s="28">
        <f t="shared" si="740"/>
        <v>520</v>
      </c>
      <c r="R894" s="28">
        <f t="shared" si="740"/>
        <v>0</v>
      </c>
      <c r="S894" s="28">
        <f t="shared" si="740"/>
        <v>520</v>
      </c>
      <c r="T894" s="28">
        <f t="shared" si="740"/>
        <v>0</v>
      </c>
      <c r="U894" s="28">
        <f t="shared" si="740"/>
        <v>520</v>
      </c>
      <c r="V894" s="28">
        <f t="shared" si="740"/>
        <v>420</v>
      </c>
      <c r="W894" s="28">
        <f t="shared" si="740"/>
        <v>0</v>
      </c>
      <c r="X894" s="28">
        <f t="shared" si="740"/>
        <v>420</v>
      </c>
      <c r="Y894" s="28">
        <f t="shared" si="740"/>
        <v>0</v>
      </c>
      <c r="Z894" s="28">
        <f t="shared" si="740"/>
        <v>420</v>
      </c>
      <c r="AA894" s="137">
        <f t="shared" si="741"/>
        <v>0</v>
      </c>
      <c r="AB894" s="28">
        <f t="shared" si="741"/>
        <v>420</v>
      </c>
      <c r="AC894" s="127"/>
    </row>
    <row r="895" spans="1:29" ht="15.75" hidden="1" outlineLevel="7" x14ac:dyDescent="0.2">
      <c r="A895" s="32" t="s">
        <v>553</v>
      </c>
      <c r="B895" s="32" t="s">
        <v>541</v>
      </c>
      <c r="C895" s="32" t="s">
        <v>303</v>
      </c>
      <c r="D895" s="32" t="s">
        <v>19</v>
      </c>
      <c r="E895" s="33" t="s">
        <v>20</v>
      </c>
      <c r="F895" s="29">
        <v>720</v>
      </c>
      <c r="G895" s="29"/>
      <c r="H895" s="29">
        <f>SUM(F895:G895)</f>
        <v>720</v>
      </c>
      <c r="I895" s="29"/>
      <c r="J895" s="29"/>
      <c r="K895" s="29"/>
      <c r="L895" s="29">
        <f>SUM(H895:K895)</f>
        <v>720</v>
      </c>
      <c r="M895" s="29"/>
      <c r="N895" s="29">
        <f>SUM(L895:M895)</f>
        <v>720</v>
      </c>
      <c r="O895" s="29">
        <v>520</v>
      </c>
      <c r="P895" s="29"/>
      <c r="Q895" s="29">
        <f>SUM(O895:P895)</f>
        <v>520</v>
      </c>
      <c r="R895" s="29"/>
      <c r="S895" s="29">
        <f>SUM(Q895:R895)</f>
        <v>520</v>
      </c>
      <c r="T895" s="29"/>
      <c r="U895" s="29">
        <f>SUM(S895:T895)</f>
        <v>520</v>
      </c>
      <c r="V895" s="29">
        <v>420</v>
      </c>
      <c r="W895" s="29"/>
      <c r="X895" s="29">
        <f>SUM(V895:W895)</f>
        <v>420</v>
      </c>
      <c r="Y895" s="29"/>
      <c r="Z895" s="29">
        <f>SUM(X895:Y895)</f>
        <v>420</v>
      </c>
      <c r="AA895" s="138"/>
      <c r="AB895" s="29">
        <f>SUM(Z895:AA895)</f>
        <v>420</v>
      </c>
      <c r="AC895" s="127"/>
    </row>
    <row r="896" spans="1:29" s="72" customFormat="1" ht="15.75" hidden="1" outlineLevel="7" x14ac:dyDescent="0.2">
      <c r="A896" s="30" t="s">
        <v>553</v>
      </c>
      <c r="B896" s="5" t="s">
        <v>545</v>
      </c>
      <c r="C896" s="71"/>
      <c r="D896" s="30"/>
      <c r="E896" s="67" t="s">
        <v>546</v>
      </c>
      <c r="F896" s="28">
        <f t="shared" ref="F896:H896" si="742">F903</f>
        <v>2617.7544200000002</v>
      </c>
      <c r="G896" s="28">
        <f t="shared" si="742"/>
        <v>0</v>
      </c>
      <c r="H896" s="28">
        <f t="shared" si="742"/>
        <v>2617.7544200000002</v>
      </c>
      <c r="I896" s="28">
        <f>I903+I897</f>
        <v>22500</v>
      </c>
      <c r="J896" s="28">
        <f t="shared" ref="J896:Z896" si="743">J903+J897</f>
        <v>0</v>
      </c>
      <c r="K896" s="28">
        <f t="shared" si="743"/>
        <v>7866.67</v>
      </c>
      <c r="L896" s="28">
        <f t="shared" si="743"/>
        <v>32984.424420000003</v>
      </c>
      <c r="M896" s="28">
        <f>M903+M897</f>
        <v>0</v>
      </c>
      <c r="N896" s="28">
        <f>N903+N897</f>
        <v>32984.424420000003</v>
      </c>
      <c r="O896" s="28">
        <f t="shared" si="743"/>
        <v>0</v>
      </c>
      <c r="P896" s="28">
        <f t="shared" si="743"/>
        <v>0</v>
      </c>
      <c r="Q896" s="28">
        <f t="shared" si="743"/>
        <v>0</v>
      </c>
      <c r="R896" s="28">
        <f t="shared" si="743"/>
        <v>0</v>
      </c>
      <c r="S896" s="28">
        <f t="shared" si="743"/>
        <v>0</v>
      </c>
      <c r="T896" s="28">
        <f>T903+T897</f>
        <v>0</v>
      </c>
      <c r="U896" s="28">
        <f>U903+U897</f>
        <v>0</v>
      </c>
      <c r="V896" s="28">
        <f t="shared" si="743"/>
        <v>0</v>
      </c>
      <c r="W896" s="28">
        <f t="shared" si="743"/>
        <v>0</v>
      </c>
      <c r="X896" s="28">
        <f t="shared" si="743"/>
        <v>0</v>
      </c>
      <c r="Y896" s="28">
        <f t="shared" si="743"/>
        <v>0</v>
      </c>
      <c r="Z896" s="28">
        <f t="shared" si="743"/>
        <v>0</v>
      </c>
      <c r="AA896" s="137">
        <f>AA903+AA897</f>
        <v>0</v>
      </c>
      <c r="AB896" s="28">
        <f>AB903+AB897</f>
        <v>0</v>
      </c>
      <c r="AC896" s="127"/>
    </row>
    <row r="897" spans="1:29" s="72" customFormat="1" ht="15.75" hidden="1" outlineLevel="7" x14ac:dyDescent="0.2">
      <c r="A897" s="30" t="s">
        <v>553</v>
      </c>
      <c r="B897" s="5" t="s">
        <v>722</v>
      </c>
      <c r="C897" s="32"/>
      <c r="D897" s="32"/>
      <c r="E897" s="67" t="s">
        <v>731</v>
      </c>
      <c r="F897" s="28"/>
      <c r="G897" s="28"/>
      <c r="H897" s="28"/>
      <c r="I897" s="28">
        <f t="shared" ref="I897:N900" si="744">I898</f>
        <v>0</v>
      </c>
      <c r="J897" s="28">
        <f t="shared" si="744"/>
        <v>0</v>
      </c>
      <c r="K897" s="28">
        <f t="shared" si="744"/>
        <v>366.67</v>
      </c>
      <c r="L897" s="28">
        <f t="shared" si="744"/>
        <v>366.67</v>
      </c>
      <c r="M897" s="28">
        <f t="shared" si="744"/>
        <v>0</v>
      </c>
      <c r="N897" s="28">
        <f t="shared" si="744"/>
        <v>366.67</v>
      </c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137"/>
      <c r="AB897" s="28"/>
      <c r="AC897" s="127"/>
    </row>
    <row r="898" spans="1:29" s="72" customFormat="1" ht="31.5" hidden="1" outlineLevel="7" x14ac:dyDescent="0.2">
      <c r="A898" s="30" t="s">
        <v>553</v>
      </c>
      <c r="B898" s="5" t="s">
        <v>722</v>
      </c>
      <c r="C898" s="20" t="s">
        <v>260</v>
      </c>
      <c r="D898" s="20"/>
      <c r="E898" s="21" t="s">
        <v>261</v>
      </c>
      <c r="F898" s="28"/>
      <c r="G898" s="28"/>
      <c r="H898" s="28"/>
      <c r="I898" s="28">
        <f t="shared" si="744"/>
        <v>0</v>
      </c>
      <c r="J898" s="28">
        <f t="shared" si="744"/>
        <v>0</v>
      </c>
      <c r="K898" s="28">
        <f t="shared" si="744"/>
        <v>366.67</v>
      </c>
      <c r="L898" s="28">
        <f t="shared" si="744"/>
        <v>366.67</v>
      </c>
      <c r="M898" s="28">
        <f t="shared" si="744"/>
        <v>0</v>
      </c>
      <c r="N898" s="28">
        <f t="shared" si="744"/>
        <v>366.67</v>
      </c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137"/>
      <c r="AB898" s="28"/>
      <c r="AC898" s="127"/>
    </row>
    <row r="899" spans="1:29" s="72" customFormat="1" ht="15.75" hidden="1" outlineLevel="7" x14ac:dyDescent="0.2">
      <c r="A899" s="30" t="s">
        <v>553</v>
      </c>
      <c r="B899" s="5" t="s">
        <v>722</v>
      </c>
      <c r="C899" s="20" t="s">
        <v>262</v>
      </c>
      <c r="D899" s="20"/>
      <c r="E899" s="21" t="s">
        <v>263</v>
      </c>
      <c r="F899" s="28"/>
      <c r="G899" s="28"/>
      <c r="H899" s="28"/>
      <c r="I899" s="28">
        <f t="shared" si="744"/>
        <v>0</v>
      </c>
      <c r="J899" s="28">
        <f t="shared" si="744"/>
        <v>0</v>
      </c>
      <c r="K899" s="28">
        <f t="shared" si="744"/>
        <v>366.67</v>
      </c>
      <c r="L899" s="28">
        <f t="shared" si="744"/>
        <v>366.67</v>
      </c>
      <c r="M899" s="28">
        <f t="shared" si="744"/>
        <v>0</v>
      </c>
      <c r="N899" s="28">
        <f t="shared" si="744"/>
        <v>366.67</v>
      </c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137"/>
      <c r="AB899" s="28"/>
      <c r="AC899" s="127"/>
    </row>
    <row r="900" spans="1:29" s="72" customFormat="1" ht="31.5" hidden="1" outlineLevel="7" x14ac:dyDescent="0.2">
      <c r="A900" s="30" t="s">
        <v>553</v>
      </c>
      <c r="B900" s="5" t="s">
        <v>722</v>
      </c>
      <c r="C900" s="20" t="s">
        <v>383</v>
      </c>
      <c r="D900" s="20"/>
      <c r="E900" s="21" t="s">
        <v>384</v>
      </c>
      <c r="F900" s="28"/>
      <c r="G900" s="28"/>
      <c r="H900" s="28"/>
      <c r="I900" s="28">
        <f>I901</f>
        <v>0</v>
      </c>
      <c r="J900" s="28">
        <f t="shared" si="744"/>
        <v>0</v>
      </c>
      <c r="K900" s="28">
        <f t="shared" si="744"/>
        <v>366.67</v>
      </c>
      <c r="L900" s="28">
        <f t="shared" si="744"/>
        <v>366.67</v>
      </c>
      <c r="M900" s="28">
        <f t="shared" si="744"/>
        <v>0</v>
      </c>
      <c r="N900" s="28">
        <f t="shared" si="744"/>
        <v>366.67</v>
      </c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137"/>
      <c r="AB900" s="28"/>
      <c r="AC900" s="127"/>
    </row>
    <row r="901" spans="1:29" s="72" customFormat="1" ht="15.75" hidden="1" outlineLevel="7" x14ac:dyDescent="0.2">
      <c r="A901" s="30" t="s">
        <v>553</v>
      </c>
      <c r="B901" s="5" t="s">
        <v>722</v>
      </c>
      <c r="C901" s="20" t="s">
        <v>601</v>
      </c>
      <c r="D901" s="24"/>
      <c r="E901" s="21" t="s">
        <v>602</v>
      </c>
      <c r="F901" s="28"/>
      <c r="G901" s="28"/>
      <c r="H901" s="28"/>
      <c r="I901" s="28">
        <f t="shared" ref="I901:N901" si="745">I902</f>
        <v>0</v>
      </c>
      <c r="J901" s="28">
        <f t="shared" si="745"/>
        <v>0</v>
      </c>
      <c r="K901" s="28">
        <f t="shared" si="745"/>
        <v>366.67</v>
      </c>
      <c r="L901" s="28">
        <f t="shared" si="745"/>
        <v>366.67</v>
      </c>
      <c r="M901" s="28">
        <f t="shared" si="745"/>
        <v>0</v>
      </c>
      <c r="N901" s="28">
        <f t="shared" si="745"/>
        <v>366.67</v>
      </c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137"/>
      <c r="AB901" s="28"/>
      <c r="AC901" s="127"/>
    </row>
    <row r="902" spans="1:29" s="72" customFormat="1" ht="31.5" hidden="1" outlineLevel="7" x14ac:dyDescent="0.2">
      <c r="A902" s="32" t="s">
        <v>553</v>
      </c>
      <c r="B902" s="40" t="s">
        <v>722</v>
      </c>
      <c r="C902" s="24" t="s">
        <v>601</v>
      </c>
      <c r="D902" s="24" t="s">
        <v>65</v>
      </c>
      <c r="E902" s="25" t="s">
        <v>66</v>
      </c>
      <c r="F902" s="28"/>
      <c r="G902" s="28"/>
      <c r="H902" s="28"/>
      <c r="I902" s="29"/>
      <c r="J902" s="29"/>
      <c r="K902" s="29">
        <v>366.67</v>
      </c>
      <c r="L902" s="29">
        <f>SUM(H902:K902)</f>
        <v>366.67</v>
      </c>
      <c r="M902" s="28"/>
      <c r="N902" s="29">
        <f>SUM(L902:M902)</f>
        <v>366.67</v>
      </c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137"/>
      <c r="AB902" s="28"/>
      <c r="AC902" s="127"/>
    </row>
    <row r="903" spans="1:29" s="72" customFormat="1" ht="15.75" hidden="1" outlineLevel="7" x14ac:dyDescent="0.2">
      <c r="A903" s="30" t="s">
        <v>553</v>
      </c>
      <c r="B903" s="30" t="s">
        <v>547</v>
      </c>
      <c r="C903" s="30"/>
      <c r="D903" s="30"/>
      <c r="E903" s="31" t="s">
        <v>548</v>
      </c>
      <c r="F903" s="28">
        <f>F904</f>
        <v>2617.7544200000002</v>
      </c>
      <c r="G903" s="28">
        <f t="shared" ref="G903:N905" si="746">G904</f>
        <v>0</v>
      </c>
      <c r="H903" s="28">
        <f t="shared" si="746"/>
        <v>2617.7544200000002</v>
      </c>
      <c r="I903" s="28">
        <f t="shared" si="746"/>
        <v>22500</v>
      </c>
      <c r="J903" s="28">
        <f t="shared" si="746"/>
        <v>0</v>
      </c>
      <c r="K903" s="28">
        <f t="shared" si="746"/>
        <v>7500</v>
      </c>
      <c r="L903" s="28">
        <f t="shared" si="746"/>
        <v>32617.754420000001</v>
      </c>
      <c r="M903" s="28">
        <f t="shared" si="746"/>
        <v>0</v>
      </c>
      <c r="N903" s="28">
        <f t="shared" si="746"/>
        <v>32617.754420000001</v>
      </c>
      <c r="O903" s="28"/>
      <c r="P903" s="28">
        <f t="shared" ref="P903:U905" si="747">P904</f>
        <v>0</v>
      </c>
      <c r="Q903" s="28">
        <f t="shared" si="747"/>
        <v>0</v>
      </c>
      <c r="R903" s="28">
        <f t="shared" si="747"/>
        <v>0</v>
      </c>
      <c r="S903" s="28">
        <f t="shared" si="747"/>
        <v>0</v>
      </c>
      <c r="T903" s="28">
        <f t="shared" si="747"/>
        <v>0</v>
      </c>
      <c r="U903" s="28">
        <f t="shared" si="747"/>
        <v>0</v>
      </c>
      <c r="V903" s="28"/>
      <c r="W903" s="28">
        <f t="shared" ref="W903:AB905" si="748">W904</f>
        <v>0</v>
      </c>
      <c r="X903" s="28">
        <f t="shared" si="748"/>
        <v>0</v>
      </c>
      <c r="Y903" s="28">
        <f t="shared" si="748"/>
        <v>0</v>
      </c>
      <c r="Z903" s="28">
        <f t="shared" si="748"/>
        <v>0</v>
      </c>
      <c r="AA903" s="137">
        <f t="shared" si="748"/>
        <v>0</v>
      </c>
      <c r="AB903" s="28">
        <f t="shared" si="748"/>
        <v>0</v>
      </c>
      <c r="AC903" s="127"/>
    </row>
    <row r="904" spans="1:29" s="72" customFormat="1" ht="25.5" hidden="1" customHeight="1" outlineLevel="7" x14ac:dyDescent="0.2">
      <c r="A904" s="30" t="s">
        <v>553</v>
      </c>
      <c r="B904" s="30" t="s">
        <v>547</v>
      </c>
      <c r="C904" s="20" t="s">
        <v>260</v>
      </c>
      <c r="D904" s="20"/>
      <c r="E904" s="21" t="s">
        <v>261</v>
      </c>
      <c r="F904" s="28">
        <f>F905</f>
        <v>2617.7544200000002</v>
      </c>
      <c r="G904" s="28">
        <f t="shared" si="746"/>
        <v>0</v>
      </c>
      <c r="H904" s="28">
        <f t="shared" si="746"/>
        <v>2617.7544200000002</v>
      </c>
      <c r="I904" s="28">
        <f t="shared" si="746"/>
        <v>22500</v>
      </c>
      <c r="J904" s="28">
        <f t="shared" si="746"/>
        <v>0</v>
      </c>
      <c r="K904" s="28">
        <f t="shared" si="746"/>
        <v>7500</v>
      </c>
      <c r="L904" s="28">
        <f t="shared" si="746"/>
        <v>32617.754420000001</v>
      </c>
      <c r="M904" s="28">
        <f t="shared" si="746"/>
        <v>0</v>
      </c>
      <c r="N904" s="28">
        <f t="shared" si="746"/>
        <v>32617.754420000001</v>
      </c>
      <c r="O904" s="28"/>
      <c r="P904" s="28">
        <f t="shared" si="747"/>
        <v>0</v>
      </c>
      <c r="Q904" s="28">
        <f t="shared" si="747"/>
        <v>0</v>
      </c>
      <c r="R904" s="28">
        <f t="shared" si="747"/>
        <v>0</v>
      </c>
      <c r="S904" s="28">
        <f t="shared" si="747"/>
        <v>0</v>
      </c>
      <c r="T904" s="28">
        <f t="shared" si="747"/>
        <v>0</v>
      </c>
      <c r="U904" s="28">
        <f t="shared" si="747"/>
        <v>0</v>
      </c>
      <c r="V904" s="28"/>
      <c r="W904" s="28">
        <f t="shared" si="748"/>
        <v>0</v>
      </c>
      <c r="X904" s="28">
        <f t="shared" si="748"/>
        <v>0</v>
      </c>
      <c r="Y904" s="28">
        <f t="shared" si="748"/>
        <v>0</v>
      </c>
      <c r="Z904" s="28">
        <f t="shared" si="748"/>
        <v>0</v>
      </c>
      <c r="AA904" s="137">
        <f t="shared" si="748"/>
        <v>0</v>
      </c>
      <c r="AB904" s="28">
        <f t="shared" si="748"/>
        <v>0</v>
      </c>
      <c r="AC904" s="127"/>
    </row>
    <row r="905" spans="1:29" s="72" customFormat="1" ht="15.75" hidden="1" outlineLevel="7" x14ac:dyDescent="0.2">
      <c r="A905" s="30" t="s">
        <v>553</v>
      </c>
      <c r="B905" s="30" t="s">
        <v>547</v>
      </c>
      <c r="C905" s="20" t="s">
        <v>262</v>
      </c>
      <c r="D905" s="20"/>
      <c r="E905" s="21" t="s">
        <v>263</v>
      </c>
      <c r="F905" s="28">
        <f>F906</f>
        <v>2617.7544200000002</v>
      </c>
      <c r="G905" s="28">
        <f t="shared" si="746"/>
        <v>0</v>
      </c>
      <c r="H905" s="28">
        <f t="shared" si="746"/>
        <v>2617.7544200000002</v>
      </c>
      <c r="I905" s="28">
        <f t="shared" si="746"/>
        <v>22500</v>
      </c>
      <c r="J905" s="28">
        <f t="shared" si="746"/>
        <v>0</v>
      </c>
      <c r="K905" s="28">
        <f t="shared" si="746"/>
        <v>7500</v>
      </c>
      <c r="L905" s="28">
        <f t="shared" si="746"/>
        <v>32617.754420000001</v>
      </c>
      <c r="M905" s="28">
        <f t="shared" si="746"/>
        <v>0</v>
      </c>
      <c r="N905" s="28">
        <f t="shared" si="746"/>
        <v>32617.754420000001</v>
      </c>
      <c r="O905" s="28"/>
      <c r="P905" s="28">
        <f t="shared" si="747"/>
        <v>0</v>
      </c>
      <c r="Q905" s="28">
        <f t="shared" si="747"/>
        <v>0</v>
      </c>
      <c r="R905" s="28">
        <f t="shared" si="747"/>
        <v>0</v>
      </c>
      <c r="S905" s="28">
        <f t="shared" si="747"/>
        <v>0</v>
      </c>
      <c r="T905" s="28">
        <f t="shared" si="747"/>
        <v>0</v>
      </c>
      <c r="U905" s="28">
        <f t="shared" si="747"/>
        <v>0</v>
      </c>
      <c r="V905" s="28"/>
      <c r="W905" s="28">
        <f t="shared" si="748"/>
        <v>0</v>
      </c>
      <c r="X905" s="28">
        <f t="shared" si="748"/>
        <v>0</v>
      </c>
      <c r="Y905" s="28">
        <f t="shared" si="748"/>
        <v>0</v>
      </c>
      <c r="Z905" s="28">
        <f t="shared" si="748"/>
        <v>0</v>
      </c>
      <c r="AA905" s="137">
        <f t="shared" si="748"/>
        <v>0</v>
      </c>
      <c r="AB905" s="28">
        <f t="shared" si="748"/>
        <v>0</v>
      </c>
      <c r="AC905" s="127"/>
    </row>
    <row r="906" spans="1:29" s="72" customFormat="1" ht="31.5" hidden="1" outlineLevel="7" x14ac:dyDescent="0.2">
      <c r="A906" s="30" t="s">
        <v>553</v>
      </c>
      <c r="B906" s="30" t="s">
        <v>547</v>
      </c>
      <c r="C906" s="20" t="s">
        <v>264</v>
      </c>
      <c r="D906" s="20"/>
      <c r="E906" s="21" t="s">
        <v>265</v>
      </c>
      <c r="F906" s="28">
        <f>F907+F909</f>
        <v>2617.7544200000002</v>
      </c>
      <c r="G906" s="28">
        <f t="shared" ref="G906" si="749">G907+G909</f>
        <v>0</v>
      </c>
      <c r="H906" s="28">
        <f>H907+H909+H911+H913</f>
        <v>2617.7544200000002</v>
      </c>
      <c r="I906" s="28">
        <f t="shared" ref="I906:Z906" si="750">I907+I909+I911+I913</f>
        <v>22500</v>
      </c>
      <c r="J906" s="28">
        <f t="shared" si="750"/>
        <v>0</v>
      </c>
      <c r="K906" s="28">
        <f t="shared" si="750"/>
        <v>7500</v>
      </c>
      <c r="L906" s="28">
        <f t="shared" si="750"/>
        <v>32617.754420000001</v>
      </c>
      <c r="M906" s="28">
        <f>M907+M909+M911+M913</f>
        <v>0</v>
      </c>
      <c r="N906" s="28">
        <f>N907+N909+N911+N913</f>
        <v>32617.754420000001</v>
      </c>
      <c r="O906" s="28">
        <f t="shared" si="750"/>
        <v>0</v>
      </c>
      <c r="P906" s="28">
        <f t="shared" si="750"/>
        <v>0</v>
      </c>
      <c r="Q906" s="28">
        <f t="shared" si="750"/>
        <v>0</v>
      </c>
      <c r="R906" s="28">
        <f t="shared" si="750"/>
        <v>0</v>
      </c>
      <c r="S906" s="28">
        <f t="shared" si="750"/>
        <v>0</v>
      </c>
      <c r="T906" s="28">
        <f>T907+T909+T911+T913</f>
        <v>0</v>
      </c>
      <c r="U906" s="28">
        <f>U907+U909+U911+U913</f>
        <v>0</v>
      </c>
      <c r="V906" s="28">
        <f t="shared" si="750"/>
        <v>0</v>
      </c>
      <c r="W906" s="28">
        <f t="shared" si="750"/>
        <v>0</v>
      </c>
      <c r="X906" s="28">
        <f t="shared" si="750"/>
        <v>0</v>
      </c>
      <c r="Y906" s="28">
        <f t="shared" si="750"/>
        <v>0</v>
      </c>
      <c r="Z906" s="28">
        <f t="shared" si="750"/>
        <v>0</v>
      </c>
      <c r="AA906" s="137">
        <f>AA907+AA909+AA911+AA913</f>
        <v>0</v>
      </c>
      <c r="AB906" s="28">
        <f>AB907+AB909+AB911+AB913</f>
        <v>0</v>
      </c>
      <c r="AC906" s="127"/>
    </row>
    <row r="907" spans="1:29" s="72" customFormat="1" ht="47.25" hidden="1" outlineLevel="7" x14ac:dyDescent="0.2">
      <c r="A907" s="30" t="s">
        <v>553</v>
      </c>
      <c r="B907" s="30" t="s">
        <v>547</v>
      </c>
      <c r="C907" s="30" t="s">
        <v>449</v>
      </c>
      <c r="D907" s="32"/>
      <c r="E907" s="31" t="s">
        <v>450</v>
      </c>
      <c r="F907" s="28">
        <f>F908</f>
        <v>1117.75442</v>
      </c>
      <c r="G907" s="28">
        <f t="shared" ref="G907:L907" si="751">G908</f>
        <v>0</v>
      </c>
      <c r="H907" s="28">
        <f t="shared" si="751"/>
        <v>1117.75442</v>
      </c>
      <c r="I907" s="28">
        <f t="shared" si="751"/>
        <v>0</v>
      </c>
      <c r="J907" s="28">
        <f t="shared" si="751"/>
        <v>0</v>
      </c>
      <c r="K907" s="28">
        <f t="shared" si="751"/>
        <v>0</v>
      </c>
      <c r="L907" s="28">
        <f t="shared" si="751"/>
        <v>1117.75442</v>
      </c>
      <c r="M907" s="28">
        <f>M908</f>
        <v>0</v>
      </c>
      <c r="N907" s="28">
        <f>N908</f>
        <v>1117.75442</v>
      </c>
      <c r="O907" s="28"/>
      <c r="P907" s="28">
        <f t="shared" ref="P907:S907" si="752">P908</f>
        <v>0</v>
      </c>
      <c r="Q907" s="28">
        <f t="shared" si="752"/>
        <v>0</v>
      </c>
      <c r="R907" s="28">
        <f t="shared" si="752"/>
        <v>0</v>
      </c>
      <c r="S907" s="28">
        <f t="shared" si="752"/>
        <v>0</v>
      </c>
      <c r="T907" s="28">
        <f>T908</f>
        <v>0</v>
      </c>
      <c r="U907" s="28">
        <f>U908</f>
        <v>0</v>
      </c>
      <c r="V907" s="28"/>
      <c r="W907" s="28">
        <f t="shared" ref="W907:Z907" si="753">W908</f>
        <v>0</v>
      </c>
      <c r="X907" s="28">
        <f t="shared" si="753"/>
        <v>0</v>
      </c>
      <c r="Y907" s="28">
        <f t="shared" si="753"/>
        <v>0</v>
      </c>
      <c r="Z907" s="28">
        <f t="shared" si="753"/>
        <v>0</v>
      </c>
      <c r="AA907" s="137">
        <f>AA908</f>
        <v>0</v>
      </c>
      <c r="AB907" s="28">
        <f>AB908</f>
        <v>0</v>
      </c>
      <c r="AC907" s="127"/>
    </row>
    <row r="908" spans="1:29" s="70" customFormat="1" ht="31.5" hidden="1" outlineLevel="7" x14ac:dyDescent="0.2">
      <c r="A908" s="32" t="s">
        <v>553</v>
      </c>
      <c r="B908" s="32" t="s">
        <v>547</v>
      </c>
      <c r="C908" s="32" t="s">
        <v>449</v>
      </c>
      <c r="D908" s="32" t="s">
        <v>65</v>
      </c>
      <c r="E908" s="38" t="s">
        <v>421</v>
      </c>
      <c r="F908" s="29">
        <v>1117.75442</v>
      </c>
      <c r="G908" s="29"/>
      <c r="H908" s="29">
        <f>SUM(F908:G908)</f>
        <v>1117.75442</v>
      </c>
      <c r="I908" s="29"/>
      <c r="J908" s="29"/>
      <c r="K908" s="29"/>
      <c r="L908" s="29">
        <f>SUM(H908:K908)</f>
        <v>1117.75442</v>
      </c>
      <c r="M908" s="29"/>
      <c r="N908" s="29">
        <f>SUM(L908:M908)</f>
        <v>1117.75442</v>
      </c>
      <c r="O908" s="29"/>
      <c r="P908" s="29"/>
      <c r="Q908" s="29">
        <f>SUM(O908:P908)</f>
        <v>0</v>
      </c>
      <c r="R908" s="29"/>
      <c r="S908" s="29">
        <f>SUM(Q908:R908)</f>
        <v>0</v>
      </c>
      <c r="T908" s="29"/>
      <c r="U908" s="29">
        <f>SUM(S908:T908)</f>
        <v>0</v>
      </c>
      <c r="V908" s="29"/>
      <c r="W908" s="29"/>
      <c r="X908" s="29">
        <f>SUM(V908:W908)</f>
        <v>0</v>
      </c>
      <c r="Y908" s="29"/>
      <c r="Z908" s="29">
        <f>SUM(X908:Y908)</f>
        <v>0</v>
      </c>
      <c r="AA908" s="138"/>
      <c r="AB908" s="29">
        <f>SUM(Z908:AA908)</f>
        <v>0</v>
      </c>
      <c r="AC908" s="127"/>
    </row>
    <row r="909" spans="1:29" s="70" customFormat="1" ht="47.25" hidden="1" outlineLevel="7" x14ac:dyDescent="0.2">
      <c r="A909" s="30" t="s">
        <v>553</v>
      </c>
      <c r="B909" s="30" t="s">
        <v>547</v>
      </c>
      <c r="C909" s="30" t="s">
        <v>449</v>
      </c>
      <c r="D909" s="32"/>
      <c r="E909" s="31" t="s">
        <v>631</v>
      </c>
      <c r="F909" s="28">
        <f>F910</f>
        <v>1500</v>
      </c>
      <c r="G909" s="28">
        <f t="shared" ref="G909:L909" si="754">G910</f>
        <v>0</v>
      </c>
      <c r="H909" s="28">
        <f t="shared" si="754"/>
        <v>1500</v>
      </c>
      <c r="I909" s="28">
        <f t="shared" si="754"/>
        <v>0</v>
      </c>
      <c r="J909" s="28">
        <f t="shared" si="754"/>
        <v>0</v>
      </c>
      <c r="K909" s="28">
        <f t="shared" si="754"/>
        <v>0</v>
      </c>
      <c r="L909" s="28">
        <f t="shared" si="754"/>
        <v>1500</v>
      </c>
      <c r="M909" s="28">
        <f>M910</f>
        <v>0</v>
      </c>
      <c r="N909" s="28">
        <f>N910</f>
        <v>1500</v>
      </c>
      <c r="O909" s="28"/>
      <c r="P909" s="28">
        <f t="shared" ref="P909:S909" si="755">P910</f>
        <v>0</v>
      </c>
      <c r="Q909" s="28">
        <f t="shared" si="755"/>
        <v>0</v>
      </c>
      <c r="R909" s="28">
        <f t="shared" si="755"/>
        <v>0</v>
      </c>
      <c r="S909" s="28">
        <f t="shared" si="755"/>
        <v>0</v>
      </c>
      <c r="T909" s="28">
        <f>T910</f>
        <v>0</v>
      </c>
      <c r="U909" s="28">
        <f>U910</f>
        <v>0</v>
      </c>
      <c r="V909" s="28"/>
      <c r="W909" s="28">
        <f t="shared" ref="W909:Z909" si="756">W910</f>
        <v>0</v>
      </c>
      <c r="X909" s="28">
        <f t="shared" si="756"/>
        <v>0</v>
      </c>
      <c r="Y909" s="28">
        <f t="shared" si="756"/>
        <v>0</v>
      </c>
      <c r="Z909" s="28">
        <f t="shared" si="756"/>
        <v>0</v>
      </c>
      <c r="AA909" s="137">
        <f>AA910</f>
        <v>0</v>
      </c>
      <c r="AB909" s="28">
        <f>AB910</f>
        <v>0</v>
      </c>
      <c r="AC909" s="127"/>
    </row>
    <row r="910" spans="1:29" s="70" customFormat="1" ht="31.5" hidden="1" outlineLevel="7" x14ac:dyDescent="0.2">
      <c r="A910" s="32" t="s">
        <v>553</v>
      </c>
      <c r="B910" s="32" t="s">
        <v>547</v>
      </c>
      <c r="C910" s="32" t="s">
        <v>449</v>
      </c>
      <c r="D910" s="32" t="s">
        <v>65</v>
      </c>
      <c r="E910" s="38" t="s">
        <v>421</v>
      </c>
      <c r="F910" s="29">
        <v>1500</v>
      </c>
      <c r="G910" s="29"/>
      <c r="H910" s="29">
        <f>SUM(F910:G910)</f>
        <v>1500</v>
      </c>
      <c r="I910" s="29"/>
      <c r="J910" s="29"/>
      <c r="K910" s="29"/>
      <c r="L910" s="29">
        <f>SUM(H910:K910)</f>
        <v>1500</v>
      </c>
      <c r="M910" s="29"/>
      <c r="N910" s="29">
        <f>SUM(L910:M910)</f>
        <v>1500</v>
      </c>
      <c r="O910" s="29"/>
      <c r="P910" s="29"/>
      <c r="Q910" s="29">
        <f>SUM(O910:P910)</f>
        <v>0</v>
      </c>
      <c r="R910" s="29"/>
      <c r="S910" s="29">
        <f>SUM(Q910:R910)</f>
        <v>0</v>
      </c>
      <c r="T910" s="29"/>
      <c r="U910" s="29">
        <f>SUM(S910:T910)</f>
        <v>0</v>
      </c>
      <c r="V910" s="29"/>
      <c r="W910" s="29"/>
      <c r="X910" s="29">
        <f>SUM(V910:W910)</f>
        <v>0</v>
      </c>
      <c r="Y910" s="29"/>
      <c r="Z910" s="29">
        <f>SUM(X910:Y910)</f>
        <v>0</v>
      </c>
      <c r="AA910" s="138"/>
      <c r="AB910" s="29">
        <f>SUM(Z910:AA910)</f>
        <v>0</v>
      </c>
      <c r="AC910" s="127"/>
    </row>
    <row r="911" spans="1:29" ht="31.5" hidden="1" outlineLevel="4" x14ac:dyDescent="0.25">
      <c r="A911" s="30" t="s">
        <v>553</v>
      </c>
      <c r="B911" s="30" t="s">
        <v>547</v>
      </c>
      <c r="C911" s="108" t="s">
        <v>807</v>
      </c>
      <c r="D911" s="110"/>
      <c r="E911" s="111" t="s">
        <v>619</v>
      </c>
      <c r="F911" s="29"/>
      <c r="G911" s="29"/>
      <c r="H911" s="29"/>
      <c r="I911" s="28">
        <f t="shared" ref="I911:N911" si="757">I912</f>
        <v>0</v>
      </c>
      <c r="J911" s="28">
        <f t="shared" si="757"/>
        <v>0</v>
      </c>
      <c r="K911" s="28">
        <f t="shared" si="757"/>
        <v>7500</v>
      </c>
      <c r="L911" s="28">
        <f t="shared" si="757"/>
        <v>7500</v>
      </c>
      <c r="M911" s="28">
        <f t="shared" si="757"/>
        <v>0</v>
      </c>
      <c r="N911" s="28">
        <f t="shared" si="757"/>
        <v>7500</v>
      </c>
      <c r="O911" s="29"/>
      <c r="P911" s="29"/>
      <c r="Q911" s="29"/>
      <c r="R911" s="29"/>
      <c r="S911" s="29"/>
      <c r="T911" s="29"/>
      <c r="U911" s="29"/>
      <c r="V911" s="28"/>
      <c r="W911" s="29"/>
      <c r="X911" s="29"/>
      <c r="Y911" s="29"/>
      <c r="Z911" s="29"/>
      <c r="AA911" s="138"/>
      <c r="AB911" s="29"/>
      <c r="AC911" s="127"/>
    </row>
    <row r="912" spans="1:29" ht="31.5" hidden="1" outlineLevel="4" x14ac:dyDescent="0.25">
      <c r="A912" s="32" t="s">
        <v>553</v>
      </c>
      <c r="B912" s="32" t="s">
        <v>547</v>
      </c>
      <c r="C912" s="110" t="s">
        <v>807</v>
      </c>
      <c r="D912" s="110" t="s">
        <v>65</v>
      </c>
      <c r="E912" s="112" t="s">
        <v>66</v>
      </c>
      <c r="F912" s="29"/>
      <c r="G912" s="29"/>
      <c r="H912" s="29"/>
      <c r="I912" s="29"/>
      <c r="J912" s="29"/>
      <c r="K912" s="29">
        <v>7500</v>
      </c>
      <c r="L912" s="29">
        <f>SUM(H912:K912)</f>
        <v>7500</v>
      </c>
      <c r="M912" s="29"/>
      <c r="N912" s="29">
        <f>SUM(L912:M912)</f>
        <v>7500</v>
      </c>
      <c r="O912" s="29"/>
      <c r="P912" s="29"/>
      <c r="Q912" s="29"/>
      <c r="R912" s="29"/>
      <c r="S912" s="29"/>
      <c r="T912" s="29"/>
      <c r="U912" s="29"/>
      <c r="V912" s="28"/>
      <c r="W912" s="29"/>
      <c r="X912" s="29"/>
      <c r="Y912" s="29"/>
      <c r="Z912" s="29"/>
      <c r="AA912" s="138"/>
      <c r="AB912" s="29"/>
      <c r="AC912" s="127"/>
    </row>
    <row r="913" spans="1:29" ht="31.5" hidden="1" outlineLevel="4" x14ac:dyDescent="0.25">
      <c r="A913" s="30" t="s">
        <v>553</v>
      </c>
      <c r="B913" s="30" t="s">
        <v>547</v>
      </c>
      <c r="C913" s="108" t="s">
        <v>807</v>
      </c>
      <c r="D913" s="110"/>
      <c r="E913" s="111" t="s">
        <v>761</v>
      </c>
      <c r="F913" s="29"/>
      <c r="G913" s="29"/>
      <c r="H913" s="29"/>
      <c r="I913" s="28">
        <f t="shared" ref="I913:N913" si="758">I914</f>
        <v>22500</v>
      </c>
      <c r="J913" s="28">
        <f t="shared" si="758"/>
        <v>0</v>
      </c>
      <c r="K913" s="28">
        <f t="shared" si="758"/>
        <v>0</v>
      </c>
      <c r="L913" s="28">
        <f t="shared" si="758"/>
        <v>22500</v>
      </c>
      <c r="M913" s="28">
        <f t="shared" si="758"/>
        <v>0</v>
      </c>
      <c r="N913" s="28">
        <f t="shared" si="758"/>
        <v>22500</v>
      </c>
      <c r="O913" s="29"/>
      <c r="P913" s="29"/>
      <c r="Q913" s="29"/>
      <c r="R913" s="29"/>
      <c r="S913" s="29"/>
      <c r="T913" s="29"/>
      <c r="U913" s="29"/>
      <c r="V913" s="28"/>
      <c r="W913" s="29"/>
      <c r="X913" s="29"/>
      <c r="Y913" s="29"/>
      <c r="Z913" s="29"/>
      <c r="AA913" s="138"/>
      <c r="AB913" s="29"/>
      <c r="AC913" s="127"/>
    </row>
    <row r="914" spans="1:29" ht="31.5" hidden="1" outlineLevel="4" x14ac:dyDescent="0.25">
      <c r="A914" s="32" t="s">
        <v>553</v>
      </c>
      <c r="B914" s="32" t="s">
        <v>547</v>
      </c>
      <c r="C914" s="110" t="s">
        <v>807</v>
      </c>
      <c r="D914" s="110" t="s">
        <v>65</v>
      </c>
      <c r="E914" s="112" t="s">
        <v>66</v>
      </c>
      <c r="F914" s="29"/>
      <c r="G914" s="29"/>
      <c r="H914" s="29"/>
      <c r="I914" s="29">
        <v>22500</v>
      </c>
      <c r="J914" s="29"/>
      <c r="K914" s="29"/>
      <c r="L914" s="29">
        <f>SUM(H914:K914)</f>
        <v>22500</v>
      </c>
      <c r="M914" s="29"/>
      <c r="N914" s="29">
        <f>SUM(L914:M914)</f>
        <v>22500</v>
      </c>
      <c r="O914" s="29"/>
      <c r="P914" s="29"/>
      <c r="Q914" s="29"/>
      <c r="R914" s="29"/>
      <c r="S914" s="29"/>
      <c r="T914" s="29"/>
      <c r="U914" s="29"/>
      <c r="V914" s="28"/>
      <c r="W914" s="29"/>
      <c r="X914" s="29"/>
      <c r="Y914" s="29"/>
      <c r="Z914" s="29"/>
      <c r="AA914" s="138"/>
      <c r="AB914" s="29"/>
      <c r="AC914" s="127"/>
    </row>
    <row r="915" spans="1:29" ht="15.75" outlineLevel="7" x14ac:dyDescent="0.2">
      <c r="A915" s="32"/>
      <c r="B915" s="32"/>
      <c r="C915" s="32"/>
      <c r="D915" s="32"/>
      <c r="E915" s="33"/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  <c r="AA915" s="138"/>
      <c r="AB915" s="29"/>
      <c r="AC915" s="127"/>
    </row>
    <row r="916" spans="1:29" ht="15.75" x14ac:dyDescent="0.2">
      <c r="A916" s="220" t="s">
        <v>560</v>
      </c>
      <c r="B916" s="30"/>
      <c r="C916" s="30"/>
      <c r="D916" s="30"/>
      <c r="E916" s="31" t="s">
        <v>561</v>
      </c>
      <c r="F916" s="28">
        <f>F917+F924+F936+F973</f>
        <v>283430.9705</v>
      </c>
      <c r="G916" s="28">
        <f t="shared" ref="G916:J916" si="759">G917+G924+G936+G973</f>
        <v>0</v>
      </c>
      <c r="H916" s="28">
        <f t="shared" si="759"/>
        <v>283430.9705</v>
      </c>
      <c r="I916" s="28">
        <f t="shared" si="759"/>
        <v>14040.592570000001</v>
      </c>
      <c r="J916" s="28">
        <f t="shared" si="759"/>
        <v>7077.6483900000003</v>
      </c>
      <c r="K916" s="28">
        <f>K917+K924+K936+K973</f>
        <v>13185.187530000001</v>
      </c>
      <c r="L916" s="28">
        <f t="shared" ref="L916" si="760">L917+L924+L936+L973</f>
        <v>317734.39899000002</v>
      </c>
      <c r="M916" s="28">
        <f>M917+M924+M936+M973</f>
        <v>7624.9058299999997</v>
      </c>
      <c r="N916" s="28">
        <f>N917+N924+N936+N973</f>
        <v>325359.30482000002</v>
      </c>
      <c r="O916" s="28">
        <f t="shared" ref="O916:Z916" si="761">O917+O924+O936+O973</f>
        <v>280166.19170000002</v>
      </c>
      <c r="P916" s="28">
        <f t="shared" si="761"/>
        <v>0</v>
      </c>
      <c r="Q916" s="28">
        <f t="shared" si="761"/>
        <v>280166.19170000002</v>
      </c>
      <c r="R916" s="28">
        <f t="shared" si="761"/>
        <v>-54.590159999999997</v>
      </c>
      <c r="S916" s="28">
        <f t="shared" si="761"/>
        <v>280111.60154</v>
      </c>
      <c r="T916" s="28">
        <f>T917+T924+T936+T973</f>
        <v>0</v>
      </c>
      <c r="U916" s="28">
        <f>U917+U924+U936+U973</f>
        <v>280111.60154</v>
      </c>
      <c r="V916" s="28">
        <f t="shared" si="761"/>
        <v>275785.09999999998</v>
      </c>
      <c r="W916" s="28">
        <f t="shared" si="761"/>
        <v>0</v>
      </c>
      <c r="X916" s="28">
        <f t="shared" si="761"/>
        <v>275785.09999999998</v>
      </c>
      <c r="Y916" s="28">
        <f t="shared" si="761"/>
        <v>0</v>
      </c>
      <c r="Z916" s="28">
        <f t="shared" si="761"/>
        <v>275785.09999999998</v>
      </c>
      <c r="AA916" s="137">
        <f>AA917+AA924+AA936+AA973</f>
        <v>0</v>
      </c>
      <c r="AB916" s="28">
        <f>AB917+AB924+AB936+AB973</f>
        <v>275785.09999999998</v>
      </c>
      <c r="AC916" s="127"/>
    </row>
    <row r="917" spans="1:29" ht="15.75" hidden="1" x14ac:dyDescent="0.2">
      <c r="A917" s="30" t="s">
        <v>560</v>
      </c>
      <c r="B917" s="30" t="s">
        <v>467</v>
      </c>
      <c r="C917" s="30"/>
      <c r="D917" s="30"/>
      <c r="E917" s="67" t="s">
        <v>468</v>
      </c>
      <c r="F917" s="28">
        <f t="shared" ref="F917:Z922" si="762">F918</f>
        <v>39</v>
      </c>
      <c r="G917" s="28">
        <f t="shared" si="762"/>
        <v>0</v>
      </c>
      <c r="H917" s="28">
        <f t="shared" si="762"/>
        <v>39</v>
      </c>
      <c r="I917" s="28">
        <f t="shared" si="762"/>
        <v>0</v>
      </c>
      <c r="J917" s="28">
        <f t="shared" si="762"/>
        <v>0</v>
      </c>
      <c r="K917" s="28">
        <f t="shared" si="762"/>
        <v>0</v>
      </c>
      <c r="L917" s="28">
        <f t="shared" si="762"/>
        <v>39</v>
      </c>
      <c r="M917" s="28">
        <f t="shared" si="762"/>
        <v>0</v>
      </c>
      <c r="N917" s="28">
        <f t="shared" si="762"/>
        <v>39</v>
      </c>
      <c r="O917" s="28">
        <f t="shared" si="762"/>
        <v>39</v>
      </c>
      <c r="P917" s="28">
        <f t="shared" si="762"/>
        <v>0</v>
      </c>
      <c r="Q917" s="28">
        <f t="shared" si="762"/>
        <v>39</v>
      </c>
      <c r="R917" s="28">
        <f t="shared" si="762"/>
        <v>0</v>
      </c>
      <c r="S917" s="28">
        <f t="shared" si="762"/>
        <v>39</v>
      </c>
      <c r="T917" s="28">
        <f t="shared" si="762"/>
        <v>0</v>
      </c>
      <c r="U917" s="28">
        <f t="shared" si="762"/>
        <v>39</v>
      </c>
      <c r="V917" s="28">
        <f t="shared" si="762"/>
        <v>39</v>
      </c>
      <c r="W917" s="28">
        <f t="shared" si="762"/>
        <v>0</v>
      </c>
      <c r="X917" s="28">
        <f t="shared" si="762"/>
        <v>39</v>
      </c>
      <c r="Y917" s="28">
        <f t="shared" si="762"/>
        <v>0</v>
      </c>
      <c r="Z917" s="28">
        <f t="shared" si="762"/>
        <v>39</v>
      </c>
      <c r="AA917" s="137">
        <f t="shared" ref="AA917:AB922" si="763">AA918</f>
        <v>0</v>
      </c>
      <c r="AB917" s="28">
        <f t="shared" si="763"/>
        <v>39</v>
      </c>
      <c r="AC917" s="127"/>
    </row>
    <row r="918" spans="1:29" ht="15.75" hidden="1" outlineLevel="1" x14ac:dyDescent="0.2">
      <c r="A918" s="30" t="s">
        <v>560</v>
      </c>
      <c r="B918" s="30" t="s">
        <v>471</v>
      </c>
      <c r="C918" s="30"/>
      <c r="D918" s="30"/>
      <c r="E918" s="31" t="s">
        <v>472</v>
      </c>
      <c r="F918" s="28">
        <f t="shared" si="762"/>
        <v>39</v>
      </c>
      <c r="G918" s="28">
        <f t="shared" si="762"/>
        <v>0</v>
      </c>
      <c r="H918" s="28">
        <f t="shared" si="762"/>
        <v>39</v>
      </c>
      <c r="I918" s="28">
        <f t="shared" si="762"/>
        <v>0</v>
      </c>
      <c r="J918" s="28">
        <f t="shared" si="762"/>
        <v>0</v>
      </c>
      <c r="K918" s="28">
        <f t="shared" si="762"/>
        <v>0</v>
      </c>
      <c r="L918" s="28">
        <f t="shared" si="762"/>
        <v>39</v>
      </c>
      <c r="M918" s="28">
        <f t="shared" si="762"/>
        <v>0</v>
      </c>
      <c r="N918" s="28">
        <f t="shared" si="762"/>
        <v>39</v>
      </c>
      <c r="O918" s="28">
        <f t="shared" si="762"/>
        <v>39</v>
      </c>
      <c r="P918" s="28">
        <f t="shared" si="762"/>
        <v>0</v>
      </c>
      <c r="Q918" s="28">
        <f t="shared" si="762"/>
        <v>39</v>
      </c>
      <c r="R918" s="28">
        <f t="shared" si="762"/>
        <v>0</v>
      </c>
      <c r="S918" s="28">
        <f t="shared" si="762"/>
        <v>39</v>
      </c>
      <c r="T918" s="28">
        <f t="shared" si="762"/>
        <v>0</v>
      </c>
      <c r="U918" s="28">
        <f t="shared" si="762"/>
        <v>39</v>
      </c>
      <c r="V918" s="28">
        <f t="shared" si="762"/>
        <v>39</v>
      </c>
      <c r="W918" s="28">
        <f t="shared" si="762"/>
        <v>0</v>
      </c>
      <c r="X918" s="28">
        <f t="shared" si="762"/>
        <v>39</v>
      </c>
      <c r="Y918" s="28">
        <f t="shared" si="762"/>
        <v>0</v>
      </c>
      <c r="Z918" s="28">
        <f t="shared" si="762"/>
        <v>39</v>
      </c>
      <c r="AA918" s="137">
        <f t="shared" si="763"/>
        <v>0</v>
      </c>
      <c r="AB918" s="28">
        <f t="shared" si="763"/>
        <v>39</v>
      </c>
      <c r="AC918" s="127"/>
    </row>
    <row r="919" spans="1:29" ht="31.5" hidden="1" outlineLevel="2" x14ac:dyDescent="0.2">
      <c r="A919" s="30" t="s">
        <v>560</v>
      </c>
      <c r="B919" s="30" t="s">
        <v>471</v>
      </c>
      <c r="C919" s="30" t="s">
        <v>30</v>
      </c>
      <c r="D919" s="30"/>
      <c r="E919" s="31" t="s">
        <v>31</v>
      </c>
      <c r="F919" s="28">
        <f t="shared" si="762"/>
        <v>39</v>
      </c>
      <c r="G919" s="28">
        <f t="shared" si="762"/>
        <v>0</v>
      </c>
      <c r="H919" s="28">
        <f t="shared" si="762"/>
        <v>39</v>
      </c>
      <c r="I919" s="28">
        <f t="shared" si="762"/>
        <v>0</v>
      </c>
      <c r="J919" s="28">
        <f t="shared" si="762"/>
        <v>0</v>
      </c>
      <c r="K919" s="28">
        <f t="shared" si="762"/>
        <v>0</v>
      </c>
      <c r="L919" s="28">
        <f t="shared" si="762"/>
        <v>39</v>
      </c>
      <c r="M919" s="28">
        <f t="shared" si="762"/>
        <v>0</v>
      </c>
      <c r="N919" s="28">
        <f t="shared" si="762"/>
        <v>39</v>
      </c>
      <c r="O919" s="28">
        <f t="shared" si="762"/>
        <v>39</v>
      </c>
      <c r="P919" s="28">
        <f t="shared" si="762"/>
        <v>0</v>
      </c>
      <c r="Q919" s="28">
        <f t="shared" si="762"/>
        <v>39</v>
      </c>
      <c r="R919" s="28">
        <f t="shared" si="762"/>
        <v>0</v>
      </c>
      <c r="S919" s="28">
        <f t="shared" si="762"/>
        <v>39</v>
      </c>
      <c r="T919" s="28">
        <f t="shared" si="762"/>
        <v>0</v>
      </c>
      <c r="U919" s="28">
        <f t="shared" si="762"/>
        <v>39</v>
      </c>
      <c r="V919" s="28">
        <f t="shared" si="762"/>
        <v>39</v>
      </c>
      <c r="W919" s="28">
        <f t="shared" si="762"/>
        <v>0</v>
      </c>
      <c r="X919" s="28">
        <f t="shared" si="762"/>
        <v>39</v>
      </c>
      <c r="Y919" s="28">
        <f t="shared" si="762"/>
        <v>0</v>
      </c>
      <c r="Z919" s="28">
        <f t="shared" si="762"/>
        <v>39</v>
      </c>
      <c r="AA919" s="137">
        <f t="shared" si="763"/>
        <v>0</v>
      </c>
      <c r="AB919" s="28">
        <f t="shared" si="763"/>
        <v>39</v>
      </c>
      <c r="AC919" s="127"/>
    </row>
    <row r="920" spans="1:29" ht="15.75" hidden="1" outlineLevel="3" x14ac:dyDescent="0.2">
      <c r="A920" s="30" t="s">
        <v>560</v>
      </c>
      <c r="B920" s="30" t="s">
        <v>471</v>
      </c>
      <c r="C920" s="30" t="s">
        <v>71</v>
      </c>
      <c r="D920" s="30"/>
      <c r="E920" s="31" t="s">
        <v>72</v>
      </c>
      <c r="F920" s="28">
        <f t="shared" si="762"/>
        <v>39</v>
      </c>
      <c r="G920" s="28">
        <f t="shared" si="762"/>
        <v>0</v>
      </c>
      <c r="H920" s="28">
        <f t="shared" si="762"/>
        <v>39</v>
      </c>
      <c r="I920" s="28">
        <f t="shared" si="762"/>
        <v>0</v>
      </c>
      <c r="J920" s="28">
        <f t="shared" si="762"/>
        <v>0</v>
      </c>
      <c r="K920" s="28">
        <f t="shared" si="762"/>
        <v>0</v>
      </c>
      <c r="L920" s="28">
        <f t="shared" si="762"/>
        <v>39</v>
      </c>
      <c r="M920" s="28">
        <f t="shared" si="762"/>
        <v>0</v>
      </c>
      <c r="N920" s="28">
        <f t="shared" si="762"/>
        <v>39</v>
      </c>
      <c r="O920" s="28">
        <f t="shared" si="762"/>
        <v>39</v>
      </c>
      <c r="P920" s="28">
        <f t="shared" si="762"/>
        <v>0</v>
      </c>
      <c r="Q920" s="28">
        <f t="shared" si="762"/>
        <v>39</v>
      </c>
      <c r="R920" s="28">
        <f t="shared" si="762"/>
        <v>0</v>
      </c>
      <c r="S920" s="28">
        <f t="shared" si="762"/>
        <v>39</v>
      </c>
      <c r="T920" s="28">
        <f t="shared" si="762"/>
        <v>0</v>
      </c>
      <c r="U920" s="28">
        <f t="shared" si="762"/>
        <v>39</v>
      </c>
      <c r="V920" s="28">
        <f t="shared" si="762"/>
        <v>39</v>
      </c>
      <c r="W920" s="28">
        <f t="shared" si="762"/>
        <v>0</v>
      </c>
      <c r="X920" s="28">
        <f t="shared" si="762"/>
        <v>39</v>
      </c>
      <c r="Y920" s="28">
        <f t="shared" si="762"/>
        <v>0</v>
      </c>
      <c r="Z920" s="28">
        <f t="shared" si="762"/>
        <v>39</v>
      </c>
      <c r="AA920" s="137">
        <f t="shared" si="763"/>
        <v>0</v>
      </c>
      <c r="AB920" s="28">
        <f t="shared" si="763"/>
        <v>39</v>
      </c>
      <c r="AC920" s="127"/>
    </row>
    <row r="921" spans="1:29" ht="30.75" hidden="1" customHeight="1" outlineLevel="4" x14ac:dyDescent="0.2">
      <c r="A921" s="30" t="s">
        <v>560</v>
      </c>
      <c r="B921" s="30" t="s">
        <v>471</v>
      </c>
      <c r="C921" s="30" t="s">
        <v>73</v>
      </c>
      <c r="D921" s="30"/>
      <c r="E921" s="31" t="s">
        <v>74</v>
      </c>
      <c r="F921" s="28">
        <f t="shared" si="762"/>
        <v>39</v>
      </c>
      <c r="G921" s="28">
        <f t="shared" si="762"/>
        <v>0</v>
      </c>
      <c r="H921" s="28">
        <f t="shared" si="762"/>
        <v>39</v>
      </c>
      <c r="I921" s="28">
        <f t="shared" si="762"/>
        <v>0</v>
      </c>
      <c r="J921" s="28">
        <f t="shared" si="762"/>
        <v>0</v>
      </c>
      <c r="K921" s="28">
        <f t="shared" si="762"/>
        <v>0</v>
      </c>
      <c r="L921" s="28">
        <f t="shared" si="762"/>
        <v>39</v>
      </c>
      <c r="M921" s="28">
        <f t="shared" si="762"/>
        <v>0</v>
      </c>
      <c r="N921" s="28">
        <f t="shared" si="762"/>
        <v>39</v>
      </c>
      <c r="O921" s="28">
        <f t="shared" si="762"/>
        <v>39</v>
      </c>
      <c r="P921" s="28">
        <f t="shared" si="762"/>
        <v>0</v>
      </c>
      <c r="Q921" s="28">
        <f t="shared" si="762"/>
        <v>39</v>
      </c>
      <c r="R921" s="28">
        <f t="shared" si="762"/>
        <v>0</v>
      </c>
      <c r="S921" s="28">
        <f t="shared" si="762"/>
        <v>39</v>
      </c>
      <c r="T921" s="28">
        <f t="shared" si="762"/>
        <v>0</v>
      </c>
      <c r="U921" s="28">
        <f t="shared" si="762"/>
        <v>39</v>
      </c>
      <c r="V921" s="28">
        <f t="shared" si="762"/>
        <v>39</v>
      </c>
      <c r="W921" s="28">
        <f t="shared" si="762"/>
        <v>0</v>
      </c>
      <c r="X921" s="28">
        <f t="shared" si="762"/>
        <v>39</v>
      </c>
      <c r="Y921" s="28">
        <f t="shared" si="762"/>
        <v>0</v>
      </c>
      <c r="Z921" s="28">
        <f t="shared" si="762"/>
        <v>39</v>
      </c>
      <c r="AA921" s="137">
        <f t="shared" si="763"/>
        <v>0</v>
      </c>
      <c r="AB921" s="28">
        <f t="shared" si="763"/>
        <v>39</v>
      </c>
      <c r="AC921" s="127"/>
    </row>
    <row r="922" spans="1:29" ht="15.75" hidden="1" outlineLevel="5" x14ac:dyDescent="0.2">
      <c r="A922" s="30" t="s">
        <v>560</v>
      </c>
      <c r="B922" s="30" t="s">
        <v>471</v>
      </c>
      <c r="C922" s="30" t="s">
        <v>75</v>
      </c>
      <c r="D922" s="30"/>
      <c r="E922" s="31" t="s">
        <v>76</v>
      </c>
      <c r="F922" s="28">
        <f t="shared" si="762"/>
        <v>39</v>
      </c>
      <c r="G922" s="28">
        <f t="shared" si="762"/>
        <v>0</v>
      </c>
      <c r="H922" s="28">
        <f t="shared" si="762"/>
        <v>39</v>
      </c>
      <c r="I922" s="28">
        <f t="shared" si="762"/>
        <v>0</v>
      </c>
      <c r="J922" s="28">
        <f t="shared" si="762"/>
        <v>0</v>
      </c>
      <c r="K922" s="28">
        <f t="shared" si="762"/>
        <v>0</v>
      </c>
      <c r="L922" s="28">
        <f t="shared" si="762"/>
        <v>39</v>
      </c>
      <c r="M922" s="28">
        <f t="shared" si="762"/>
        <v>0</v>
      </c>
      <c r="N922" s="28">
        <f t="shared" si="762"/>
        <v>39</v>
      </c>
      <c r="O922" s="28">
        <f t="shared" si="762"/>
        <v>39</v>
      </c>
      <c r="P922" s="28">
        <f t="shared" si="762"/>
        <v>0</v>
      </c>
      <c r="Q922" s="28">
        <f t="shared" si="762"/>
        <v>39</v>
      </c>
      <c r="R922" s="28">
        <f t="shared" si="762"/>
        <v>0</v>
      </c>
      <c r="S922" s="28">
        <f t="shared" si="762"/>
        <v>39</v>
      </c>
      <c r="T922" s="28">
        <f t="shared" si="762"/>
        <v>0</v>
      </c>
      <c r="U922" s="28">
        <f t="shared" si="762"/>
        <v>39</v>
      </c>
      <c r="V922" s="28">
        <f t="shared" si="762"/>
        <v>39</v>
      </c>
      <c r="W922" s="28">
        <f t="shared" si="762"/>
        <v>0</v>
      </c>
      <c r="X922" s="28">
        <f t="shared" si="762"/>
        <v>39</v>
      </c>
      <c r="Y922" s="28">
        <f t="shared" si="762"/>
        <v>0</v>
      </c>
      <c r="Z922" s="28">
        <f t="shared" si="762"/>
        <v>39</v>
      </c>
      <c r="AA922" s="137">
        <f t="shared" si="763"/>
        <v>0</v>
      </c>
      <c r="AB922" s="28">
        <f t="shared" si="763"/>
        <v>39</v>
      </c>
      <c r="AC922" s="127"/>
    </row>
    <row r="923" spans="1:29" ht="15.75" hidden="1" outlineLevel="7" x14ac:dyDescent="0.2">
      <c r="A923" s="32" t="s">
        <v>560</v>
      </c>
      <c r="B923" s="32" t="s">
        <v>471</v>
      </c>
      <c r="C923" s="32" t="s">
        <v>75</v>
      </c>
      <c r="D923" s="32" t="s">
        <v>7</v>
      </c>
      <c r="E923" s="33" t="s">
        <v>8</v>
      </c>
      <c r="F923" s="29">
        <v>39</v>
      </c>
      <c r="G923" s="29"/>
      <c r="H923" s="29">
        <f>SUM(F923:G923)</f>
        <v>39</v>
      </c>
      <c r="I923" s="29"/>
      <c r="J923" s="29"/>
      <c r="K923" s="29"/>
      <c r="L923" s="29">
        <f>SUM(H923:K923)</f>
        <v>39</v>
      </c>
      <c r="M923" s="29"/>
      <c r="N923" s="29">
        <f>SUM(L923:M923)</f>
        <v>39</v>
      </c>
      <c r="O923" s="29">
        <v>39</v>
      </c>
      <c r="P923" s="29"/>
      <c r="Q923" s="29">
        <f>SUM(O923:P923)</f>
        <v>39</v>
      </c>
      <c r="R923" s="29"/>
      <c r="S923" s="29">
        <f>SUM(Q923:R923)</f>
        <v>39</v>
      </c>
      <c r="T923" s="29"/>
      <c r="U923" s="29">
        <f>SUM(S923:T923)</f>
        <v>39</v>
      </c>
      <c r="V923" s="29">
        <v>39</v>
      </c>
      <c r="W923" s="29"/>
      <c r="X923" s="29">
        <f>SUM(V923:W923)</f>
        <v>39</v>
      </c>
      <c r="Y923" s="29"/>
      <c r="Z923" s="29">
        <f>SUM(X923:Y923)</f>
        <v>39</v>
      </c>
      <c r="AA923" s="138"/>
      <c r="AB923" s="29">
        <f>SUM(Z923:AA923)</f>
        <v>39</v>
      </c>
      <c r="AC923" s="127"/>
    </row>
    <row r="924" spans="1:29" ht="15.75" hidden="1" outlineLevel="7" x14ac:dyDescent="0.2">
      <c r="A924" s="30" t="s">
        <v>560</v>
      </c>
      <c r="B924" s="30" t="s">
        <v>501</v>
      </c>
      <c r="C924" s="32"/>
      <c r="D924" s="32"/>
      <c r="E924" s="67" t="s">
        <v>502</v>
      </c>
      <c r="F924" s="28">
        <f t="shared" ref="F924:Z928" si="764">F925</f>
        <v>4209.2</v>
      </c>
      <c r="G924" s="28">
        <f t="shared" si="764"/>
        <v>0</v>
      </c>
      <c r="H924" s="28">
        <f t="shared" si="764"/>
        <v>4209.2</v>
      </c>
      <c r="I924" s="28">
        <f t="shared" si="764"/>
        <v>0</v>
      </c>
      <c r="J924" s="28">
        <f t="shared" si="764"/>
        <v>3889.1749</v>
      </c>
      <c r="K924" s="28">
        <f t="shared" si="764"/>
        <v>0.5</v>
      </c>
      <c r="L924" s="28">
        <f t="shared" si="764"/>
        <v>8098.8748999999998</v>
      </c>
      <c r="M924" s="28">
        <f t="shared" si="764"/>
        <v>0</v>
      </c>
      <c r="N924" s="28">
        <f t="shared" si="764"/>
        <v>8098.8748999999998</v>
      </c>
      <c r="O924" s="28">
        <f t="shared" si="764"/>
        <v>4209.2</v>
      </c>
      <c r="P924" s="28">
        <f t="shared" si="764"/>
        <v>0</v>
      </c>
      <c r="Q924" s="28">
        <f t="shared" si="764"/>
        <v>4209.2</v>
      </c>
      <c r="R924" s="28">
        <f t="shared" si="764"/>
        <v>0</v>
      </c>
      <c r="S924" s="28">
        <f t="shared" si="764"/>
        <v>4209.2</v>
      </c>
      <c r="T924" s="28">
        <f t="shared" si="764"/>
        <v>0</v>
      </c>
      <c r="U924" s="28">
        <f t="shared" si="764"/>
        <v>4209.2</v>
      </c>
      <c r="V924" s="28">
        <f t="shared" si="764"/>
        <v>4209.2</v>
      </c>
      <c r="W924" s="28">
        <f t="shared" si="764"/>
        <v>0</v>
      </c>
      <c r="X924" s="28">
        <f t="shared" si="764"/>
        <v>4209.2</v>
      </c>
      <c r="Y924" s="28">
        <f t="shared" si="764"/>
        <v>0</v>
      </c>
      <c r="Z924" s="28">
        <f t="shared" si="764"/>
        <v>4209.2</v>
      </c>
      <c r="AA924" s="137">
        <f t="shared" ref="AA924:AB926" si="765">AA925</f>
        <v>0</v>
      </c>
      <c r="AB924" s="28">
        <f t="shared" si="765"/>
        <v>4209.2</v>
      </c>
      <c r="AC924" s="127"/>
    </row>
    <row r="925" spans="1:29" ht="15.75" hidden="1" outlineLevel="1" x14ac:dyDescent="0.2">
      <c r="A925" s="30" t="s">
        <v>560</v>
      </c>
      <c r="B925" s="30" t="s">
        <v>511</v>
      </c>
      <c r="C925" s="30"/>
      <c r="D925" s="30"/>
      <c r="E925" s="31" t="s">
        <v>512</v>
      </c>
      <c r="F925" s="28">
        <f t="shared" si="764"/>
        <v>4209.2</v>
      </c>
      <c r="G925" s="28">
        <f t="shared" si="764"/>
        <v>0</v>
      </c>
      <c r="H925" s="28">
        <f t="shared" si="764"/>
        <v>4209.2</v>
      </c>
      <c r="I925" s="28">
        <f t="shared" si="764"/>
        <v>0</v>
      </c>
      <c r="J925" s="28">
        <f t="shared" si="764"/>
        <v>3889.1749</v>
      </c>
      <c r="K925" s="28">
        <f t="shared" si="764"/>
        <v>0.5</v>
      </c>
      <c r="L925" s="28">
        <f t="shared" si="764"/>
        <v>8098.8748999999998</v>
      </c>
      <c r="M925" s="28">
        <f t="shared" si="764"/>
        <v>0</v>
      </c>
      <c r="N925" s="28">
        <f t="shared" si="764"/>
        <v>8098.8748999999998</v>
      </c>
      <c r="O925" s="28">
        <f t="shared" si="764"/>
        <v>4209.2</v>
      </c>
      <c r="P925" s="28">
        <f t="shared" si="764"/>
        <v>0</v>
      </c>
      <c r="Q925" s="28">
        <f t="shared" si="764"/>
        <v>4209.2</v>
      </c>
      <c r="R925" s="28">
        <f t="shared" si="764"/>
        <v>0</v>
      </c>
      <c r="S925" s="28">
        <f t="shared" si="764"/>
        <v>4209.2</v>
      </c>
      <c r="T925" s="28">
        <f t="shared" si="764"/>
        <v>0</v>
      </c>
      <c r="U925" s="28">
        <f t="shared" si="764"/>
        <v>4209.2</v>
      </c>
      <c r="V925" s="28">
        <f t="shared" si="764"/>
        <v>4209.2</v>
      </c>
      <c r="W925" s="28">
        <f t="shared" si="764"/>
        <v>0</v>
      </c>
      <c r="X925" s="28">
        <f t="shared" si="764"/>
        <v>4209.2</v>
      </c>
      <c r="Y925" s="28">
        <f t="shared" si="764"/>
        <v>0</v>
      </c>
      <c r="Z925" s="28">
        <f t="shared" si="764"/>
        <v>4209.2</v>
      </c>
      <c r="AA925" s="137">
        <f t="shared" si="765"/>
        <v>0</v>
      </c>
      <c r="AB925" s="28">
        <f t="shared" si="765"/>
        <v>4209.2</v>
      </c>
      <c r="AC925" s="127"/>
    </row>
    <row r="926" spans="1:29" ht="31.5" hidden="1" outlineLevel="2" x14ac:dyDescent="0.2">
      <c r="A926" s="30" t="s">
        <v>560</v>
      </c>
      <c r="B926" s="30" t="s">
        <v>511</v>
      </c>
      <c r="C926" s="30" t="s">
        <v>157</v>
      </c>
      <c r="D926" s="30"/>
      <c r="E926" s="31" t="s">
        <v>158</v>
      </c>
      <c r="F926" s="28">
        <f t="shared" si="764"/>
        <v>4209.2</v>
      </c>
      <c r="G926" s="28">
        <f t="shared" si="764"/>
        <v>0</v>
      </c>
      <c r="H926" s="28">
        <f t="shared" si="764"/>
        <v>4209.2</v>
      </c>
      <c r="I926" s="28">
        <f t="shared" si="764"/>
        <v>0</v>
      </c>
      <c r="J926" s="28">
        <f t="shared" si="764"/>
        <v>3889.1749</v>
      </c>
      <c r="K926" s="28">
        <f t="shared" si="764"/>
        <v>0.5</v>
      </c>
      <c r="L926" s="28">
        <f t="shared" si="764"/>
        <v>8098.8748999999998</v>
      </c>
      <c r="M926" s="28">
        <f t="shared" si="764"/>
        <v>0</v>
      </c>
      <c r="N926" s="28">
        <f t="shared" si="764"/>
        <v>8098.8748999999998</v>
      </c>
      <c r="O926" s="28">
        <f t="shared" si="764"/>
        <v>4209.2</v>
      </c>
      <c r="P926" s="28">
        <f t="shared" si="764"/>
        <v>0</v>
      </c>
      <c r="Q926" s="28">
        <f t="shared" si="764"/>
        <v>4209.2</v>
      </c>
      <c r="R926" s="28">
        <f t="shared" si="764"/>
        <v>0</v>
      </c>
      <c r="S926" s="28">
        <f t="shared" si="764"/>
        <v>4209.2</v>
      </c>
      <c r="T926" s="28">
        <f t="shared" si="764"/>
        <v>0</v>
      </c>
      <c r="U926" s="28">
        <f t="shared" si="764"/>
        <v>4209.2</v>
      </c>
      <c r="V926" s="28">
        <f t="shared" si="764"/>
        <v>4209.2</v>
      </c>
      <c r="W926" s="28">
        <f t="shared" si="764"/>
        <v>0</v>
      </c>
      <c r="X926" s="28">
        <f t="shared" si="764"/>
        <v>4209.2</v>
      </c>
      <c r="Y926" s="28">
        <f t="shared" si="764"/>
        <v>0</v>
      </c>
      <c r="Z926" s="28">
        <f t="shared" si="764"/>
        <v>4209.2</v>
      </c>
      <c r="AA926" s="137">
        <f t="shared" si="765"/>
        <v>0</v>
      </c>
      <c r="AB926" s="28">
        <f t="shared" si="765"/>
        <v>4209.2</v>
      </c>
      <c r="AC926" s="127"/>
    </row>
    <row r="927" spans="1:29" ht="15.75" hidden="1" outlineLevel="3" x14ac:dyDescent="0.2">
      <c r="A927" s="30" t="s">
        <v>560</v>
      </c>
      <c r="B927" s="30" t="s">
        <v>511</v>
      </c>
      <c r="C927" s="30" t="s">
        <v>159</v>
      </c>
      <c r="D927" s="30"/>
      <c r="E927" s="31" t="s">
        <v>160</v>
      </c>
      <c r="F927" s="28">
        <f>F928+F934</f>
        <v>4209.2</v>
      </c>
      <c r="G927" s="28">
        <f t="shared" ref="G927:L927" si="766">G928+G934</f>
        <v>0</v>
      </c>
      <c r="H927" s="28">
        <f t="shared" si="766"/>
        <v>4209.2</v>
      </c>
      <c r="I927" s="28">
        <f t="shared" si="766"/>
        <v>0</v>
      </c>
      <c r="J927" s="28">
        <f t="shared" si="766"/>
        <v>3889.1749</v>
      </c>
      <c r="K927" s="28">
        <f t="shared" si="766"/>
        <v>0.5</v>
      </c>
      <c r="L927" s="28">
        <f t="shared" si="766"/>
        <v>8098.8748999999998</v>
      </c>
      <c r="M927" s="28">
        <f>M928+M934</f>
        <v>0</v>
      </c>
      <c r="N927" s="28">
        <f>N928+N934</f>
        <v>8098.8748999999998</v>
      </c>
      <c r="O927" s="28">
        <f t="shared" ref="O927:Z927" si="767">O928+O934</f>
        <v>4209.2</v>
      </c>
      <c r="P927" s="28">
        <f t="shared" si="767"/>
        <v>0</v>
      </c>
      <c r="Q927" s="28">
        <f t="shared" si="767"/>
        <v>4209.2</v>
      </c>
      <c r="R927" s="28">
        <f t="shared" si="767"/>
        <v>0</v>
      </c>
      <c r="S927" s="28">
        <f t="shared" si="767"/>
        <v>4209.2</v>
      </c>
      <c r="T927" s="28">
        <f>T928+T934</f>
        <v>0</v>
      </c>
      <c r="U927" s="28">
        <f>U928+U934</f>
        <v>4209.2</v>
      </c>
      <c r="V927" s="28">
        <f t="shared" si="767"/>
        <v>4209.2</v>
      </c>
      <c r="W927" s="28">
        <f t="shared" si="767"/>
        <v>0</v>
      </c>
      <c r="X927" s="28">
        <f t="shared" si="767"/>
        <v>4209.2</v>
      </c>
      <c r="Y927" s="28">
        <f t="shared" si="767"/>
        <v>0</v>
      </c>
      <c r="Z927" s="28">
        <f t="shared" si="767"/>
        <v>4209.2</v>
      </c>
      <c r="AA927" s="137">
        <f>AA928+AA934</f>
        <v>0</v>
      </c>
      <c r="AB927" s="28">
        <f>AB928+AB934</f>
        <v>4209.2</v>
      </c>
      <c r="AC927" s="127"/>
    </row>
    <row r="928" spans="1:29" ht="31.5" hidden="1" outlineLevel="4" x14ac:dyDescent="0.2">
      <c r="A928" s="30" t="s">
        <v>560</v>
      </c>
      <c r="B928" s="30" t="s">
        <v>511</v>
      </c>
      <c r="C928" s="30" t="s">
        <v>161</v>
      </c>
      <c r="D928" s="30"/>
      <c r="E928" s="31" t="s">
        <v>435</v>
      </c>
      <c r="F928" s="28">
        <f t="shared" si="764"/>
        <v>254</v>
      </c>
      <c r="G928" s="28">
        <f t="shared" si="764"/>
        <v>0</v>
      </c>
      <c r="H928" s="28">
        <f t="shared" si="764"/>
        <v>254</v>
      </c>
      <c r="I928" s="28">
        <f t="shared" si="764"/>
        <v>0</v>
      </c>
      <c r="J928" s="28">
        <f t="shared" si="764"/>
        <v>0</v>
      </c>
      <c r="K928" s="28">
        <f t="shared" si="764"/>
        <v>0.5</v>
      </c>
      <c r="L928" s="28">
        <f t="shared" si="764"/>
        <v>254.5</v>
      </c>
      <c r="M928" s="28">
        <f>M929</f>
        <v>0</v>
      </c>
      <c r="N928" s="28">
        <f>N929</f>
        <v>254.5</v>
      </c>
      <c r="O928" s="28">
        <f t="shared" si="764"/>
        <v>254</v>
      </c>
      <c r="P928" s="28">
        <f t="shared" si="764"/>
        <v>0</v>
      </c>
      <c r="Q928" s="28">
        <f t="shared" si="764"/>
        <v>254</v>
      </c>
      <c r="R928" s="28">
        <f t="shared" si="764"/>
        <v>0</v>
      </c>
      <c r="S928" s="28">
        <f t="shared" si="764"/>
        <v>254</v>
      </c>
      <c r="T928" s="28">
        <f>T929</f>
        <v>0</v>
      </c>
      <c r="U928" s="28">
        <f>U929</f>
        <v>254</v>
      </c>
      <c r="V928" s="28">
        <f t="shared" si="764"/>
        <v>254</v>
      </c>
      <c r="W928" s="28">
        <f t="shared" si="764"/>
        <v>0</v>
      </c>
      <c r="X928" s="28">
        <f t="shared" si="764"/>
        <v>254</v>
      </c>
      <c r="Y928" s="28">
        <f t="shared" si="764"/>
        <v>0</v>
      </c>
      <c r="Z928" s="28">
        <f t="shared" si="764"/>
        <v>254</v>
      </c>
      <c r="AA928" s="137">
        <f>AA929</f>
        <v>0</v>
      </c>
      <c r="AB928" s="28">
        <f>AB929</f>
        <v>254</v>
      </c>
      <c r="AC928" s="127"/>
    </row>
    <row r="929" spans="1:29" ht="31.5" hidden="1" outlineLevel="5" x14ac:dyDescent="0.2">
      <c r="A929" s="30" t="s">
        <v>560</v>
      </c>
      <c r="B929" s="30" t="s">
        <v>511</v>
      </c>
      <c r="C929" s="30" t="s">
        <v>333</v>
      </c>
      <c r="D929" s="30"/>
      <c r="E929" s="31" t="s">
        <v>334</v>
      </c>
      <c r="F929" s="28">
        <f>F931+F932+F933+F930</f>
        <v>254</v>
      </c>
      <c r="G929" s="28">
        <f t="shared" ref="G929:L929" si="768">G931+G932+G933+G930</f>
        <v>0</v>
      </c>
      <c r="H929" s="28">
        <f t="shared" si="768"/>
        <v>254</v>
      </c>
      <c r="I929" s="28">
        <f t="shared" si="768"/>
        <v>0</v>
      </c>
      <c r="J929" s="28">
        <f t="shared" si="768"/>
        <v>0</v>
      </c>
      <c r="K929" s="28">
        <f t="shared" si="768"/>
        <v>0.5</v>
      </c>
      <c r="L929" s="28">
        <f t="shared" si="768"/>
        <v>254.5</v>
      </c>
      <c r="M929" s="28">
        <f>M931+M932+M933+M930</f>
        <v>0</v>
      </c>
      <c r="N929" s="28">
        <f>N931+N932+N933+N930</f>
        <v>254.5</v>
      </c>
      <c r="O929" s="28">
        <f t="shared" ref="O929:Z929" si="769">O931+O932+O933+O930</f>
        <v>254</v>
      </c>
      <c r="P929" s="28">
        <f t="shared" si="769"/>
        <v>0</v>
      </c>
      <c r="Q929" s="28">
        <f t="shared" si="769"/>
        <v>254</v>
      </c>
      <c r="R929" s="28">
        <f t="shared" si="769"/>
        <v>0</v>
      </c>
      <c r="S929" s="28">
        <f t="shared" si="769"/>
        <v>254</v>
      </c>
      <c r="T929" s="28">
        <f>T931+T932+T933+T930</f>
        <v>0</v>
      </c>
      <c r="U929" s="28">
        <f>U931+U932+U933+U930</f>
        <v>254</v>
      </c>
      <c r="V929" s="28">
        <f t="shared" si="769"/>
        <v>254</v>
      </c>
      <c r="W929" s="28">
        <f t="shared" si="769"/>
        <v>0</v>
      </c>
      <c r="X929" s="28">
        <f t="shared" si="769"/>
        <v>254</v>
      </c>
      <c r="Y929" s="28">
        <f t="shared" si="769"/>
        <v>0</v>
      </c>
      <c r="Z929" s="28">
        <f t="shared" si="769"/>
        <v>254</v>
      </c>
      <c r="AA929" s="137">
        <f>AA931+AA932+AA933+AA930</f>
        <v>0</v>
      </c>
      <c r="AB929" s="28">
        <f>AB931+AB932+AB933+AB930</f>
        <v>254</v>
      </c>
      <c r="AC929" s="127"/>
    </row>
    <row r="930" spans="1:29" ht="47.25" hidden="1" outlineLevel="5" x14ac:dyDescent="0.2">
      <c r="A930" s="32" t="s">
        <v>560</v>
      </c>
      <c r="B930" s="32" t="s">
        <v>511</v>
      </c>
      <c r="C930" s="32" t="s">
        <v>333</v>
      </c>
      <c r="D930" s="32" t="s">
        <v>4</v>
      </c>
      <c r="E930" s="33" t="s">
        <v>5</v>
      </c>
      <c r="F930" s="29">
        <v>28.3</v>
      </c>
      <c r="G930" s="29"/>
      <c r="H930" s="29">
        <f>SUM(F930:G930)</f>
        <v>28.3</v>
      </c>
      <c r="I930" s="29"/>
      <c r="J930" s="29"/>
      <c r="K930" s="29"/>
      <c r="L930" s="29">
        <f>SUM(H930:K930)</f>
        <v>28.3</v>
      </c>
      <c r="M930" s="29"/>
      <c r="N930" s="29">
        <f>SUM(L930:M930)</f>
        <v>28.3</v>
      </c>
      <c r="O930" s="29">
        <v>28.3</v>
      </c>
      <c r="P930" s="29"/>
      <c r="Q930" s="29">
        <f>SUM(O930:P930)</f>
        <v>28.3</v>
      </c>
      <c r="R930" s="29"/>
      <c r="S930" s="29">
        <f>SUM(Q930:R930)</f>
        <v>28.3</v>
      </c>
      <c r="T930" s="29"/>
      <c r="U930" s="29">
        <f>SUM(S930:T930)</f>
        <v>28.3</v>
      </c>
      <c r="V930" s="29">
        <v>28.3</v>
      </c>
      <c r="W930" s="29"/>
      <c r="X930" s="29">
        <f>SUM(V930:W930)</f>
        <v>28.3</v>
      </c>
      <c r="Y930" s="29"/>
      <c r="Z930" s="29">
        <f>SUM(X930:Y930)</f>
        <v>28.3</v>
      </c>
      <c r="AA930" s="138"/>
      <c r="AB930" s="29">
        <f>SUM(Z930:AA930)</f>
        <v>28.3</v>
      </c>
      <c r="AC930" s="127"/>
    </row>
    <row r="931" spans="1:29" ht="15.75" hidden="1" outlineLevel="7" x14ac:dyDescent="0.2">
      <c r="A931" s="32" t="s">
        <v>560</v>
      </c>
      <c r="B931" s="32" t="s">
        <v>511</v>
      </c>
      <c r="C931" s="32" t="s">
        <v>333</v>
      </c>
      <c r="D931" s="32" t="s">
        <v>7</v>
      </c>
      <c r="E931" s="33" t="s">
        <v>8</v>
      </c>
      <c r="F931" s="29">
        <v>71.599999999999994</v>
      </c>
      <c r="G931" s="29"/>
      <c r="H931" s="29">
        <f>SUM(F931:G931)</f>
        <v>71.599999999999994</v>
      </c>
      <c r="I931" s="29"/>
      <c r="J931" s="29"/>
      <c r="K931" s="29">
        <v>0.5</v>
      </c>
      <c r="L931" s="29">
        <f>SUM(H931:K931)</f>
        <v>72.099999999999994</v>
      </c>
      <c r="M931" s="29"/>
      <c r="N931" s="29">
        <f>SUM(L931:M931)</f>
        <v>72.099999999999994</v>
      </c>
      <c r="O931" s="29">
        <v>71.599999999999994</v>
      </c>
      <c r="P931" s="29"/>
      <c r="Q931" s="29">
        <f>SUM(O931:P931)</f>
        <v>71.599999999999994</v>
      </c>
      <c r="R931" s="29"/>
      <c r="S931" s="29">
        <f>SUM(Q931:R931)</f>
        <v>71.599999999999994</v>
      </c>
      <c r="T931" s="29"/>
      <c r="U931" s="29">
        <f>SUM(S931:T931)</f>
        <v>71.599999999999994</v>
      </c>
      <c r="V931" s="29">
        <v>71.599999999999994</v>
      </c>
      <c r="W931" s="29"/>
      <c r="X931" s="29">
        <f>SUM(V931:W931)</f>
        <v>71.599999999999994</v>
      </c>
      <c r="Y931" s="29"/>
      <c r="Z931" s="29">
        <f>SUM(X931:Y931)</f>
        <v>71.599999999999994</v>
      </c>
      <c r="AA931" s="138"/>
      <c r="AB931" s="29">
        <f>SUM(Z931:AA931)</f>
        <v>71.599999999999994</v>
      </c>
      <c r="AC931" s="127"/>
    </row>
    <row r="932" spans="1:29" ht="31.5" hidden="1" outlineLevel="7" x14ac:dyDescent="0.2">
      <c r="A932" s="32" t="s">
        <v>560</v>
      </c>
      <c r="B932" s="32" t="s">
        <v>511</v>
      </c>
      <c r="C932" s="32" t="s">
        <v>333</v>
      </c>
      <c r="D932" s="32" t="s">
        <v>65</v>
      </c>
      <c r="E932" s="33" t="s">
        <v>66</v>
      </c>
      <c r="F932" s="29">
        <v>30</v>
      </c>
      <c r="G932" s="29"/>
      <c r="H932" s="29">
        <f>SUM(F932:G932)</f>
        <v>30</v>
      </c>
      <c r="I932" s="29"/>
      <c r="J932" s="29"/>
      <c r="K932" s="29"/>
      <c r="L932" s="29">
        <f>SUM(H932:K932)</f>
        <v>30</v>
      </c>
      <c r="M932" s="29"/>
      <c r="N932" s="29">
        <f>SUM(L932:M932)</f>
        <v>30</v>
      </c>
      <c r="O932" s="29">
        <v>30</v>
      </c>
      <c r="P932" s="29"/>
      <c r="Q932" s="29">
        <f>SUM(O932:P932)</f>
        <v>30</v>
      </c>
      <c r="R932" s="29"/>
      <c r="S932" s="29">
        <f>SUM(Q932:R932)</f>
        <v>30</v>
      </c>
      <c r="T932" s="29"/>
      <c r="U932" s="29">
        <f>SUM(S932:T932)</f>
        <v>30</v>
      </c>
      <c r="V932" s="29">
        <v>30</v>
      </c>
      <c r="W932" s="29"/>
      <c r="X932" s="29">
        <f>SUM(V932:W932)</f>
        <v>30</v>
      </c>
      <c r="Y932" s="29"/>
      <c r="Z932" s="29">
        <f>SUM(X932:Y932)</f>
        <v>30</v>
      </c>
      <c r="AA932" s="138"/>
      <c r="AB932" s="29">
        <f>SUM(Z932:AA932)</f>
        <v>30</v>
      </c>
      <c r="AC932" s="127"/>
    </row>
    <row r="933" spans="1:29" ht="15.75" hidden="1" outlineLevel="7" x14ac:dyDescent="0.2">
      <c r="A933" s="32" t="s">
        <v>560</v>
      </c>
      <c r="B933" s="32" t="s">
        <v>511</v>
      </c>
      <c r="C933" s="32" t="s">
        <v>333</v>
      </c>
      <c r="D933" s="32" t="s">
        <v>15</v>
      </c>
      <c r="E933" s="33" t="s">
        <v>16</v>
      </c>
      <c r="F933" s="29">
        <v>124.1</v>
      </c>
      <c r="G933" s="29"/>
      <c r="H933" s="29">
        <f>SUM(F933:G933)</f>
        <v>124.1</v>
      </c>
      <c r="I933" s="29"/>
      <c r="J933" s="29"/>
      <c r="K933" s="29"/>
      <c r="L933" s="29">
        <f>SUM(H933:K933)</f>
        <v>124.1</v>
      </c>
      <c r="M933" s="29"/>
      <c r="N933" s="29">
        <f>SUM(L933:M933)</f>
        <v>124.1</v>
      </c>
      <c r="O933" s="29">
        <v>124.1</v>
      </c>
      <c r="P933" s="29"/>
      <c r="Q933" s="29">
        <f>SUM(O933:P933)</f>
        <v>124.1</v>
      </c>
      <c r="R933" s="29"/>
      <c r="S933" s="29">
        <f>SUM(Q933:R933)</f>
        <v>124.1</v>
      </c>
      <c r="T933" s="29"/>
      <c r="U933" s="29">
        <f>SUM(S933:T933)</f>
        <v>124.1</v>
      </c>
      <c r="V933" s="29">
        <v>124.1</v>
      </c>
      <c r="W933" s="29"/>
      <c r="X933" s="29">
        <f>SUM(V933:W933)</f>
        <v>124.1</v>
      </c>
      <c r="Y933" s="29"/>
      <c r="Z933" s="29">
        <f>SUM(X933:Y933)</f>
        <v>124.1</v>
      </c>
      <c r="AA933" s="138"/>
      <c r="AB933" s="29">
        <f>SUM(Z933:AA933)</f>
        <v>124.1</v>
      </c>
      <c r="AC933" s="127"/>
    </row>
    <row r="934" spans="1:29" ht="31.5" hidden="1" outlineLevel="7" x14ac:dyDescent="0.2">
      <c r="A934" s="30" t="s">
        <v>560</v>
      </c>
      <c r="B934" s="30" t="s">
        <v>511</v>
      </c>
      <c r="C934" s="30" t="s">
        <v>713</v>
      </c>
      <c r="D934" s="32"/>
      <c r="E934" s="46" t="s">
        <v>870</v>
      </c>
      <c r="F934" s="28">
        <f>F935</f>
        <v>3955.2</v>
      </c>
      <c r="G934" s="28">
        <f t="shared" ref="G934:L934" si="770">G935</f>
        <v>0</v>
      </c>
      <c r="H934" s="28">
        <f t="shared" si="770"/>
        <v>3955.2</v>
      </c>
      <c r="I934" s="28">
        <f t="shared" si="770"/>
        <v>0</v>
      </c>
      <c r="J934" s="28">
        <f t="shared" si="770"/>
        <v>3889.1749</v>
      </c>
      <c r="K934" s="28">
        <f t="shared" si="770"/>
        <v>0</v>
      </c>
      <c r="L934" s="28">
        <f t="shared" si="770"/>
        <v>7844.3748999999998</v>
      </c>
      <c r="M934" s="28">
        <f>M935</f>
        <v>0</v>
      </c>
      <c r="N934" s="28">
        <f>N935</f>
        <v>7844.3748999999998</v>
      </c>
      <c r="O934" s="28">
        <f t="shared" ref="O934:Z934" si="771">O935</f>
        <v>3955.2</v>
      </c>
      <c r="P934" s="28">
        <f t="shared" si="771"/>
        <v>0</v>
      </c>
      <c r="Q934" s="28">
        <f t="shared" si="771"/>
        <v>3955.2</v>
      </c>
      <c r="R934" s="28">
        <f t="shared" si="771"/>
        <v>0</v>
      </c>
      <c r="S934" s="28">
        <f t="shared" si="771"/>
        <v>3955.2</v>
      </c>
      <c r="T934" s="28">
        <f>T935</f>
        <v>0</v>
      </c>
      <c r="U934" s="28">
        <f>U935</f>
        <v>3955.2</v>
      </c>
      <c r="V934" s="28">
        <f t="shared" si="771"/>
        <v>3955.2</v>
      </c>
      <c r="W934" s="28">
        <f t="shared" si="771"/>
        <v>0</v>
      </c>
      <c r="X934" s="28">
        <f t="shared" si="771"/>
        <v>3955.2</v>
      </c>
      <c r="Y934" s="28">
        <f t="shared" si="771"/>
        <v>0</v>
      </c>
      <c r="Z934" s="28">
        <f t="shared" si="771"/>
        <v>3955.2</v>
      </c>
      <c r="AA934" s="137">
        <f>AA935</f>
        <v>0</v>
      </c>
      <c r="AB934" s="28">
        <f>AB935</f>
        <v>3955.2</v>
      </c>
      <c r="AC934" s="127"/>
    </row>
    <row r="935" spans="1:29" ht="31.5" hidden="1" outlineLevel="7" x14ac:dyDescent="0.2">
      <c r="A935" s="32" t="s">
        <v>560</v>
      </c>
      <c r="B935" s="32" t="s">
        <v>511</v>
      </c>
      <c r="C935" s="32" t="s">
        <v>713</v>
      </c>
      <c r="D935" s="32" t="s">
        <v>65</v>
      </c>
      <c r="E935" s="33" t="s">
        <v>66</v>
      </c>
      <c r="F935" s="29">
        <v>3955.2</v>
      </c>
      <c r="G935" s="29"/>
      <c r="H935" s="29">
        <f>SUM(F935:G935)</f>
        <v>3955.2</v>
      </c>
      <c r="I935" s="29"/>
      <c r="J935" s="29">
        <v>3889.1749</v>
      </c>
      <c r="K935" s="29"/>
      <c r="L935" s="29">
        <f>SUM(H935:K935)</f>
        <v>7844.3748999999998</v>
      </c>
      <c r="M935" s="29"/>
      <c r="N935" s="29">
        <f>SUM(L935:M935)</f>
        <v>7844.3748999999998</v>
      </c>
      <c r="O935" s="29">
        <v>3955.2</v>
      </c>
      <c r="P935" s="29"/>
      <c r="Q935" s="29">
        <f>SUM(O935:P935)</f>
        <v>3955.2</v>
      </c>
      <c r="R935" s="29"/>
      <c r="S935" s="29">
        <f>SUM(Q935:R935)</f>
        <v>3955.2</v>
      </c>
      <c r="T935" s="29"/>
      <c r="U935" s="29">
        <f>SUM(S935:T935)</f>
        <v>3955.2</v>
      </c>
      <c r="V935" s="29">
        <v>3955.2</v>
      </c>
      <c r="W935" s="29"/>
      <c r="X935" s="29">
        <f>SUM(V935:W935)</f>
        <v>3955.2</v>
      </c>
      <c r="Y935" s="29"/>
      <c r="Z935" s="29">
        <f>SUM(X935:Y935)</f>
        <v>3955.2</v>
      </c>
      <c r="AA935" s="138"/>
      <c r="AB935" s="29">
        <f>SUM(Z935:AA935)</f>
        <v>3955.2</v>
      </c>
      <c r="AC935" s="127"/>
    </row>
    <row r="936" spans="1:29" ht="15.75" outlineLevel="7" x14ac:dyDescent="0.2">
      <c r="A936" s="30" t="s">
        <v>560</v>
      </c>
      <c r="B936" s="30" t="s">
        <v>473</v>
      </c>
      <c r="C936" s="32"/>
      <c r="D936" s="32"/>
      <c r="E936" s="67" t="s">
        <v>474</v>
      </c>
      <c r="F936" s="28">
        <f>F937+F956+F950</f>
        <v>69599.600000000006</v>
      </c>
      <c r="G936" s="28">
        <f t="shared" ref="G936:L936" si="772">G937+G956+G950</f>
        <v>0</v>
      </c>
      <c r="H936" s="28">
        <f t="shared" si="772"/>
        <v>69599.600000000006</v>
      </c>
      <c r="I936" s="28">
        <f t="shared" si="772"/>
        <v>14040.592570000001</v>
      </c>
      <c r="J936" s="28">
        <f t="shared" si="772"/>
        <v>341.35939000000002</v>
      </c>
      <c r="K936" s="28">
        <f t="shared" si="772"/>
        <v>7647.9275300000008</v>
      </c>
      <c r="L936" s="28">
        <f t="shared" si="772"/>
        <v>91629.479489999998</v>
      </c>
      <c r="M936" s="28">
        <f>M937+M956+M950</f>
        <v>1670.0740000000001</v>
      </c>
      <c r="N936" s="28">
        <f>N937+N956+N950</f>
        <v>93299.553490000006</v>
      </c>
      <c r="O936" s="28">
        <f t="shared" ref="O936:Z936" si="773">O937+O956+O950</f>
        <v>69399.600000000006</v>
      </c>
      <c r="P936" s="28">
        <f t="shared" si="773"/>
        <v>0</v>
      </c>
      <c r="Q936" s="28">
        <f t="shared" si="773"/>
        <v>69399.600000000006</v>
      </c>
      <c r="R936" s="28">
        <f t="shared" si="773"/>
        <v>0</v>
      </c>
      <c r="S936" s="28">
        <f t="shared" si="773"/>
        <v>69399.600000000006</v>
      </c>
      <c r="T936" s="28">
        <f>T937+T956+T950</f>
        <v>0</v>
      </c>
      <c r="U936" s="28">
        <f>U937+U956+U950</f>
        <v>69399.600000000006</v>
      </c>
      <c r="V936" s="28">
        <f t="shared" si="773"/>
        <v>69399.600000000006</v>
      </c>
      <c r="W936" s="28">
        <f t="shared" si="773"/>
        <v>0</v>
      </c>
      <c r="X936" s="28">
        <f t="shared" si="773"/>
        <v>69399.600000000006</v>
      </c>
      <c r="Y936" s="28">
        <f t="shared" si="773"/>
        <v>0</v>
      </c>
      <c r="Z936" s="28">
        <f t="shared" si="773"/>
        <v>69399.600000000006</v>
      </c>
      <c r="AA936" s="137">
        <f>AA937+AA956+AA950</f>
        <v>0</v>
      </c>
      <c r="AB936" s="28">
        <f>AB937+AB956+AB950</f>
        <v>69399.600000000006</v>
      </c>
      <c r="AC936" s="127"/>
    </row>
    <row r="937" spans="1:29" ht="15.75" outlineLevel="1" x14ac:dyDescent="0.2">
      <c r="A937" s="30" t="s">
        <v>560</v>
      </c>
      <c r="B937" s="30" t="s">
        <v>558</v>
      </c>
      <c r="C937" s="30"/>
      <c r="D937" s="30"/>
      <c r="E937" s="31" t="s">
        <v>559</v>
      </c>
      <c r="F937" s="28">
        <f t="shared" ref="F937:Z937" si="774">F938</f>
        <v>59322.6</v>
      </c>
      <c r="G937" s="28">
        <f t="shared" si="774"/>
        <v>0</v>
      </c>
      <c r="H937" s="28">
        <f t="shared" si="774"/>
        <v>59322.6</v>
      </c>
      <c r="I937" s="28">
        <f t="shared" si="774"/>
        <v>0</v>
      </c>
      <c r="J937" s="28">
        <f t="shared" si="774"/>
        <v>341.35939000000002</v>
      </c>
      <c r="K937" s="28">
        <f t="shared" si="774"/>
        <v>2967.73</v>
      </c>
      <c r="L937" s="28">
        <f t="shared" si="774"/>
        <v>62631.68939</v>
      </c>
      <c r="M937" s="28">
        <f>M938</f>
        <v>1670.0740000000001</v>
      </c>
      <c r="N937" s="28">
        <f>N938</f>
        <v>64301.76339</v>
      </c>
      <c r="O937" s="28">
        <f t="shared" si="774"/>
        <v>59122.6</v>
      </c>
      <c r="P937" s="28">
        <f t="shared" si="774"/>
        <v>0</v>
      </c>
      <c r="Q937" s="28">
        <f t="shared" si="774"/>
        <v>59122.6</v>
      </c>
      <c r="R937" s="28">
        <f t="shared" si="774"/>
        <v>0</v>
      </c>
      <c r="S937" s="28">
        <f t="shared" si="774"/>
        <v>59122.6</v>
      </c>
      <c r="T937" s="28">
        <f>T938</f>
        <v>0</v>
      </c>
      <c r="U937" s="28">
        <f>U938</f>
        <v>59122.6</v>
      </c>
      <c r="V937" s="28">
        <f>V938</f>
        <v>59122.6</v>
      </c>
      <c r="W937" s="28">
        <f t="shared" si="774"/>
        <v>0</v>
      </c>
      <c r="X937" s="28">
        <f t="shared" si="774"/>
        <v>59122.6</v>
      </c>
      <c r="Y937" s="28">
        <f t="shared" si="774"/>
        <v>0</v>
      </c>
      <c r="Z937" s="28">
        <f t="shared" si="774"/>
        <v>59122.6</v>
      </c>
      <c r="AA937" s="137">
        <f>AA938</f>
        <v>0</v>
      </c>
      <c r="AB937" s="28">
        <f>AB938</f>
        <v>59122.6</v>
      </c>
      <c r="AC937" s="127"/>
    </row>
    <row r="938" spans="1:29" ht="31.5" outlineLevel="2" x14ac:dyDescent="0.2">
      <c r="A938" s="30" t="s">
        <v>560</v>
      </c>
      <c r="B938" s="30" t="s">
        <v>558</v>
      </c>
      <c r="C938" s="30" t="s">
        <v>157</v>
      </c>
      <c r="D938" s="30"/>
      <c r="E938" s="31" t="s">
        <v>158</v>
      </c>
      <c r="F938" s="28">
        <f>F946+F939</f>
        <v>59322.6</v>
      </c>
      <c r="G938" s="28">
        <f t="shared" ref="G938:L938" si="775">G946+G939</f>
        <v>0</v>
      </c>
      <c r="H938" s="28">
        <f t="shared" si="775"/>
        <v>59322.6</v>
      </c>
      <c r="I938" s="28">
        <f t="shared" si="775"/>
        <v>0</v>
      </c>
      <c r="J938" s="28">
        <f t="shared" si="775"/>
        <v>341.35939000000002</v>
      </c>
      <c r="K938" s="28">
        <f t="shared" si="775"/>
        <v>2967.73</v>
      </c>
      <c r="L938" s="28">
        <f t="shared" si="775"/>
        <v>62631.68939</v>
      </c>
      <c r="M938" s="28">
        <f>M946+M939</f>
        <v>1670.0740000000001</v>
      </c>
      <c r="N938" s="28">
        <f>N946+N939</f>
        <v>64301.76339</v>
      </c>
      <c r="O938" s="28">
        <f t="shared" ref="O938:Z938" si="776">O946+O939</f>
        <v>59122.6</v>
      </c>
      <c r="P938" s="28">
        <f t="shared" si="776"/>
        <v>0</v>
      </c>
      <c r="Q938" s="28">
        <f t="shared" si="776"/>
        <v>59122.6</v>
      </c>
      <c r="R938" s="28">
        <f t="shared" si="776"/>
        <v>0</v>
      </c>
      <c r="S938" s="28">
        <f t="shared" si="776"/>
        <v>59122.6</v>
      </c>
      <c r="T938" s="28">
        <f>T946+T939</f>
        <v>0</v>
      </c>
      <c r="U938" s="28">
        <f>U946+U939</f>
        <v>59122.6</v>
      </c>
      <c r="V938" s="28">
        <f t="shared" si="776"/>
        <v>59122.6</v>
      </c>
      <c r="W938" s="28">
        <f t="shared" si="776"/>
        <v>0</v>
      </c>
      <c r="X938" s="28">
        <f t="shared" si="776"/>
        <v>59122.6</v>
      </c>
      <c r="Y938" s="28">
        <f t="shared" si="776"/>
        <v>0</v>
      </c>
      <c r="Z938" s="28">
        <f t="shared" si="776"/>
        <v>59122.6</v>
      </c>
      <c r="AA938" s="137">
        <f>AA946+AA939</f>
        <v>0</v>
      </c>
      <c r="AB938" s="28">
        <f>AB946+AB939</f>
        <v>59122.6</v>
      </c>
      <c r="AC938" s="127"/>
    </row>
    <row r="939" spans="1:29" ht="15.75" hidden="1" outlineLevel="2" x14ac:dyDescent="0.2">
      <c r="A939" s="30" t="s">
        <v>560</v>
      </c>
      <c r="B939" s="30" t="s">
        <v>558</v>
      </c>
      <c r="C939" s="30" t="s">
        <v>231</v>
      </c>
      <c r="D939" s="30"/>
      <c r="E939" s="31" t="s">
        <v>232</v>
      </c>
      <c r="F939" s="28">
        <f>F943</f>
        <v>200</v>
      </c>
      <c r="G939" s="28">
        <f>G943</f>
        <v>0</v>
      </c>
      <c r="H939" s="28">
        <f>H943+H940</f>
        <v>200</v>
      </c>
      <c r="I939" s="28">
        <f t="shared" ref="I939:Z939" si="777">I943+I940</f>
        <v>0</v>
      </c>
      <c r="J939" s="28">
        <f t="shared" si="777"/>
        <v>0</v>
      </c>
      <c r="K939" s="28">
        <f t="shared" si="777"/>
        <v>-32.27000000000001</v>
      </c>
      <c r="L939" s="28">
        <f t="shared" si="777"/>
        <v>167.73</v>
      </c>
      <c r="M939" s="28">
        <f>M943+M940</f>
        <v>0</v>
      </c>
      <c r="N939" s="28">
        <f>N943+N940</f>
        <v>167.73</v>
      </c>
      <c r="O939" s="28">
        <f t="shared" si="777"/>
        <v>0</v>
      </c>
      <c r="P939" s="28">
        <f t="shared" si="777"/>
        <v>0</v>
      </c>
      <c r="Q939" s="28">
        <f t="shared" si="777"/>
        <v>0</v>
      </c>
      <c r="R939" s="28">
        <f t="shared" si="777"/>
        <v>0</v>
      </c>
      <c r="S939" s="28">
        <f t="shared" si="777"/>
        <v>0</v>
      </c>
      <c r="T939" s="28">
        <f>T943+T940</f>
        <v>0</v>
      </c>
      <c r="U939" s="28">
        <f>U943+U940</f>
        <v>0</v>
      </c>
      <c r="V939" s="28">
        <f t="shared" si="777"/>
        <v>0</v>
      </c>
      <c r="W939" s="28">
        <f t="shared" si="777"/>
        <v>0</v>
      </c>
      <c r="X939" s="28">
        <f t="shared" si="777"/>
        <v>0</v>
      </c>
      <c r="Y939" s="28">
        <f t="shared" si="777"/>
        <v>0</v>
      </c>
      <c r="Z939" s="28">
        <f t="shared" si="777"/>
        <v>0</v>
      </c>
      <c r="AA939" s="137">
        <f>AA943+AA940</f>
        <v>0</v>
      </c>
      <c r="AB939" s="28">
        <f>AB943+AB940</f>
        <v>0</v>
      </c>
      <c r="AC939" s="127"/>
    </row>
    <row r="940" spans="1:29" ht="31.5" hidden="1" outlineLevel="2" x14ac:dyDescent="0.2">
      <c r="A940" s="30" t="s">
        <v>560</v>
      </c>
      <c r="B940" s="30" t="s">
        <v>558</v>
      </c>
      <c r="C940" s="30" t="s">
        <v>233</v>
      </c>
      <c r="D940" s="30"/>
      <c r="E940" s="31" t="s">
        <v>430</v>
      </c>
      <c r="F940" s="28"/>
      <c r="G940" s="28"/>
      <c r="H940" s="28"/>
      <c r="I940" s="28">
        <f t="shared" ref="I940:N941" si="778">I941</f>
        <v>0</v>
      </c>
      <c r="J940" s="28">
        <f t="shared" si="778"/>
        <v>0</v>
      </c>
      <c r="K940" s="28">
        <f t="shared" si="778"/>
        <v>167.73</v>
      </c>
      <c r="L940" s="28">
        <f t="shared" si="778"/>
        <v>167.73</v>
      </c>
      <c r="M940" s="28"/>
      <c r="N940" s="28">
        <f t="shared" si="778"/>
        <v>167.73</v>
      </c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137"/>
      <c r="AB940" s="28"/>
      <c r="AC940" s="127"/>
    </row>
    <row r="941" spans="1:29" ht="31.5" hidden="1" outlineLevel="2" x14ac:dyDescent="0.2">
      <c r="A941" s="30" t="s">
        <v>560</v>
      </c>
      <c r="B941" s="30" t="s">
        <v>558</v>
      </c>
      <c r="C941" s="20" t="s">
        <v>616</v>
      </c>
      <c r="D941" s="20"/>
      <c r="E941" s="37" t="s">
        <v>613</v>
      </c>
      <c r="F941" s="28"/>
      <c r="G941" s="28"/>
      <c r="H941" s="28"/>
      <c r="I941" s="28">
        <f t="shared" si="778"/>
        <v>0</v>
      </c>
      <c r="J941" s="28">
        <f t="shared" si="778"/>
        <v>0</v>
      </c>
      <c r="K941" s="28">
        <f t="shared" si="778"/>
        <v>167.73</v>
      </c>
      <c r="L941" s="28">
        <f t="shared" si="778"/>
        <v>167.73</v>
      </c>
      <c r="M941" s="28"/>
      <c r="N941" s="28">
        <f t="shared" si="778"/>
        <v>167.73</v>
      </c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137"/>
      <c r="AB941" s="28"/>
      <c r="AC941" s="127"/>
    </row>
    <row r="942" spans="1:29" ht="31.5" hidden="1" outlineLevel="2" x14ac:dyDescent="0.2">
      <c r="A942" s="32" t="s">
        <v>560</v>
      </c>
      <c r="B942" s="32" t="s">
        <v>558</v>
      </c>
      <c r="C942" s="24" t="s">
        <v>616</v>
      </c>
      <c r="D942" s="24" t="s">
        <v>65</v>
      </c>
      <c r="E942" s="6" t="s">
        <v>421</v>
      </c>
      <c r="F942" s="28"/>
      <c r="G942" s="28"/>
      <c r="H942" s="28"/>
      <c r="I942" s="29"/>
      <c r="J942" s="29"/>
      <c r="K942" s="29">
        <v>167.73</v>
      </c>
      <c r="L942" s="29">
        <f>SUM(H942:K942)</f>
        <v>167.73</v>
      </c>
      <c r="M942" s="28"/>
      <c r="N942" s="29">
        <f>SUM(L942:M942)</f>
        <v>167.73</v>
      </c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137"/>
      <c r="AB942" s="28"/>
      <c r="AC942" s="127"/>
    </row>
    <row r="943" spans="1:29" ht="15.75" hidden="1" outlineLevel="7" x14ac:dyDescent="0.2">
      <c r="A943" s="30" t="s">
        <v>560</v>
      </c>
      <c r="B943" s="30" t="s">
        <v>558</v>
      </c>
      <c r="C943" s="30" t="s">
        <v>770</v>
      </c>
      <c r="D943" s="32"/>
      <c r="E943" s="31" t="s">
        <v>663</v>
      </c>
      <c r="F943" s="28">
        <f>F944</f>
        <v>200</v>
      </c>
      <c r="G943" s="28">
        <f t="shared" ref="G943:L944" si="779">G944</f>
        <v>0</v>
      </c>
      <c r="H943" s="28">
        <f t="shared" si="779"/>
        <v>200</v>
      </c>
      <c r="I943" s="28">
        <f t="shared" si="779"/>
        <v>0</v>
      </c>
      <c r="J943" s="28">
        <f t="shared" si="779"/>
        <v>0</v>
      </c>
      <c r="K943" s="28">
        <f t="shared" si="779"/>
        <v>-200</v>
      </c>
      <c r="L943" s="28">
        <f t="shared" si="779"/>
        <v>0</v>
      </c>
      <c r="M943" s="28">
        <f>M944</f>
        <v>0</v>
      </c>
      <c r="N943" s="28">
        <f>N944</f>
        <v>0</v>
      </c>
      <c r="O943" s="28"/>
      <c r="P943" s="28">
        <f t="shared" ref="P943:S944" si="780">P944</f>
        <v>0</v>
      </c>
      <c r="Q943" s="28">
        <f t="shared" si="780"/>
        <v>0</v>
      </c>
      <c r="R943" s="28">
        <f t="shared" si="780"/>
        <v>0</v>
      </c>
      <c r="S943" s="28">
        <f t="shared" si="780"/>
        <v>0</v>
      </c>
      <c r="T943" s="28">
        <f>T944</f>
        <v>0</v>
      </c>
      <c r="U943" s="28">
        <f>U944</f>
        <v>0</v>
      </c>
      <c r="V943" s="28"/>
      <c r="W943" s="28">
        <f t="shared" ref="W943:Z944" si="781">W944</f>
        <v>0</v>
      </c>
      <c r="X943" s="28">
        <f t="shared" si="781"/>
        <v>0</v>
      </c>
      <c r="Y943" s="28">
        <f t="shared" si="781"/>
        <v>0</v>
      </c>
      <c r="Z943" s="28">
        <f t="shared" si="781"/>
        <v>0</v>
      </c>
      <c r="AA943" s="137">
        <f>AA944</f>
        <v>0</v>
      </c>
      <c r="AB943" s="28">
        <f>AB944</f>
        <v>0</v>
      </c>
      <c r="AC943" s="127"/>
    </row>
    <row r="944" spans="1:29" ht="63" hidden="1" outlineLevel="7" x14ac:dyDescent="0.2">
      <c r="A944" s="30" t="s">
        <v>560</v>
      </c>
      <c r="B944" s="30" t="s">
        <v>558</v>
      </c>
      <c r="C944" s="30" t="s">
        <v>772</v>
      </c>
      <c r="D944" s="32"/>
      <c r="E944" s="31" t="s">
        <v>739</v>
      </c>
      <c r="F944" s="28">
        <f>F945</f>
        <v>200</v>
      </c>
      <c r="G944" s="28">
        <f t="shared" si="779"/>
        <v>0</v>
      </c>
      <c r="H944" s="28">
        <f t="shared" si="779"/>
        <v>200</v>
      </c>
      <c r="I944" s="28">
        <f t="shared" si="779"/>
        <v>0</v>
      </c>
      <c r="J944" s="28">
        <f t="shared" si="779"/>
        <v>0</v>
      </c>
      <c r="K944" s="28">
        <f t="shared" si="779"/>
        <v>-200</v>
      </c>
      <c r="L944" s="28">
        <f t="shared" si="779"/>
        <v>0</v>
      </c>
      <c r="M944" s="28">
        <f>M945</f>
        <v>0</v>
      </c>
      <c r="N944" s="28">
        <f>N945</f>
        <v>0</v>
      </c>
      <c r="O944" s="28"/>
      <c r="P944" s="28">
        <f t="shared" si="780"/>
        <v>0</v>
      </c>
      <c r="Q944" s="28">
        <f t="shared" si="780"/>
        <v>0</v>
      </c>
      <c r="R944" s="28">
        <f t="shared" si="780"/>
        <v>0</v>
      </c>
      <c r="S944" s="28">
        <f t="shared" si="780"/>
        <v>0</v>
      </c>
      <c r="T944" s="28">
        <f>T945</f>
        <v>0</v>
      </c>
      <c r="U944" s="28">
        <f>U945</f>
        <v>0</v>
      </c>
      <c r="V944" s="28"/>
      <c r="W944" s="28">
        <f t="shared" si="781"/>
        <v>0</v>
      </c>
      <c r="X944" s="28">
        <f t="shared" si="781"/>
        <v>0</v>
      </c>
      <c r="Y944" s="28">
        <f t="shared" si="781"/>
        <v>0</v>
      </c>
      <c r="Z944" s="28">
        <f t="shared" si="781"/>
        <v>0</v>
      </c>
      <c r="AA944" s="137">
        <f>AA945</f>
        <v>0</v>
      </c>
      <c r="AB944" s="28">
        <f>AB945</f>
        <v>0</v>
      </c>
      <c r="AC944" s="127"/>
    </row>
    <row r="945" spans="1:29" ht="31.5" hidden="1" outlineLevel="7" x14ac:dyDescent="0.2">
      <c r="A945" s="32" t="s">
        <v>560</v>
      </c>
      <c r="B945" s="32" t="s">
        <v>558</v>
      </c>
      <c r="C945" s="32" t="s">
        <v>772</v>
      </c>
      <c r="D945" s="32" t="s">
        <v>65</v>
      </c>
      <c r="E945" s="33" t="s">
        <v>66</v>
      </c>
      <c r="F945" s="29">
        <v>200</v>
      </c>
      <c r="G945" s="29"/>
      <c r="H945" s="29">
        <f>SUM(F945:G945)</f>
        <v>200</v>
      </c>
      <c r="I945" s="29"/>
      <c r="J945" s="29"/>
      <c r="K945" s="29">
        <v>-200</v>
      </c>
      <c r="L945" s="29">
        <f>SUM(H945:K945)</f>
        <v>0</v>
      </c>
      <c r="M945" s="29"/>
      <c r="N945" s="29">
        <f>SUM(L945:M945)</f>
        <v>0</v>
      </c>
      <c r="O945" s="29"/>
      <c r="P945" s="29"/>
      <c r="Q945" s="29">
        <f>SUM(O945:P945)</f>
        <v>0</v>
      </c>
      <c r="R945" s="29"/>
      <c r="S945" s="29">
        <f>SUM(Q945:R945)</f>
        <v>0</v>
      </c>
      <c r="T945" s="29"/>
      <c r="U945" s="29">
        <f>SUM(S945:T945)</f>
        <v>0</v>
      </c>
      <c r="V945" s="29"/>
      <c r="W945" s="29"/>
      <c r="X945" s="29">
        <f>SUM(V945:W945)</f>
        <v>0</v>
      </c>
      <c r="Y945" s="29"/>
      <c r="Z945" s="29">
        <f>SUM(X945:Y945)</f>
        <v>0</v>
      </c>
      <c r="AA945" s="138"/>
      <c r="AB945" s="29">
        <f>SUM(Z945:AA945)</f>
        <v>0</v>
      </c>
      <c r="AC945" s="127"/>
    </row>
    <row r="946" spans="1:29" ht="31.5" outlineLevel="3" x14ac:dyDescent="0.2">
      <c r="A946" s="30" t="s">
        <v>560</v>
      </c>
      <c r="B946" s="30" t="s">
        <v>558</v>
      </c>
      <c r="C946" s="30" t="s">
        <v>335</v>
      </c>
      <c r="D946" s="30"/>
      <c r="E946" s="31" t="s">
        <v>336</v>
      </c>
      <c r="F946" s="28">
        <f t="shared" ref="F946:Z948" si="782">F947</f>
        <v>59122.6</v>
      </c>
      <c r="G946" s="28">
        <f t="shared" si="782"/>
        <v>0</v>
      </c>
      <c r="H946" s="28">
        <f t="shared" si="782"/>
        <v>59122.6</v>
      </c>
      <c r="I946" s="28">
        <f t="shared" si="782"/>
        <v>0</v>
      </c>
      <c r="J946" s="28">
        <f t="shared" si="782"/>
        <v>341.35939000000002</v>
      </c>
      <c r="K946" s="28">
        <f t="shared" si="782"/>
        <v>3000</v>
      </c>
      <c r="L946" s="28">
        <f t="shared" si="782"/>
        <v>62463.959389999996</v>
      </c>
      <c r="M946" s="28">
        <f t="shared" si="782"/>
        <v>1670.0740000000001</v>
      </c>
      <c r="N946" s="28">
        <f t="shared" si="782"/>
        <v>64134.033389999997</v>
      </c>
      <c r="O946" s="28">
        <f t="shared" si="782"/>
        <v>59122.6</v>
      </c>
      <c r="P946" s="28">
        <f t="shared" si="782"/>
        <v>0</v>
      </c>
      <c r="Q946" s="28">
        <f t="shared" si="782"/>
        <v>59122.6</v>
      </c>
      <c r="R946" s="28">
        <f t="shared" si="782"/>
        <v>0</v>
      </c>
      <c r="S946" s="28">
        <f t="shared" si="782"/>
        <v>59122.6</v>
      </c>
      <c r="T946" s="28">
        <f t="shared" si="782"/>
        <v>0</v>
      </c>
      <c r="U946" s="28">
        <f t="shared" si="782"/>
        <v>59122.6</v>
      </c>
      <c r="V946" s="28">
        <f t="shared" si="782"/>
        <v>59122.6</v>
      </c>
      <c r="W946" s="28">
        <f t="shared" si="782"/>
        <v>0</v>
      </c>
      <c r="X946" s="28">
        <f t="shared" si="782"/>
        <v>59122.6</v>
      </c>
      <c r="Y946" s="28">
        <f t="shared" si="782"/>
        <v>0</v>
      </c>
      <c r="Z946" s="28">
        <f t="shared" si="782"/>
        <v>59122.6</v>
      </c>
      <c r="AA946" s="137">
        <f t="shared" ref="AA946:AB948" si="783">AA947</f>
        <v>0</v>
      </c>
      <c r="AB946" s="28">
        <f t="shared" si="783"/>
        <v>59122.6</v>
      </c>
      <c r="AC946" s="127"/>
    </row>
    <row r="947" spans="1:29" ht="31.5" outlineLevel="4" x14ac:dyDescent="0.2">
      <c r="A947" s="30" t="s">
        <v>560</v>
      </c>
      <c r="B947" s="30" t="s">
        <v>558</v>
      </c>
      <c r="C947" s="30" t="s">
        <v>337</v>
      </c>
      <c r="D947" s="30"/>
      <c r="E947" s="31" t="s">
        <v>35</v>
      </c>
      <c r="F947" s="28">
        <f t="shared" si="782"/>
        <v>59122.6</v>
      </c>
      <c r="G947" s="28">
        <f t="shared" si="782"/>
        <v>0</v>
      </c>
      <c r="H947" s="28">
        <f t="shared" si="782"/>
        <v>59122.6</v>
      </c>
      <c r="I947" s="28">
        <f t="shared" si="782"/>
        <v>0</v>
      </c>
      <c r="J947" s="28">
        <f t="shared" si="782"/>
        <v>341.35939000000002</v>
      </c>
      <c r="K947" s="28">
        <f t="shared" si="782"/>
        <v>3000</v>
      </c>
      <c r="L947" s="28">
        <f t="shared" si="782"/>
        <v>62463.959389999996</v>
      </c>
      <c r="M947" s="28">
        <f t="shared" si="782"/>
        <v>1670.0740000000001</v>
      </c>
      <c r="N947" s="28">
        <f t="shared" si="782"/>
        <v>64134.033389999997</v>
      </c>
      <c r="O947" s="28">
        <f t="shared" si="782"/>
        <v>59122.6</v>
      </c>
      <c r="P947" s="28">
        <f t="shared" si="782"/>
        <v>0</v>
      </c>
      <c r="Q947" s="28">
        <f t="shared" si="782"/>
        <v>59122.6</v>
      </c>
      <c r="R947" s="28">
        <f t="shared" si="782"/>
        <v>0</v>
      </c>
      <c r="S947" s="28">
        <f t="shared" si="782"/>
        <v>59122.6</v>
      </c>
      <c r="T947" s="28">
        <f t="shared" si="782"/>
        <v>0</v>
      </c>
      <c r="U947" s="28">
        <f t="shared" si="782"/>
        <v>59122.6</v>
      </c>
      <c r="V947" s="28">
        <f t="shared" si="782"/>
        <v>59122.6</v>
      </c>
      <c r="W947" s="28">
        <f t="shared" si="782"/>
        <v>0</v>
      </c>
      <c r="X947" s="28">
        <f t="shared" si="782"/>
        <v>59122.6</v>
      </c>
      <c r="Y947" s="28">
        <f t="shared" si="782"/>
        <v>0</v>
      </c>
      <c r="Z947" s="28">
        <f t="shared" si="782"/>
        <v>59122.6</v>
      </c>
      <c r="AA947" s="137">
        <f t="shared" si="783"/>
        <v>0</v>
      </c>
      <c r="AB947" s="28">
        <f t="shared" si="783"/>
        <v>59122.6</v>
      </c>
      <c r="AC947" s="127"/>
    </row>
    <row r="948" spans="1:29" ht="15.75" outlineLevel="5" x14ac:dyDescent="0.2">
      <c r="A948" s="30" t="s">
        <v>560</v>
      </c>
      <c r="B948" s="30" t="s">
        <v>558</v>
      </c>
      <c r="C948" s="30" t="s">
        <v>338</v>
      </c>
      <c r="D948" s="30"/>
      <c r="E948" s="31" t="s">
        <v>315</v>
      </c>
      <c r="F948" s="28">
        <f t="shared" si="782"/>
        <v>59122.6</v>
      </c>
      <c r="G948" s="28">
        <f t="shared" si="782"/>
        <v>0</v>
      </c>
      <c r="H948" s="28">
        <f t="shared" si="782"/>
        <v>59122.6</v>
      </c>
      <c r="I948" s="28">
        <f t="shared" si="782"/>
        <v>0</v>
      </c>
      <c r="J948" s="28">
        <f t="shared" si="782"/>
        <v>341.35939000000002</v>
      </c>
      <c r="K948" s="28">
        <f t="shared" si="782"/>
        <v>3000</v>
      </c>
      <c r="L948" s="28">
        <f t="shared" si="782"/>
        <v>62463.959389999996</v>
      </c>
      <c r="M948" s="28">
        <f t="shared" si="782"/>
        <v>1670.0740000000001</v>
      </c>
      <c r="N948" s="28">
        <f t="shared" si="782"/>
        <v>64134.033389999997</v>
      </c>
      <c r="O948" s="28">
        <f t="shared" si="782"/>
        <v>59122.6</v>
      </c>
      <c r="P948" s="28">
        <f t="shared" si="782"/>
        <v>0</v>
      </c>
      <c r="Q948" s="28">
        <f t="shared" si="782"/>
        <v>59122.6</v>
      </c>
      <c r="R948" s="28">
        <f t="shared" si="782"/>
        <v>0</v>
      </c>
      <c r="S948" s="28">
        <f t="shared" si="782"/>
        <v>59122.6</v>
      </c>
      <c r="T948" s="28">
        <f t="shared" si="782"/>
        <v>0</v>
      </c>
      <c r="U948" s="28">
        <f t="shared" si="782"/>
        <v>59122.6</v>
      </c>
      <c r="V948" s="28">
        <f t="shared" si="782"/>
        <v>59122.6</v>
      </c>
      <c r="W948" s="28">
        <f t="shared" si="782"/>
        <v>0</v>
      </c>
      <c r="X948" s="28">
        <f t="shared" si="782"/>
        <v>59122.6</v>
      </c>
      <c r="Y948" s="28">
        <f t="shared" si="782"/>
        <v>0</v>
      </c>
      <c r="Z948" s="28">
        <f t="shared" si="782"/>
        <v>59122.6</v>
      </c>
      <c r="AA948" s="137">
        <f t="shared" si="783"/>
        <v>0</v>
      </c>
      <c r="AB948" s="28">
        <f t="shared" si="783"/>
        <v>59122.6</v>
      </c>
      <c r="AC948" s="127"/>
    </row>
    <row r="949" spans="1:29" ht="31.5" outlineLevel="7" x14ac:dyDescent="0.2">
      <c r="A949" s="32" t="s">
        <v>560</v>
      </c>
      <c r="B949" s="32" t="s">
        <v>558</v>
      </c>
      <c r="C949" s="32" t="s">
        <v>338</v>
      </c>
      <c r="D949" s="32" t="s">
        <v>65</v>
      </c>
      <c r="E949" s="33" t="s">
        <v>66</v>
      </c>
      <c r="F949" s="29">
        <v>59122.6</v>
      </c>
      <c r="G949" s="29"/>
      <c r="H949" s="29">
        <f>SUM(F949:G949)</f>
        <v>59122.6</v>
      </c>
      <c r="I949" s="29"/>
      <c r="J949" s="29">
        <f>306.35939+35</f>
        <v>341.35939000000002</v>
      </c>
      <c r="K949" s="29">
        <v>3000</v>
      </c>
      <c r="L949" s="29">
        <f>SUM(H949:K949)</f>
        <v>62463.959389999996</v>
      </c>
      <c r="M949" s="147">
        <v>1670.0740000000001</v>
      </c>
      <c r="N949" s="29">
        <f>SUM(L949:M949)</f>
        <v>64134.033389999997</v>
      </c>
      <c r="O949" s="29">
        <v>59122.6</v>
      </c>
      <c r="P949" s="29"/>
      <c r="Q949" s="29">
        <f>SUM(O949:P949)</f>
        <v>59122.6</v>
      </c>
      <c r="R949" s="29"/>
      <c r="S949" s="29">
        <f>SUM(Q949:R949)</f>
        <v>59122.6</v>
      </c>
      <c r="T949" s="29"/>
      <c r="U949" s="29">
        <f>SUM(S949:T949)</f>
        <v>59122.6</v>
      </c>
      <c r="V949" s="29">
        <v>59122.6</v>
      </c>
      <c r="W949" s="29"/>
      <c r="X949" s="29">
        <f>SUM(V949:W949)</f>
        <v>59122.6</v>
      </c>
      <c r="Y949" s="29"/>
      <c r="Z949" s="29">
        <f>SUM(X949:Y949)</f>
        <v>59122.6</v>
      </c>
      <c r="AA949" s="138"/>
      <c r="AB949" s="29">
        <f>SUM(Z949:AA949)</f>
        <v>59122.6</v>
      </c>
      <c r="AC949" s="127"/>
    </row>
    <row r="950" spans="1:29" ht="15.75" hidden="1" outlineLevel="7" x14ac:dyDescent="0.2">
      <c r="A950" s="30" t="s">
        <v>560</v>
      </c>
      <c r="B950" s="30" t="s">
        <v>475</v>
      </c>
      <c r="C950" s="30"/>
      <c r="D950" s="30"/>
      <c r="E950" s="31" t="s">
        <v>476</v>
      </c>
      <c r="F950" s="28">
        <f>F951</f>
        <v>7.5</v>
      </c>
      <c r="G950" s="28">
        <f t="shared" ref="G950:V954" si="784">G951</f>
        <v>0</v>
      </c>
      <c r="H950" s="28">
        <f t="shared" si="784"/>
        <v>7.5</v>
      </c>
      <c r="I950" s="28">
        <f t="shared" si="784"/>
        <v>0</v>
      </c>
      <c r="J950" s="28">
        <f t="shared" si="784"/>
        <v>0</v>
      </c>
      <c r="K950" s="28">
        <f t="shared" si="784"/>
        <v>0</v>
      </c>
      <c r="L950" s="28">
        <f t="shared" si="784"/>
        <v>7.5</v>
      </c>
      <c r="M950" s="28">
        <f t="shared" si="784"/>
        <v>0</v>
      </c>
      <c r="N950" s="28">
        <f t="shared" si="784"/>
        <v>7.5</v>
      </c>
      <c r="O950" s="28">
        <f t="shared" si="784"/>
        <v>7.5</v>
      </c>
      <c r="P950" s="28">
        <f t="shared" si="784"/>
        <v>0</v>
      </c>
      <c r="Q950" s="28">
        <f t="shared" si="784"/>
        <v>7.5</v>
      </c>
      <c r="R950" s="28">
        <f t="shared" si="784"/>
        <v>0</v>
      </c>
      <c r="S950" s="28">
        <f t="shared" si="784"/>
        <v>7.5</v>
      </c>
      <c r="T950" s="28">
        <f t="shared" si="784"/>
        <v>0</v>
      </c>
      <c r="U950" s="28">
        <f t="shared" si="784"/>
        <v>7.5</v>
      </c>
      <c r="V950" s="28">
        <f t="shared" si="784"/>
        <v>7.5</v>
      </c>
      <c r="W950" s="28">
        <f t="shared" ref="W950:AB954" si="785">W951</f>
        <v>0</v>
      </c>
      <c r="X950" s="28">
        <f t="shared" si="785"/>
        <v>7.5</v>
      </c>
      <c r="Y950" s="28">
        <f t="shared" si="785"/>
        <v>0</v>
      </c>
      <c r="Z950" s="28">
        <f t="shared" si="785"/>
        <v>7.5</v>
      </c>
      <c r="AA950" s="137">
        <f t="shared" si="785"/>
        <v>0</v>
      </c>
      <c r="AB950" s="28">
        <f t="shared" si="785"/>
        <v>7.5</v>
      </c>
      <c r="AC950" s="127"/>
    </row>
    <row r="951" spans="1:29" ht="31.5" hidden="1" outlineLevel="7" x14ac:dyDescent="0.2">
      <c r="A951" s="30" t="s">
        <v>560</v>
      </c>
      <c r="B951" s="30" t="s">
        <v>475</v>
      </c>
      <c r="C951" s="30" t="s">
        <v>157</v>
      </c>
      <c r="D951" s="30"/>
      <c r="E951" s="31" t="s">
        <v>158</v>
      </c>
      <c r="F951" s="28">
        <f>F952</f>
        <v>7.5</v>
      </c>
      <c r="G951" s="28">
        <f t="shared" si="784"/>
        <v>0</v>
      </c>
      <c r="H951" s="28">
        <f t="shared" si="784"/>
        <v>7.5</v>
      </c>
      <c r="I951" s="28">
        <f t="shared" si="784"/>
        <v>0</v>
      </c>
      <c r="J951" s="28">
        <f t="shared" si="784"/>
        <v>0</v>
      </c>
      <c r="K951" s="28">
        <f t="shared" si="784"/>
        <v>0</v>
      </c>
      <c r="L951" s="28">
        <f t="shared" si="784"/>
        <v>7.5</v>
      </c>
      <c r="M951" s="28">
        <f t="shared" si="784"/>
        <v>0</v>
      </c>
      <c r="N951" s="28">
        <f t="shared" si="784"/>
        <v>7.5</v>
      </c>
      <c r="O951" s="28">
        <f t="shared" si="784"/>
        <v>7.5</v>
      </c>
      <c r="P951" s="28">
        <f t="shared" si="784"/>
        <v>0</v>
      </c>
      <c r="Q951" s="28">
        <f t="shared" si="784"/>
        <v>7.5</v>
      </c>
      <c r="R951" s="28">
        <f t="shared" si="784"/>
        <v>0</v>
      </c>
      <c r="S951" s="28">
        <f t="shared" si="784"/>
        <v>7.5</v>
      </c>
      <c r="T951" s="28">
        <f t="shared" si="784"/>
        <v>0</v>
      </c>
      <c r="U951" s="28">
        <f t="shared" si="784"/>
        <v>7.5</v>
      </c>
      <c r="V951" s="28">
        <f t="shared" si="784"/>
        <v>7.5</v>
      </c>
      <c r="W951" s="28">
        <f t="shared" si="785"/>
        <v>0</v>
      </c>
      <c r="X951" s="28">
        <f t="shared" si="785"/>
        <v>7.5</v>
      </c>
      <c r="Y951" s="28">
        <f t="shared" si="785"/>
        <v>0</v>
      </c>
      <c r="Z951" s="28">
        <f t="shared" si="785"/>
        <v>7.5</v>
      </c>
      <c r="AA951" s="137">
        <f t="shared" si="785"/>
        <v>0</v>
      </c>
      <c r="AB951" s="28">
        <f t="shared" si="785"/>
        <v>7.5</v>
      </c>
      <c r="AC951" s="127"/>
    </row>
    <row r="952" spans="1:29" ht="31.5" hidden="1" outlineLevel="7" x14ac:dyDescent="0.2">
      <c r="A952" s="30" t="s">
        <v>560</v>
      </c>
      <c r="B952" s="30" t="s">
        <v>475</v>
      </c>
      <c r="C952" s="30" t="s">
        <v>335</v>
      </c>
      <c r="D952" s="30"/>
      <c r="E952" s="31" t="s">
        <v>336</v>
      </c>
      <c r="F952" s="28">
        <f>F953</f>
        <v>7.5</v>
      </c>
      <c r="G952" s="28">
        <f t="shared" si="784"/>
        <v>0</v>
      </c>
      <c r="H952" s="28">
        <f t="shared" si="784"/>
        <v>7.5</v>
      </c>
      <c r="I952" s="28">
        <f t="shared" si="784"/>
        <v>0</v>
      </c>
      <c r="J952" s="28">
        <f t="shared" si="784"/>
        <v>0</v>
      </c>
      <c r="K952" s="28">
        <f t="shared" si="784"/>
        <v>0</v>
      </c>
      <c r="L952" s="28">
        <f t="shared" si="784"/>
        <v>7.5</v>
      </c>
      <c r="M952" s="28">
        <f t="shared" si="784"/>
        <v>0</v>
      </c>
      <c r="N952" s="28">
        <f t="shared" si="784"/>
        <v>7.5</v>
      </c>
      <c r="O952" s="28">
        <f t="shared" si="784"/>
        <v>7.5</v>
      </c>
      <c r="P952" s="28">
        <f t="shared" si="784"/>
        <v>0</v>
      </c>
      <c r="Q952" s="28">
        <f t="shared" si="784"/>
        <v>7.5</v>
      </c>
      <c r="R952" s="28">
        <f t="shared" si="784"/>
        <v>0</v>
      </c>
      <c r="S952" s="28">
        <f t="shared" si="784"/>
        <v>7.5</v>
      </c>
      <c r="T952" s="28">
        <f t="shared" si="784"/>
        <v>0</v>
      </c>
      <c r="U952" s="28">
        <f t="shared" si="784"/>
        <v>7.5</v>
      </c>
      <c r="V952" s="28">
        <f t="shared" si="784"/>
        <v>7.5</v>
      </c>
      <c r="W952" s="28">
        <f t="shared" si="785"/>
        <v>0</v>
      </c>
      <c r="X952" s="28">
        <f t="shared" si="785"/>
        <v>7.5</v>
      </c>
      <c r="Y952" s="28">
        <f t="shared" si="785"/>
        <v>0</v>
      </c>
      <c r="Z952" s="28">
        <f t="shared" si="785"/>
        <v>7.5</v>
      </c>
      <c r="AA952" s="137">
        <f t="shared" si="785"/>
        <v>0</v>
      </c>
      <c r="AB952" s="28">
        <f t="shared" si="785"/>
        <v>7.5</v>
      </c>
      <c r="AC952" s="127"/>
    </row>
    <row r="953" spans="1:29" ht="31.5" hidden="1" outlineLevel="7" x14ac:dyDescent="0.2">
      <c r="A953" s="30" t="s">
        <v>560</v>
      </c>
      <c r="B953" s="30" t="s">
        <v>475</v>
      </c>
      <c r="C953" s="30" t="s">
        <v>337</v>
      </c>
      <c r="D953" s="30"/>
      <c r="E953" s="31" t="s">
        <v>35</v>
      </c>
      <c r="F953" s="28">
        <f>F954</f>
        <v>7.5</v>
      </c>
      <c r="G953" s="28">
        <f t="shared" si="784"/>
        <v>0</v>
      </c>
      <c r="H953" s="28">
        <f t="shared" si="784"/>
        <v>7.5</v>
      </c>
      <c r="I953" s="28">
        <f t="shared" si="784"/>
        <v>0</v>
      </c>
      <c r="J953" s="28">
        <f t="shared" si="784"/>
        <v>0</v>
      </c>
      <c r="K953" s="28">
        <f t="shared" si="784"/>
        <v>0</v>
      </c>
      <c r="L953" s="28">
        <f t="shared" si="784"/>
        <v>7.5</v>
      </c>
      <c r="M953" s="28">
        <f t="shared" si="784"/>
        <v>0</v>
      </c>
      <c r="N953" s="28">
        <f t="shared" si="784"/>
        <v>7.5</v>
      </c>
      <c r="O953" s="28">
        <f t="shared" si="784"/>
        <v>7.5</v>
      </c>
      <c r="P953" s="28">
        <f t="shared" si="784"/>
        <v>0</v>
      </c>
      <c r="Q953" s="28">
        <f t="shared" si="784"/>
        <v>7.5</v>
      </c>
      <c r="R953" s="28">
        <f t="shared" si="784"/>
        <v>0</v>
      </c>
      <c r="S953" s="28">
        <f t="shared" si="784"/>
        <v>7.5</v>
      </c>
      <c r="T953" s="28">
        <f t="shared" si="784"/>
        <v>0</v>
      </c>
      <c r="U953" s="28">
        <f t="shared" si="784"/>
        <v>7.5</v>
      </c>
      <c r="V953" s="28">
        <f t="shared" si="784"/>
        <v>7.5</v>
      </c>
      <c r="W953" s="28">
        <f t="shared" si="785"/>
        <v>0</v>
      </c>
      <c r="X953" s="28">
        <f t="shared" si="785"/>
        <v>7.5</v>
      </c>
      <c r="Y953" s="28">
        <f t="shared" si="785"/>
        <v>0</v>
      </c>
      <c r="Z953" s="28">
        <f t="shared" si="785"/>
        <v>7.5</v>
      </c>
      <c r="AA953" s="137">
        <f t="shared" si="785"/>
        <v>0</v>
      </c>
      <c r="AB953" s="28">
        <f t="shared" si="785"/>
        <v>7.5</v>
      </c>
      <c r="AC953" s="127"/>
    </row>
    <row r="954" spans="1:29" ht="31.5" hidden="1" outlineLevel="7" x14ac:dyDescent="0.2">
      <c r="A954" s="30" t="s">
        <v>560</v>
      </c>
      <c r="B954" s="30" t="s">
        <v>475</v>
      </c>
      <c r="C954" s="30" t="s">
        <v>355</v>
      </c>
      <c r="D954" s="30"/>
      <c r="E954" s="31" t="s">
        <v>356</v>
      </c>
      <c r="F954" s="28">
        <f>F955</f>
        <v>7.5</v>
      </c>
      <c r="G954" s="28">
        <f t="shared" si="784"/>
        <v>0</v>
      </c>
      <c r="H954" s="28">
        <f t="shared" si="784"/>
        <v>7.5</v>
      </c>
      <c r="I954" s="28">
        <f t="shared" si="784"/>
        <v>0</v>
      </c>
      <c r="J954" s="28">
        <f t="shared" si="784"/>
        <v>0</v>
      </c>
      <c r="K954" s="28">
        <f t="shared" si="784"/>
        <v>0</v>
      </c>
      <c r="L954" s="28">
        <f t="shared" si="784"/>
        <v>7.5</v>
      </c>
      <c r="M954" s="28">
        <f t="shared" si="784"/>
        <v>0</v>
      </c>
      <c r="N954" s="28">
        <f t="shared" si="784"/>
        <v>7.5</v>
      </c>
      <c r="O954" s="28">
        <f t="shared" si="784"/>
        <v>7.5</v>
      </c>
      <c r="P954" s="28">
        <f t="shared" si="784"/>
        <v>0</v>
      </c>
      <c r="Q954" s="28">
        <f t="shared" si="784"/>
        <v>7.5</v>
      </c>
      <c r="R954" s="28">
        <f t="shared" si="784"/>
        <v>0</v>
      </c>
      <c r="S954" s="28">
        <f t="shared" si="784"/>
        <v>7.5</v>
      </c>
      <c r="T954" s="28">
        <f t="shared" si="784"/>
        <v>0</v>
      </c>
      <c r="U954" s="28">
        <f t="shared" si="784"/>
        <v>7.5</v>
      </c>
      <c r="V954" s="28">
        <f t="shared" si="784"/>
        <v>7.5</v>
      </c>
      <c r="W954" s="28">
        <f t="shared" si="785"/>
        <v>0</v>
      </c>
      <c r="X954" s="28">
        <f t="shared" si="785"/>
        <v>7.5</v>
      </c>
      <c r="Y954" s="28">
        <f t="shared" si="785"/>
        <v>0</v>
      </c>
      <c r="Z954" s="28">
        <f t="shared" si="785"/>
        <v>7.5</v>
      </c>
      <c r="AA954" s="137">
        <f t="shared" si="785"/>
        <v>0</v>
      </c>
      <c r="AB954" s="28">
        <f t="shared" si="785"/>
        <v>7.5</v>
      </c>
      <c r="AC954" s="127"/>
    </row>
    <row r="955" spans="1:29" ht="31.5" hidden="1" outlineLevel="7" x14ac:dyDescent="0.2">
      <c r="A955" s="32" t="s">
        <v>560</v>
      </c>
      <c r="B955" s="32" t="s">
        <v>475</v>
      </c>
      <c r="C955" s="32" t="s">
        <v>355</v>
      </c>
      <c r="D955" s="32" t="s">
        <v>65</v>
      </c>
      <c r="E955" s="33" t="s">
        <v>66</v>
      </c>
      <c r="F955" s="29">
        <v>7.5</v>
      </c>
      <c r="G955" s="29"/>
      <c r="H955" s="29">
        <f>SUM(F955:G955)</f>
        <v>7.5</v>
      </c>
      <c r="I955" s="29"/>
      <c r="J955" s="29"/>
      <c r="K955" s="29"/>
      <c r="L955" s="29">
        <f>SUM(H955:K955)</f>
        <v>7.5</v>
      </c>
      <c r="M955" s="29"/>
      <c r="N955" s="29">
        <f>SUM(L955:M955)</f>
        <v>7.5</v>
      </c>
      <c r="O955" s="29">
        <v>7.5</v>
      </c>
      <c r="P955" s="29"/>
      <c r="Q955" s="29">
        <f>SUM(O955:P955)</f>
        <v>7.5</v>
      </c>
      <c r="R955" s="29"/>
      <c r="S955" s="29">
        <f>SUM(Q955:R955)</f>
        <v>7.5</v>
      </c>
      <c r="T955" s="29"/>
      <c r="U955" s="29">
        <f>SUM(S955:T955)</f>
        <v>7.5</v>
      </c>
      <c r="V955" s="29">
        <v>7.5</v>
      </c>
      <c r="W955" s="29"/>
      <c r="X955" s="29">
        <f>SUM(V955:W955)</f>
        <v>7.5</v>
      </c>
      <c r="Y955" s="29"/>
      <c r="Z955" s="29">
        <f>SUM(X955:Y955)</f>
        <v>7.5</v>
      </c>
      <c r="AA955" s="138"/>
      <c r="AB955" s="29">
        <f>SUM(Z955:AA955)</f>
        <v>7.5</v>
      </c>
      <c r="AC955" s="127"/>
    </row>
    <row r="956" spans="1:29" ht="15.75" hidden="1" outlineLevel="1" x14ac:dyDescent="0.2">
      <c r="A956" s="30" t="s">
        <v>560</v>
      </c>
      <c r="B956" s="30" t="s">
        <v>527</v>
      </c>
      <c r="C956" s="30"/>
      <c r="D956" s="30"/>
      <c r="E956" s="31" t="s">
        <v>528</v>
      </c>
      <c r="F956" s="28">
        <f t="shared" ref="F956:Z956" si="786">F957</f>
        <v>10269.5</v>
      </c>
      <c r="G956" s="28">
        <f t="shared" si="786"/>
        <v>0</v>
      </c>
      <c r="H956" s="28">
        <f t="shared" si="786"/>
        <v>10269.5</v>
      </c>
      <c r="I956" s="28">
        <f t="shared" si="786"/>
        <v>14040.592570000001</v>
      </c>
      <c r="J956" s="28">
        <f t="shared" si="786"/>
        <v>0</v>
      </c>
      <c r="K956" s="28">
        <f t="shared" si="786"/>
        <v>4680.1975300000004</v>
      </c>
      <c r="L956" s="28">
        <f t="shared" si="786"/>
        <v>28990.290100000002</v>
      </c>
      <c r="M956" s="28">
        <f>M957</f>
        <v>0</v>
      </c>
      <c r="N956" s="28">
        <f>N957</f>
        <v>28990.290100000002</v>
      </c>
      <c r="O956" s="28">
        <f t="shared" si="786"/>
        <v>10269.5</v>
      </c>
      <c r="P956" s="28">
        <f t="shared" si="786"/>
        <v>0</v>
      </c>
      <c r="Q956" s="28">
        <f t="shared" si="786"/>
        <v>10269.5</v>
      </c>
      <c r="R956" s="28">
        <f t="shared" si="786"/>
        <v>0</v>
      </c>
      <c r="S956" s="28">
        <f t="shared" si="786"/>
        <v>10269.5</v>
      </c>
      <c r="T956" s="28">
        <f>T957</f>
        <v>0</v>
      </c>
      <c r="U956" s="28">
        <f>U957</f>
        <v>10269.5</v>
      </c>
      <c r="V956" s="28">
        <f t="shared" si="786"/>
        <v>10269.5</v>
      </c>
      <c r="W956" s="28">
        <f t="shared" si="786"/>
        <v>0</v>
      </c>
      <c r="X956" s="28">
        <f t="shared" si="786"/>
        <v>10269.5</v>
      </c>
      <c r="Y956" s="28">
        <f t="shared" si="786"/>
        <v>0</v>
      </c>
      <c r="Z956" s="28">
        <f t="shared" si="786"/>
        <v>10269.5</v>
      </c>
      <c r="AA956" s="137">
        <f>AA957</f>
        <v>0</v>
      </c>
      <c r="AB956" s="28">
        <f>AB957</f>
        <v>10269.5</v>
      </c>
      <c r="AC956" s="127"/>
    </row>
    <row r="957" spans="1:29" ht="31.5" hidden="1" outlineLevel="2" x14ac:dyDescent="0.2">
      <c r="A957" s="30" t="s">
        <v>560</v>
      </c>
      <c r="B957" s="30" t="s">
        <v>527</v>
      </c>
      <c r="C957" s="30" t="s">
        <v>157</v>
      </c>
      <c r="D957" s="30"/>
      <c r="E957" s="31" t="s">
        <v>158</v>
      </c>
      <c r="F957" s="28">
        <f>F958+F969</f>
        <v>10269.5</v>
      </c>
      <c r="G957" s="28">
        <f t="shared" ref="G957:L957" si="787">G958+G969</f>
        <v>0</v>
      </c>
      <c r="H957" s="28">
        <f t="shared" si="787"/>
        <v>10269.5</v>
      </c>
      <c r="I957" s="28">
        <f t="shared" si="787"/>
        <v>14040.592570000001</v>
      </c>
      <c r="J957" s="28">
        <f t="shared" si="787"/>
        <v>0</v>
      </c>
      <c r="K957" s="28">
        <f t="shared" si="787"/>
        <v>4680.1975300000004</v>
      </c>
      <c r="L957" s="28">
        <f t="shared" si="787"/>
        <v>28990.290100000002</v>
      </c>
      <c r="M957" s="28">
        <f>M958+M969</f>
        <v>0</v>
      </c>
      <c r="N957" s="28">
        <f>N958+N969</f>
        <v>28990.290100000002</v>
      </c>
      <c r="O957" s="28">
        <f>O958+O969</f>
        <v>10269.5</v>
      </c>
      <c r="P957" s="28">
        <f t="shared" ref="P957:S957" si="788">P958+P969</f>
        <v>0</v>
      </c>
      <c r="Q957" s="28">
        <f t="shared" si="788"/>
        <v>10269.5</v>
      </c>
      <c r="R957" s="28">
        <f t="shared" si="788"/>
        <v>0</v>
      </c>
      <c r="S957" s="28">
        <f t="shared" si="788"/>
        <v>10269.5</v>
      </c>
      <c r="T957" s="28">
        <f>T958+T969</f>
        <v>0</v>
      </c>
      <c r="U957" s="28">
        <f>U958+U969</f>
        <v>10269.5</v>
      </c>
      <c r="V957" s="28">
        <f>V958+V969</f>
        <v>10269.5</v>
      </c>
      <c r="W957" s="28">
        <f t="shared" ref="W957:Z957" si="789">W958+W969</f>
        <v>0</v>
      </c>
      <c r="X957" s="28">
        <f t="shared" si="789"/>
        <v>10269.5</v>
      </c>
      <c r="Y957" s="28">
        <f t="shared" si="789"/>
        <v>0</v>
      </c>
      <c r="Z957" s="28">
        <f t="shared" si="789"/>
        <v>10269.5</v>
      </c>
      <c r="AA957" s="137">
        <f>AA958+AA969</f>
        <v>0</v>
      </c>
      <c r="AB957" s="28">
        <f>AB958+AB969</f>
        <v>10269.5</v>
      </c>
      <c r="AC957" s="127"/>
    </row>
    <row r="958" spans="1:29" ht="15.75" hidden="1" outlineLevel="3" x14ac:dyDescent="0.2">
      <c r="A958" s="30" t="s">
        <v>560</v>
      </c>
      <c r="B958" s="30" t="s">
        <v>527</v>
      </c>
      <c r="C958" s="30" t="s">
        <v>339</v>
      </c>
      <c r="D958" s="30"/>
      <c r="E958" s="31" t="s">
        <v>340</v>
      </c>
      <c r="F958" s="28">
        <f>F959+F962</f>
        <v>332</v>
      </c>
      <c r="G958" s="28">
        <f t="shared" ref="G958" si="790">G959+G962</f>
        <v>0</v>
      </c>
      <c r="H958" s="28">
        <f>H959</f>
        <v>332</v>
      </c>
      <c r="I958" s="28">
        <f t="shared" ref="I958:Z958" si="791">I959</f>
        <v>14040.592570000001</v>
      </c>
      <c r="J958" s="28">
        <f t="shared" si="791"/>
        <v>0</v>
      </c>
      <c r="K958" s="28">
        <f t="shared" si="791"/>
        <v>4680.1975300000004</v>
      </c>
      <c r="L958" s="28">
        <f t="shared" si="791"/>
        <v>19052.790100000002</v>
      </c>
      <c r="M958" s="28">
        <f>M959</f>
        <v>0</v>
      </c>
      <c r="N958" s="28">
        <f>N959</f>
        <v>19052.790100000002</v>
      </c>
      <c r="O958" s="28">
        <f t="shared" si="791"/>
        <v>332</v>
      </c>
      <c r="P958" s="28">
        <f t="shared" si="791"/>
        <v>0</v>
      </c>
      <c r="Q958" s="28">
        <f t="shared" si="791"/>
        <v>332</v>
      </c>
      <c r="R958" s="28">
        <f t="shared" si="791"/>
        <v>0</v>
      </c>
      <c r="S958" s="28">
        <f t="shared" si="791"/>
        <v>332</v>
      </c>
      <c r="T958" s="28">
        <f>T959</f>
        <v>0</v>
      </c>
      <c r="U958" s="28">
        <f>U959</f>
        <v>332</v>
      </c>
      <c r="V958" s="28">
        <f t="shared" si="791"/>
        <v>332</v>
      </c>
      <c r="W958" s="28">
        <f t="shared" si="791"/>
        <v>0</v>
      </c>
      <c r="X958" s="28">
        <f t="shared" si="791"/>
        <v>332</v>
      </c>
      <c r="Y958" s="28">
        <f t="shared" si="791"/>
        <v>0</v>
      </c>
      <c r="Z958" s="28">
        <f t="shared" si="791"/>
        <v>332</v>
      </c>
      <c r="AA958" s="137">
        <f>AA959</f>
        <v>0</v>
      </c>
      <c r="AB958" s="28">
        <f>AB959</f>
        <v>332</v>
      </c>
      <c r="AC958" s="127"/>
    </row>
    <row r="959" spans="1:29" ht="31.5" hidden="1" outlineLevel="4" x14ac:dyDescent="0.2">
      <c r="A959" s="30" t="s">
        <v>560</v>
      </c>
      <c r="B959" s="30" t="s">
        <v>527</v>
      </c>
      <c r="C959" s="30" t="s">
        <v>341</v>
      </c>
      <c r="D959" s="30"/>
      <c r="E959" s="31" t="s">
        <v>342</v>
      </c>
      <c r="F959" s="28">
        <f t="shared" ref="F959:Z960" si="792">F960</f>
        <v>292</v>
      </c>
      <c r="G959" s="28">
        <f t="shared" si="792"/>
        <v>0</v>
      </c>
      <c r="H959" s="28">
        <f>H960+H962+H965+H967</f>
        <v>332</v>
      </c>
      <c r="I959" s="28">
        <f t="shared" ref="I959:Z959" si="793">I960+I962+I965+I967</f>
        <v>14040.592570000001</v>
      </c>
      <c r="J959" s="28">
        <f t="shared" si="793"/>
        <v>0</v>
      </c>
      <c r="K959" s="28">
        <f t="shared" si="793"/>
        <v>4680.1975300000004</v>
      </c>
      <c r="L959" s="28">
        <f>L960+L962+L965+L967</f>
        <v>19052.790100000002</v>
      </c>
      <c r="M959" s="28">
        <f>M960+M962+M965+M967</f>
        <v>0</v>
      </c>
      <c r="N959" s="28">
        <f>N960+N962+N965+N967</f>
        <v>19052.790100000002</v>
      </c>
      <c r="O959" s="28">
        <f t="shared" si="793"/>
        <v>332</v>
      </c>
      <c r="P959" s="28">
        <f t="shared" si="793"/>
        <v>0</v>
      </c>
      <c r="Q959" s="28">
        <f t="shared" si="793"/>
        <v>332</v>
      </c>
      <c r="R959" s="28">
        <f t="shared" si="793"/>
        <v>0</v>
      </c>
      <c r="S959" s="28">
        <f t="shared" si="793"/>
        <v>332</v>
      </c>
      <c r="T959" s="28">
        <f>T960+T962+T965+T967</f>
        <v>0</v>
      </c>
      <c r="U959" s="28">
        <f>U960+U962+U965+U967</f>
        <v>332</v>
      </c>
      <c r="V959" s="28">
        <f t="shared" si="793"/>
        <v>332</v>
      </c>
      <c r="W959" s="28">
        <f t="shared" si="793"/>
        <v>0</v>
      </c>
      <c r="X959" s="28">
        <f t="shared" si="793"/>
        <v>332</v>
      </c>
      <c r="Y959" s="28">
        <f t="shared" si="793"/>
        <v>0</v>
      </c>
      <c r="Z959" s="28">
        <f t="shared" si="793"/>
        <v>332</v>
      </c>
      <c r="AA959" s="137">
        <f>AA960+AA962+AA965+AA967</f>
        <v>0</v>
      </c>
      <c r="AB959" s="28">
        <f>AB960+AB962+AB965+AB967</f>
        <v>332</v>
      </c>
      <c r="AC959" s="127"/>
    </row>
    <row r="960" spans="1:29" ht="15.75" hidden="1" outlineLevel="5" x14ac:dyDescent="0.2">
      <c r="A960" s="30" t="s">
        <v>560</v>
      </c>
      <c r="B960" s="30" t="s">
        <v>527</v>
      </c>
      <c r="C960" s="30" t="s">
        <v>343</v>
      </c>
      <c r="D960" s="30"/>
      <c r="E960" s="31" t="s">
        <v>344</v>
      </c>
      <c r="F960" s="28">
        <f t="shared" si="792"/>
        <v>292</v>
      </c>
      <c r="G960" s="28">
        <f t="shared" si="792"/>
        <v>0</v>
      </c>
      <c r="H960" s="28">
        <f t="shared" si="792"/>
        <v>292</v>
      </c>
      <c r="I960" s="28">
        <f t="shared" si="792"/>
        <v>0</v>
      </c>
      <c r="J960" s="28">
        <f t="shared" si="792"/>
        <v>0</v>
      </c>
      <c r="K960" s="28">
        <f t="shared" si="792"/>
        <v>0</v>
      </c>
      <c r="L960" s="28">
        <f t="shared" si="792"/>
        <v>292</v>
      </c>
      <c r="M960" s="28">
        <f>M961</f>
        <v>0</v>
      </c>
      <c r="N960" s="28">
        <f>N961</f>
        <v>292</v>
      </c>
      <c r="O960" s="28">
        <f t="shared" ref="O960" si="794">O961</f>
        <v>292</v>
      </c>
      <c r="P960" s="28">
        <f t="shared" si="792"/>
        <v>0</v>
      </c>
      <c r="Q960" s="28">
        <f t="shared" si="792"/>
        <v>292</v>
      </c>
      <c r="R960" s="28">
        <f t="shared" si="792"/>
        <v>0</v>
      </c>
      <c r="S960" s="28">
        <f t="shared" si="792"/>
        <v>292</v>
      </c>
      <c r="T960" s="28">
        <f>T961</f>
        <v>0</v>
      </c>
      <c r="U960" s="28">
        <f>U961</f>
        <v>292</v>
      </c>
      <c r="V960" s="28">
        <f t="shared" ref="V960" si="795">V961</f>
        <v>292</v>
      </c>
      <c r="W960" s="28">
        <f t="shared" si="792"/>
        <v>0</v>
      </c>
      <c r="X960" s="28">
        <f t="shared" si="792"/>
        <v>292</v>
      </c>
      <c r="Y960" s="28">
        <f t="shared" si="792"/>
        <v>0</v>
      </c>
      <c r="Z960" s="28">
        <f t="shared" si="792"/>
        <v>292</v>
      </c>
      <c r="AA960" s="137">
        <f>AA961</f>
        <v>0</v>
      </c>
      <c r="AB960" s="28">
        <f>AB961</f>
        <v>292</v>
      </c>
      <c r="AC960" s="127"/>
    </row>
    <row r="961" spans="1:29" ht="15.75" hidden="1" outlineLevel="7" x14ac:dyDescent="0.2">
      <c r="A961" s="32" t="s">
        <v>560</v>
      </c>
      <c r="B961" s="32" t="s">
        <v>527</v>
      </c>
      <c r="C961" s="32" t="s">
        <v>343</v>
      </c>
      <c r="D961" s="32" t="s">
        <v>7</v>
      </c>
      <c r="E961" s="33" t="s">
        <v>8</v>
      </c>
      <c r="F961" s="29">
        <v>292</v>
      </c>
      <c r="G961" s="29"/>
      <c r="H961" s="29">
        <f>SUM(F961:G961)</f>
        <v>292</v>
      </c>
      <c r="I961" s="29"/>
      <c r="J961" s="29"/>
      <c r="K961" s="29"/>
      <c r="L961" s="29">
        <f>SUM(H961:K961)</f>
        <v>292</v>
      </c>
      <c r="M961" s="29"/>
      <c r="N961" s="29">
        <f>SUM(L961:M961)</f>
        <v>292</v>
      </c>
      <c r="O961" s="29">
        <v>292</v>
      </c>
      <c r="P961" s="29"/>
      <c r="Q961" s="29">
        <f>SUM(O961:P961)</f>
        <v>292</v>
      </c>
      <c r="R961" s="29"/>
      <c r="S961" s="29">
        <f>SUM(Q961:R961)</f>
        <v>292</v>
      </c>
      <c r="T961" s="29"/>
      <c r="U961" s="29">
        <f>SUM(S961:T961)</f>
        <v>292</v>
      </c>
      <c r="V961" s="29">
        <v>292</v>
      </c>
      <c r="W961" s="29"/>
      <c r="X961" s="29">
        <f>SUM(V961:W961)</f>
        <v>292</v>
      </c>
      <c r="Y961" s="29"/>
      <c r="Z961" s="29">
        <f>SUM(X961:Y961)</f>
        <v>292</v>
      </c>
      <c r="AA961" s="138"/>
      <c r="AB961" s="29">
        <f>SUM(Z961:AA961)</f>
        <v>292</v>
      </c>
      <c r="AC961" s="127"/>
    </row>
    <row r="962" spans="1:29" ht="24.75" hidden="1" customHeight="1" outlineLevel="7" x14ac:dyDescent="0.2">
      <c r="A962" s="20" t="s">
        <v>560</v>
      </c>
      <c r="B962" s="20" t="s">
        <v>527</v>
      </c>
      <c r="C962" s="20" t="s">
        <v>715</v>
      </c>
      <c r="D962" s="20" t="s">
        <v>447</v>
      </c>
      <c r="E962" s="21" t="s">
        <v>716</v>
      </c>
      <c r="F962" s="28">
        <f>F963</f>
        <v>40</v>
      </c>
      <c r="G962" s="28">
        <f>G963+G964</f>
        <v>0</v>
      </c>
      <c r="H962" s="28">
        <f t="shared" ref="H962:X962" si="796">H963+H964</f>
        <v>40</v>
      </c>
      <c r="I962" s="28">
        <f t="shared" si="796"/>
        <v>0</v>
      </c>
      <c r="J962" s="28">
        <f t="shared" si="796"/>
        <v>0</v>
      </c>
      <c r="K962" s="28">
        <f>K963+K964</f>
        <v>0</v>
      </c>
      <c r="L962" s="28">
        <f t="shared" ref="L962" si="797">L963+L964</f>
        <v>40</v>
      </c>
      <c r="M962" s="28">
        <f>M963+M964</f>
        <v>0</v>
      </c>
      <c r="N962" s="28">
        <f>N963+N964</f>
        <v>40</v>
      </c>
      <c r="O962" s="28">
        <f t="shared" si="796"/>
        <v>40</v>
      </c>
      <c r="P962" s="28">
        <f t="shared" si="796"/>
        <v>0</v>
      </c>
      <c r="Q962" s="28">
        <f t="shared" si="796"/>
        <v>40</v>
      </c>
      <c r="R962" s="28">
        <f>R963+R964</f>
        <v>0</v>
      </c>
      <c r="S962" s="28">
        <f t="shared" ref="S962" si="798">S963+S964</f>
        <v>40</v>
      </c>
      <c r="T962" s="28">
        <f>T963+T964</f>
        <v>0</v>
      </c>
      <c r="U962" s="28">
        <f>U963+U964</f>
        <v>40</v>
      </c>
      <c r="V962" s="28">
        <f t="shared" si="796"/>
        <v>40</v>
      </c>
      <c r="W962" s="28">
        <f t="shared" si="796"/>
        <v>0</v>
      </c>
      <c r="X962" s="28">
        <f t="shared" si="796"/>
        <v>40</v>
      </c>
      <c r="Y962" s="28">
        <f>Y963+Y964</f>
        <v>0</v>
      </c>
      <c r="Z962" s="28">
        <f t="shared" ref="Z962" si="799">Z963+Z964</f>
        <v>40</v>
      </c>
      <c r="AA962" s="137">
        <f>AA963+AA964</f>
        <v>0</v>
      </c>
      <c r="AB962" s="28">
        <f>AB963+AB964</f>
        <v>40</v>
      </c>
      <c r="AC962" s="127"/>
    </row>
    <row r="963" spans="1:29" ht="15.75" hidden="1" customHeight="1" outlineLevel="7" x14ac:dyDescent="0.2">
      <c r="A963" s="24" t="s">
        <v>560</v>
      </c>
      <c r="B963" s="24" t="s">
        <v>527</v>
      </c>
      <c r="C963" s="24" t="s">
        <v>715</v>
      </c>
      <c r="D963" s="24" t="s">
        <v>7</v>
      </c>
      <c r="E963" s="25" t="s">
        <v>717</v>
      </c>
      <c r="F963" s="29">
        <v>40</v>
      </c>
      <c r="G963" s="29">
        <v>-40</v>
      </c>
      <c r="H963" s="29">
        <f>SUM(F963:G963)</f>
        <v>0</v>
      </c>
      <c r="I963" s="29"/>
      <c r="J963" s="29"/>
      <c r="K963" s="29"/>
      <c r="L963" s="29">
        <f>SUM(H963:K963)</f>
        <v>0</v>
      </c>
      <c r="M963" s="29"/>
      <c r="N963" s="29">
        <f>SUM(L963:M963)</f>
        <v>0</v>
      </c>
      <c r="O963" s="29">
        <v>40</v>
      </c>
      <c r="P963" s="29">
        <v>-40</v>
      </c>
      <c r="Q963" s="29">
        <f>SUM(O963:P963)</f>
        <v>0</v>
      </c>
      <c r="R963" s="29"/>
      <c r="S963" s="29">
        <f>SUM(Q963:R963)</f>
        <v>0</v>
      </c>
      <c r="T963" s="29"/>
      <c r="U963" s="29">
        <f>SUM(S963:T963)</f>
        <v>0</v>
      </c>
      <c r="V963" s="29">
        <v>40</v>
      </c>
      <c r="W963" s="29">
        <v>-40</v>
      </c>
      <c r="X963" s="29">
        <f>SUM(V963:W963)</f>
        <v>0</v>
      </c>
      <c r="Y963" s="29"/>
      <c r="Z963" s="29">
        <f>SUM(X963:Y963)</f>
        <v>0</v>
      </c>
      <c r="AA963" s="138"/>
      <c r="AB963" s="29">
        <f>SUM(Z963:AA963)</f>
        <v>0</v>
      </c>
      <c r="AC963" s="127"/>
    </row>
    <row r="964" spans="1:29" ht="31.5" hidden="1" outlineLevel="7" x14ac:dyDescent="0.2">
      <c r="A964" s="24" t="s">
        <v>560</v>
      </c>
      <c r="B964" s="24" t="s">
        <v>527</v>
      </c>
      <c r="C964" s="24" t="s">
        <v>715</v>
      </c>
      <c r="D964" s="32" t="s">
        <v>65</v>
      </c>
      <c r="E964" s="33" t="s">
        <v>66</v>
      </c>
      <c r="F964" s="29"/>
      <c r="G964" s="29">
        <v>40</v>
      </c>
      <c r="H964" s="29">
        <f>SUM(F964:G964)</f>
        <v>40</v>
      </c>
      <c r="I964" s="29"/>
      <c r="J964" s="29"/>
      <c r="K964" s="29"/>
      <c r="L964" s="29">
        <f>SUM(H964:K964)</f>
        <v>40</v>
      </c>
      <c r="M964" s="29"/>
      <c r="N964" s="29">
        <f>SUM(L964:M964)</f>
        <v>40</v>
      </c>
      <c r="O964" s="29"/>
      <c r="P964" s="29">
        <v>40</v>
      </c>
      <c r="Q964" s="29">
        <f>SUM(O964:P964)</f>
        <v>40</v>
      </c>
      <c r="R964" s="29"/>
      <c r="S964" s="29">
        <f>SUM(Q964:R964)</f>
        <v>40</v>
      </c>
      <c r="T964" s="29"/>
      <c r="U964" s="29">
        <f>SUM(S964:T964)</f>
        <v>40</v>
      </c>
      <c r="V964" s="29"/>
      <c r="W964" s="29">
        <v>40</v>
      </c>
      <c r="X964" s="29">
        <f>SUM(V964:W964)</f>
        <v>40</v>
      </c>
      <c r="Y964" s="29"/>
      <c r="Z964" s="29">
        <f>SUM(X964:Y964)</f>
        <v>40</v>
      </c>
      <c r="AA964" s="138"/>
      <c r="AB964" s="29">
        <f>SUM(Z964:AA964)</f>
        <v>40</v>
      </c>
      <c r="AC964" s="127"/>
    </row>
    <row r="965" spans="1:29" ht="31.5" hidden="1" outlineLevel="7" x14ac:dyDescent="0.25">
      <c r="A965" s="30" t="s">
        <v>560</v>
      </c>
      <c r="B965" s="107" t="s">
        <v>527</v>
      </c>
      <c r="C965" s="108" t="s">
        <v>805</v>
      </c>
      <c r="D965" s="110"/>
      <c r="E965" s="111" t="s">
        <v>619</v>
      </c>
      <c r="F965" s="28"/>
      <c r="G965" s="28"/>
      <c r="H965" s="28"/>
      <c r="I965" s="28">
        <f t="shared" ref="I965:N967" si="800">I966</f>
        <v>0</v>
      </c>
      <c r="J965" s="28">
        <f t="shared" si="800"/>
        <v>0</v>
      </c>
      <c r="K965" s="28">
        <f t="shared" si="800"/>
        <v>4680.1975300000004</v>
      </c>
      <c r="L965" s="28">
        <f t="shared" si="800"/>
        <v>4680.1975300000004</v>
      </c>
      <c r="M965" s="28">
        <f t="shared" si="800"/>
        <v>0</v>
      </c>
      <c r="N965" s="28">
        <f t="shared" si="800"/>
        <v>4680.1975300000004</v>
      </c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137"/>
      <c r="AB965" s="28"/>
      <c r="AC965" s="127"/>
    </row>
    <row r="966" spans="1:29" ht="31.5" hidden="1" outlineLevel="7" x14ac:dyDescent="0.25">
      <c r="A966" s="32" t="s">
        <v>560</v>
      </c>
      <c r="B966" s="109" t="s">
        <v>527</v>
      </c>
      <c r="C966" s="110" t="s">
        <v>805</v>
      </c>
      <c r="D966" s="110" t="s">
        <v>65</v>
      </c>
      <c r="E966" s="112" t="s">
        <v>66</v>
      </c>
      <c r="F966" s="28"/>
      <c r="G966" s="28"/>
      <c r="H966" s="28"/>
      <c r="I966" s="49"/>
      <c r="J966" s="49"/>
      <c r="K966" s="49">
        <v>4680.1975300000004</v>
      </c>
      <c r="L966" s="49">
        <f>SUM(H966:K966)</f>
        <v>4680.1975300000004</v>
      </c>
      <c r="M966" s="28"/>
      <c r="N966" s="29">
        <f>SUM(L966:M966)</f>
        <v>4680.1975300000004</v>
      </c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137"/>
      <c r="AB966" s="28"/>
      <c r="AC966" s="127"/>
    </row>
    <row r="967" spans="1:29" ht="31.5" hidden="1" outlineLevel="7" x14ac:dyDescent="0.25">
      <c r="A967" s="30" t="s">
        <v>560</v>
      </c>
      <c r="B967" s="107" t="s">
        <v>527</v>
      </c>
      <c r="C967" s="108" t="s">
        <v>805</v>
      </c>
      <c r="D967" s="110"/>
      <c r="E967" s="111" t="s">
        <v>761</v>
      </c>
      <c r="F967" s="28"/>
      <c r="G967" s="28"/>
      <c r="H967" s="28"/>
      <c r="I967" s="28">
        <f t="shared" si="800"/>
        <v>14040.592570000001</v>
      </c>
      <c r="J967" s="28">
        <f t="shared" si="800"/>
        <v>0</v>
      </c>
      <c r="K967" s="28">
        <f t="shared" si="800"/>
        <v>0</v>
      </c>
      <c r="L967" s="28">
        <f t="shared" si="800"/>
        <v>14040.592570000001</v>
      </c>
      <c r="M967" s="28">
        <f t="shared" si="800"/>
        <v>0</v>
      </c>
      <c r="N967" s="28">
        <f t="shared" si="800"/>
        <v>14040.592570000001</v>
      </c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137"/>
      <c r="AB967" s="28"/>
      <c r="AC967" s="127"/>
    </row>
    <row r="968" spans="1:29" ht="31.5" hidden="1" outlineLevel="7" x14ac:dyDescent="0.25">
      <c r="A968" s="32" t="s">
        <v>560</v>
      </c>
      <c r="B968" s="109" t="s">
        <v>527</v>
      </c>
      <c r="C968" s="110" t="s">
        <v>805</v>
      </c>
      <c r="D968" s="110" t="s">
        <v>65</v>
      </c>
      <c r="E968" s="112" t="s">
        <v>66</v>
      </c>
      <c r="F968" s="28"/>
      <c r="G968" s="28"/>
      <c r="H968" s="28"/>
      <c r="I968" s="49">
        <v>14040.592570000001</v>
      </c>
      <c r="J968" s="49"/>
      <c r="K968" s="49"/>
      <c r="L968" s="49">
        <f>SUM(H968:K968)</f>
        <v>14040.592570000001</v>
      </c>
      <c r="M968" s="28"/>
      <c r="N968" s="29">
        <f>SUM(L968:M968)</f>
        <v>14040.592570000001</v>
      </c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137"/>
      <c r="AB968" s="28"/>
      <c r="AC968" s="127"/>
    </row>
    <row r="969" spans="1:29" ht="31.5" hidden="1" outlineLevel="3" x14ac:dyDescent="0.2">
      <c r="A969" s="30" t="s">
        <v>560</v>
      </c>
      <c r="B969" s="30" t="s">
        <v>527</v>
      </c>
      <c r="C969" s="30" t="s">
        <v>335</v>
      </c>
      <c r="D969" s="30"/>
      <c r="E969" s="31" t="s">
        <v>336</v>
      </c>
      <c r="F969" s="28">
        <f t="shared" ref="F969:Z971" si="801">F970</f>
        <v>9937.5</v>
      </c>
      <c r="G969" s="28">
        <f t="shared" si="801"/>
        <v>0</v>
      </c>
      <c r="H969" s="28">
        <f t="shared" si="801"/>
        <v>9937.5</v>
      </c>
      <c r="I969" s="28">
        <f t="shared" si="801"/>
        <v>0</v>
      </c>
      <c r="J969" s="28">
        <f t="shared" si="801"/>
        <v>0</v>
      </c>
      <c r="K969" s="28">
        <f t="shared" si="801"/>
        <v>0</v>
      </c>
      <c r="L969" s="28">
        <f t="shared" si="801"/>
        <v>9937.5</v>
      </c>
      <c r="M969" s="28">
        <f t="shared" si="801"/>
        <v>0</v>
      </c>
      <c r="N969" s="28">
        <f t="shared" si="801"/>
        <v>9937.5</v>
      </c>
      <c r="O969" s="28">
        <f t="shared" si="801"/>
        <v>9937.5</v>
      </c>
      <c r="P969" s="28">
        <f t="shared" si="801"/>
        <v>0</v>
      </c>
      <c r="Q969" s="28">
        <f t="shared" si="801"/>
        <v>9937.5</v>
      </c>
      <c r="R969" s="28">
        <f t="shared" si="801"/>
        <v>0</v>
      </c>
      <c r="S969" s="28">
        <f t="shared" si="801"/>
        <v>9937.5</v>
      </c>
      <c r="T969" s="28">
        <f t="shared" si="801"/>
        <v>0</v>
      </c>
      <c r="U969" s="28">
        <f t="shared" si="801"/>
        <v>9937.5</v>
      </c>
      <c r="V969" s="28">
        <f t="shared" si="801"/>
        <v>9937.5</v>
      </c>
      <c r="W969" s="28">
        <f t="shared" si="801"/>
        <v>0</v>
      </c>
      <c r="X969" s="28">
        <f t="shared" si="801"/>
        <v>9937.5</v>
      </c>
      <c r="Y969" s="28">
        <f t="shared" si="801"/>
        <v>0</v>
      </c>
      <c r="Z969" s="28">
        <f t="shared" si="801"/>
        <v>9937.5</v>
      </c>
      <c r="AA969" s="137">
        <f t="shared" ref="AA969:AB971" si="802">AA970</f>
        <v>0</v>
      </c>
      <c r="AB969" s="28">
        <f t="shared" si="802"/>
        <v>9937.5</v>
      </c>
      <c r="AC969" s="127"/>
    </row>
    <row r="970" spans="1:29" ht="31.5" hidden="1" outlineLevel="4" x14ac:dyDescent="0.2">
      <c r="A970" s="30" t="s">
        <v>560</v>
      </c>
      <c r="B970" s="30" t="s">
        <v>527</v>
      </c>
      <c r="C970" s="30" t="s">
        <v>337</v>
      </c>
      <c r="D970" s="30"/>
      <c r="E970" s="31" t="s">
        <v>35</v>
      </c>
      <c r="F970" s="28">
        <f>F971</f>
        <v>9937.5</v>
      </c>
      <c r="G970" s="28">
        <f t="shared" si="801"/>
        <v>0</v>
      </c>
      <c r="H970" s="28">
        <f t="shared" si="801"/>
        <v>9937.5</v>
      </c>
      <c r="I970" s="28">
        <f t="shared" si="801"/>
        <v>0</v>
      </c>
      <c r="J970" s="28">
        <f t="shared" si="801"/>
        <v>0</v>
      </c>
      <c r="K970" s="28">
        <f t="shared" si="801"/>
        <v>0</v>
      </c>
      <c r="L970" s="28">
        <f t="shared" si="801"/>
        <v>9937.5</v>
      </c>
      <c r="M970" s="28">
        <f t="shared" si="801"/>
        <v>0</v>
      </c>
      <c r="N970" s="28">
        <f t="shared" si="801"/>
        <v>9937.5</v>
      </c>
      <c r="O970" s="28">
        <f t="shared" si="801"/>
        <v>9937.5</v>
      </c>
      <c r="P970" s="28">
        <f t="shared" si="801"/>
        <v>0</v>
      </c>
      <c r="Q970" s="28">
        <f t="shared" si="801"/>
        <v>9937.5</v>
      </c>
      <c r="R970" s="28">
        <f t="shared" si="801"/>
        <v>0</v>
      </c>
      <c r="S970" s="28">
        <f t="shared" si="801"/>
        <v>9937.5</v>
      </c>
      <c r="T970" s="28">
        <f t="shared" si="801"/>
        <v>0</v>
      </c>
      <c r="U970" s="28">
        <f t="shared" si="801"/>
        <v>9937.5</v>
      </c>
      <c r="V970" s="28">
        <f t="shared" si="801"/>
        <v>9937.5</v>
      </c>
      <c r="W970" s="28">
        <f t="shared" si="801"/>
        <v>0</v>
      </c>
      <c r="X970" s="28">
        <f t="shared" si="801"/>
        <v>9937.5</v>
      </c>
      <c r="Y970" s="28">
        <f t="shared" si="801"/>
        <v>0</v>
      </c>
      <c r="Z970" s="28">
        <f t="shared" si="801"/>
        <v>9937.5</v>
      </c>
      <c r="AA970" s="137">
        <f t="shared" si="802"/>
        <v>0</v>
      </c>
      <c r="AB970" s="28">
        <f t="shared" si="802"/>
        <v>9937.5</v>
      </c>
      <c r="AC970" s="127"/>
    </row>
    <row r="971" spans="1:29" ht="15.75" hidden="1" outlineLevel="5" x14ac:dyDescent="0.2">
      <c r="A971" s="30" t="s">
        <v>560</v>
      </c>
      <c r="B971" s="30" t="s">
        <v>527</v>
      </c>
      <c r="C971" s="30" t="s">
        <v>345</v>
      </c>
      <c r="D971" s="30"/>
      <c r="E971" s="31" t="s">
        <v>346</v>
      </c>
      <c r="F971" s="28">
        <f t="shared" si="801"/>
        <v>9937.5</v>
      </c>
      <c r="G971" s="28">
        <f t="shared" si="801"/>
        <v>0</v>
      </c>
      <c r="H971" s="28">
        <f t="shared" si="801"/>
        <v>9937.5</v>
      </c>
      <c r="I971" s="28">
        <f t="shared" si="801"/>
        <v>0</v>
      </c>
      <c r="J971" s="28">
        <f t="shared" si="801"/>
        <v>0</v>
      </c>
      <c r="K971" s="28">
        <f t="shared" si="801"/>
        <v>0</v>
      </c>
      <c r="L971" s="28">
        <f t="shared" si="801"/>
        <v>9937.5</v>
      </c>
      <c r="M971" s="28">
        <f t="shared" si="801"/>
        <v>0</v>
      </c>
      <c r="N971" s="28">
        <f t="shared" si="801"/>
        <v>9937.5</v>
      </c>
      <c r="O971" s="28">
        <f t="shared" si="801"/>
        <v>9937.5</v>
      </c>
      <c r="P971" s="28">
        <f t="shared" si="801"/>
        <v>0</v>
      </c>
      <c r="Q971" s="28">
        <f t="shared" si="801"/>
        <v>9937.5</v>
      </c>
      <c r="R971" s="28">
        <f t="shared" si="801"/>
        <v>0</v>
      </c>
      <c r="S971" s="28">
        <f t="shared" si="801"/>
        <v>9937.5</v>
      </c>
      <c r="T971" s="28">
        <f t="shared" si="801"/>
        <v>0</v>
      </c>
      <c r="U971" s="28">
        <f t="shared" si="801"/>
        <v>9937.5</v>
      </c>
      <c r="V971" s="28">
        <f t="shared" si="801"/>
        <v>9937.5</v>
      </c>
      <c r="W971" s="28">
        <f t="shared" si="801"/>
        <v>0</v>
      </c>
      <c r="X971" s="28">
        <f t="shared" si="801"/>
        <v>9937.5</v>
      </c>
      <c r="Y971" s="28">
        <f t="shared" si="801"/>
        <v>0</v>
      </c>
      <c r="Z971" s="28">
        <f t="shared" si="801"/>
        <v>9937.5</v>
      </c>
      <c r="AA971" s="137">
        <f t="shared" si="802"/>
        <v>0</v>
      </c>
      <c r="AB971" s="28">
        <f t="shared" si="802"/>
        <v>9937.5</v>
      </c>
      <c r="AC971" s="127"/>
    </row>
    <row r="972" spans="1:29" ht="31.5" hidden="1" outlineLevel="7" x14ac:dyDescent="0.2">
      <c r="A972" s="32" t="s">
        <v>560</v>
      </c>
      <c r="B972" s="32" t="s">
        <v>527</v>
      </c>
      <c r="C972" s="32" t="s">
        <v>345</v>
      </c>
      <c r="D972" s="32" t="s">
        <v>65</v>
      </c>
      <c r="E972" s="33" t="s">
        <v>66</v>
      </c>
      <c r="F972" s="29">
        <f>11187.5-1250</f>
        <v>9937.5</v>
      </c>
      <c r="G972" s="29"/>
      <c r="H972" s="29">
        <f>SUM(F972:G972)</f>
        <v>9937.5</v>
      </c>
      <c r="I972" s="29"/>
      <c r="J972" s="29"/>
      <c r="K972" s="29"/>
      <c r="L972" s="29">
        <f>SUM(H972:K972)</f>
        <v>9937.5</v>
      </c>
      <c r="M972" s="29"/>
      <c r="N972" s="29">
        <f>SUM(L972:M972)</f>
        <v>9937.5</v>
      </c>
      <c r="O972" s="29">
        <f t="shared" ref="O972:V972" si="803">11187.5-1250</f>
        <v>9937.5</v>
      </c>
      <c r="P972" s="29"/>
      <c r="Q972" s="29">
        <f>SUM(O972:P972)</f>
        <v>9937.5</v>
      </c>
      <c r="R972" s="29"/>
      <c r="S972" s="29">
        <f>SUM(Q972:R972)</f>
        <v>9937.5</v>
      </c>
      <c r="T972" s="29"/>
      <c r="U972" s="29">
        <f>SUM(S972:T972)</f>
        <v>9937.5</v>
      </c>
      <c r="V972" s="29">
        <f t="shared" si="803"/>
        <v>9937.5</v>
      </c>
      <c r="W972" s="29"/>
      <c r="X972" s="29">
        <f>SUM(V972:W972)</f>
        <v>9937.5</v>
      </c>
      <c r="Y972" s="29"/>
      <c r="Z972" s="29">
        <f>SUM(X972:Y972)</f>
        <v>9937.5</v>
      </c>
      <c r="AA972" s="138"/>
      <c r="AB972" s="29">
        <f>SUM(Z972:AA972)</f>
        <v>9937.5</v>
      </c>
      <c r="AC972" s="127"/>
    </row>
    <row r="973" spans="1:29" ht="15.75" outlineLevel="7" x14ac:dyDescent="0.2">
      <c r="A973" s="220" t="s">
        <v>560</v>
      </c>
      <c r="B973" s="30" t="s">
        <v>531</v>
      </c>
      <c r="C973" s="32"/>
      <c r="D973" s="32"/>
      <c r="E973" s="67" t="s">
        <v>532</v>
      </c>
      <c r="F973" s="28">
        <f>F974+F1024</f>
        <v>209583.17050000001</v>
      </c>
      <c r="G973" s="28">
        <f t="shared" ref="G973:L973" si="804">G974+G1024</f>
        <v>0</v>
      </c>
      <c r="H973" s="28">
        <f t="shared" si="804"/>
        <v>209583.17050000001</v>
      </c>
      <c r="I973" s="28">
        <f t="shared" si="804"/>
        <v>0</v>
      </c>
      <c r="J973" s="28">
        <f t="shared" si="804"/>
        <v>2847.1141000000002</v>
      </c>
      <c r="K973" s="28">
        <f t="shared" si="804"/>
        <v>5536.76</v>
      </c>
      <c r="L973" s="28">
        <f t="shared" si="804"/>
        <v>217967.04459999999</v>
      </c>
      <c r="M973" s="28">
        <f>M974+M1024</f>
        <v>5954.8318300000001</v>
      </c>
      <c r="N973" s="28">
        <f>N974+N1024</f>
        <v>223921.87643</v>
      </c>
      <c r="O973" s="28">
        <f>O974+O1024</f>
        <v>206518.39170000001</v>
      </c>
      <c r="P973" s="28">
        <f t="shared" ref="P973:S973" si="805">P974+P1024</f>
        <v>0</v>
      </c>
      <c r="Q973" s="28">
        <f t="shared" si="805"/>
        <v>206518.39170000001</v>
      </c>
      <c r="R973" s="28">
        <f t="shared" si="805"/>
        <v>-54.590159999999997</v>
      </c>
      <c r="S973" s="28">
        <f t="shared" si="805"/>
        <v>206463.80154000001</v>
      </c>
      <c r="T973" s="28">
        <f>T974+T1024</f>
        <v>0</v>
      </c>
      <c r="U973" s="28">
        <f>U974+U1024</f>
        <v>206463.80154000001</v>
      </c>
      <c r="V973" s="28">
        <f>V974+V1024</f>
        <v>202137.3</v>
      </c>
      <c r="W973" s="28">
        <f t="shared" ref="W973:Z973" si="806">W974+W1024</f>
        <v>0</v>
      </c>
      <c r="X973" s="28">
        <f t="shared" si="806"/>
        <v>202137.3</v>
      </c>
      <c r="Y973" s="28">
        <f t="shared" si="806"/>
        <v>0</v>
      </c>
      <c r="Z973" s="28">
        <f t="shared" si="806"/>
        <v>202137.3</v>
      </c>
      <c r="AA973" s="137">
        <f>AA974+AA1024</f>
        <v>0</v>
      </c>
      <c r="AB973" s="28">
        <f>AB974+AB1024</f>
        <v>202137.3</v>
      </c>
      <c r="AC973" s="127"/>
    </row>
    <row r="974" spans="1:29" ht="15.75" outlineLevel="1" x14ac:dyDescent="0.2">
      <c r="A974" s="30" t="s">
        <v>560</v>
      </c>
      <c r="B974" s="30" t="s">
        <v>562</v>
      </c>
      <c r="C974" s="30"/>
      <c r="D974" s="30"/>
      <c r="E974" s="31" t="s">
        <v>563</v>
      </c>
      <c r="F974" s="28">
        <f>F975</f>
        <v>182628.47050000002</v>
      </c>
      <c r="G974" s="28">
        <f t="shared" ref="G974:L974" si="807">G975</f>
        <v>0</v>
      </c>
      <c r="H974" s="28">
        <f t="shared" si="807"/>
        <v>182628.47050000002</v>
      </c>
      <c r="I974" s="28">
        <f t="shared" si="807"/>
        <v>0</v>
      </c>
      <c r="J974" s="28">
        <f t="shared" si="807"/>
        <v>2586.7141000000001</v>
      </c>
      <c r="K974" s="28">
        <f t="shared" si="807"/>
        <v>5481.76</v>
      </c>
      <c r="L974" s="28">
        <f t="shared" si="807"/>
        <v>190696.94459999999</v>
      </c>
      <c r="M974" s="28">
        <f>M975</f>
        <v>5954.8318300000001</v>
      </c>
      <c r="N974" s="28">
        <f>N975</f>
        <v>196651.77643</v>
      </c>
      <c r="O974" s="28">
        <f t="shared" ref="O974:Z974" si="808">O975</f>
        <v>179246.99170000001</v>
      </c>
      <c r="P974" s="28">
        <f t="shared" si="808"/>
        <v>0</v>
      </c>
      <c r="Q974" s="28">
        <f t="shared" si="808"/>
        <v>179246.99170000001</v>
      </c>
      <c r="R974" s="28">
        <f t="shared" si="808"/>
        <v>-54.590159999999997</v>
      </c>
      <c r="S974" s="28">
        <f t="shared" si="808"/>
        <v>179192.40154000002</v>
      </c>
      <c r="T974" s="28">
        <f>T975</f>
        <v>0</v>
      </c>
      <c r="U974" s="28">
        <f>U975</f>
        <v>179192.40154000002</v>
      </c>
      <c r="V974" s="28">
        <f t="shared" si="808"/>
        <v>173468.1</v>
      </c>
      <c r="W974" s="28">
        <f t="shared" si="808"/>
        <v>0</v>
      </c>
      <c r="X974" s="28">
        <f t="shared" si="808"/>
        <v>173468.1</v>
      </c>
      <c r="Y974" s="28">
        <f t="shared" si="808"/>
        <v>0</v>
      </c>
      <c r="Z974" s="28">
        <f t="shared" si="808"/>
        <v>173468.1</v>
      </c>
      <c r="AA974" s="137">
        <f>AA975</f>
        <v>0</v>
      </c>
      <c r="AB974" s="28">
        <f>AB975</f>
        <v>173468.1</v>
      </c>
      <c r="AC974" s="127"/>
    </row>
    <row r="975" spans="1:29" ht="31.5" outlineLevel="2" x14ac:dyDescent="0.2">
      <c r="A975" s="30" t="s">
        <v>560</v>
      </c>
      <c r="B975" s="30" t="s">
        <v>562</v>
      </c>
      <c r="C975" s="30" t="s">
        <v>157</v>
      </c>
      <c r="D975" s="30"/>
      <c r="E975" s="31" t="s">
        <v>158</v>
      </c>
      <c r="F975" s="28">
        <f>F999+F1010+F976</f>
        <v>182628.47050000002</v>
      </c>
      <c r="G975" s="28">
        <f t="shared" ref="G975:J975" si="809">G999+G1010+G976</f>
        <v>0</v>
      </c>
      <c r="H975" s="28">
        <f t="shared" si="809"/>
        <v>182628.47050000002</v>
      </c>
      <c r="I975" s="28">
        <f t="shared" si="809"/>
        <v>0</v>
      </c>
      <c r="J975" s="28">
        <f t="shared" si="809"/>
        <v>2586.7141000000001</v>
      </c>
      <c r="K975" s="28">
        <f>K999+K1010+K976</f>
        <v>5481.76</v>
      </c>
      <c r="L975" s="28">
        <f t="shared" ref="L975" si="810">L999+L1010+L976</f>
        <v>190696.94459999999</v>
      </c>
      <c r="M975" s="28">
        <f>M999+M1010+M976</f>
        <v>5954.8318300000001</v>
      </c>
      <c r="N975" s="28">
        <f>N999+N1010+N976</f>
        <v>196651.77643</v>
      </c>
      <c r="O975" s="28">
        <f>O999+O1010+O976</f>
        <v>179246.99170000001</v>
      </c>
      <c r="P975" s="28">
        <f t="shared" ref="P975:S975" si="811">P999+P1010+P976</f>
        <v>0</v>
      </c>
      <c r="Q975" s="28">
        <f t="shared" si="811"/>
        <v>179246.99170000001</v>
      </c>
      <c r="R975" s="28">
        <f t="shared" si="811"/>
        <v>-54.590159999999997</v>
      </c>
      <c r="S975" s="28">
        <f t="shared" si="811"/>
        <v>179192.40154000002</v>
      </c>
      <c r="T975" s="28">
        <f>T999+T1010+T976</f>
        <v>0</v>
      </c>
      <c r="U975" s="28">
        <f>U999+U1010+U976</f>
        <v>179192.40154000002</v>
      </c>
      <c r="V975" s="28">
        <f>V999+V1010+V976</f>
        <v>173468.1</v>
      </c>
      <c r="W975" s="28">
        <f t="shared" ref="W975:Z975" si="812">W999+W1010+W976</f>
        <v>0</v>
      </c>
      <c r="X975" s="28">
        <f t="shared" si="812"/>
        <v>173468.1</v>
      </c>
      <c r="Y975" s="28">
        <f t="shared" si="812"/>
        <v>0</v>
      </c>
      <c r="Z975" s="28">
        <f t="shared" si="812"/>
        <v>173468.1</v>
      </c>
      <c r="AA975" s="137">
        <f>AA999+AA1010+AA976</f>
        <v>0</v>
      </c>
      <c r="AB975" s="28">
        <f>AB999+AB1010+AB976</f>
        <v>173468.1</v>
      </c>
      <c r="AC975" s="127"/>
    </row>
    <row r="976" spans="1:29" ht="15.75" hidden="1" outlineLevel="2" x14ac:dyDescent="0.2">
      <c r="A976" s="30" t="s">
        <v>560</v>
      </c>
      <c r="B976" s="30" t="s">
        <v>562</v>
      </c>
      <c r="C976" s="30" t="s">
        <v>231</v>
      </c>
      <c r="D976" s="30"/>
      <c r="E976" s="31" t="s">
        <v>232</v>
      </c>
      <c r="F976" s="28">
        <f>F977+F994+F984+F989</f>
        <v>8240.6905000000006</v>
      </c>
      <c r="G976" s="28">
        <f t="shared" ref="G976:L976" si="813">G977+G994+G984+G989</f>
        <v>0</v>
      </c>
      <c r="H976" s="28">
        <f t="shared" si="813"/>
        <v>8240.6905000000006</v>
      </c>
      <c r="I976" s="28">
        <f t="shared" si="813"/>
        <v>0</v>
      </c>
      <c r="J976" s="28">
        <f t="shared" si="813"/>
        <v>608.59177</v>
      </c>
      <c r="K976" s="28">
        <f t="shared" si="813"/>
        <v>1704.2675899999999</v>
      </c>
      <c r="L976" s="28">
        <f t="shared" si="813"/>
        <v>10553.549860000001</v>
      </c>
      <c r="M976" s="28">
        <f>M977+M994+M984+M989</f>
        <v>0</v>
      </c>
      <c r="N976" s="28">
        <f>N977+N994+N984+N989</f>
        <v>10553.549860000001</v>
      </c>
      <c r="O976" s="28">
        <f t="shared" ref="O976:Z976" si="814">O977+O994+O984+O989</f>
        <v>8438.7916999999998</v>
      </c>
      <c r="P976" s="28">
        <f t="shared" si="814"/>
        <v>0</v>
      </c>
      <c r="Q976" s="28">
        <f t="shared" si="814"/>
        <v>8438.7916999999998</v>
      </c>
      <c r="R976" s="28">
        <f t="shared" si="814"/>
        <v>-54.590159999999997</v>
      </c>
      <c r="S976" s="28">
        <f t="shared" si="814"/>
        <v>8384.20154</v>
      </c>
      <c r="T976" s="28">
        <f>T977+T994+T984+T989</f>
        <v>0</v>
      </c>
      <c r="U976" s="28">
        <f>U977+U994+U984+U989</f>
        <v>8384.20154</v>
      </c>
      <c r="V976" s="28">
        <f t="shared" si="814"/>
        <v>2824.9</v>
      </c>
      <c r="W976" s="28">
        <f t="shared" si="814"/>
        <v>0</v>
      </c>
      <c r="X976" s="28">
        <f t="shared" si="814"/>
        <v>2824.9</v>
      </c>
      <c r="Y976" s="28">
        <f t="shared" si="814"/>
        <v>0</v>
      </c>
      <c r="Z976" s="28">
        <f t="shared" si="814"/>
        <v>2824.9</v>
      </c>
      <c r="AA976" s="137">
        <f>AA977+AA994+AA984+AA989</f>
        <v>0</v>
      </c>
      <c r="AB976" s="28">
        <f>AB977+AB994+AB984+AB989</f>
        <v>2824.9</v>
      </c>
      <c r="AC976" s="127"/>
    </row>
    <row r="977" spans="1:29" ht="31.5" hidden="1" outlineLevel="2" x14ac:dyDescent="0.2">
      <c r="A977" s="30" t="s">
        <v>560</v>
      </c>
      <c r="B977" s="30" t="s">
        <v>562</v>
      </c>
      <c r="C977" s="30" t="s">
        <v>233</v>
      </c>
      <c r="D977" s="30"/>
      <c r="E977" s="31" t="s">
        <v>430</v>
      </c>
      <c r="F977" s="28">
        <f>F980+F978</f>
        <v>2839.9</v>
      </c>
      <c r="G977" s="28">
        <f t="shared" ref="G977:H977" si="815">G980+G978</f>
        <v>0</v>
      </c>
      <c r="H977" s="28">
        <f t="shared" si="815"/>
        <v>2839.9</v>
      </c>
      <c r="I977" s="28">
        <f>I980+I978+I982</f>
        <v>0</v>
      </c>
      <c r="J977" s="28">
        <f t="shared" ref="J977:Z977" si="816">J980+J978+J982</f>
        <v>608.59177</v>
      </c>
      <c r="K977" s="28">
        <f t="shared" si="816"/>
        <v>1647.33827</v>
      </c>
      <c r="L977" s="28">
        <f t="shared" si="816"/>
        <v>5095.8300400000007</v>
      </c>
      <c r="M977" s="28">
        <f>M980+M978+M982</f>
        <v>0</v>
      </c>
      <c r="N977" s="28">
        <f>N980+N978+N982</f>
        <v>5095.8300400000007</v>
      </c>
      <c r="O977" s="28">
        <f t="shared" si="816"/>
        <v>2639.9</v>
      </c>
      <c r="P977" s="28">
        <f t="shared" si="816"/>
        <v>0</v>
      </c>
      <c r="Q977" s="28">
        <f t="shared" si="816"/>
        <v>2639.9</v>
      </c>
      <c r="R977" s="28">
        <f t="shared" si="816"/>
        <v>0</v>
      </c>
      <c r="S977" s="28">
        <f t="shared" si="816"/>
        <v>2639.9</v>
      </c>
      <c r="T977" s="28">
        <f>T980+T978+T982</f>
        <v>0</v>
      </c>
      <c r="U977" s="28">
        <f>U980+U978+U982</f>
        <v>2639.9</v>
      </c>
      <c r="V977" s="28">
        <f t="shared" si="816"/>
        <v>2639.9</v>
      </c>
      <c r="W977" s="28">
        <f t="shared" si="816"/>
        <v>0</v>
      </c>
      <c r="X977" s="28">
        <f t="shared" si="816"/>
        <v>2639.9</v>
      </c>
      <c r="Y977" s="28">
        <f t="shared" si="816"/>
        <v>0</v>
      </c>
      <c r="Z977" s="28">
        <f t="shared" si="816"/>
        <v>2639.9</v>
      </c>
      <c r="AA977" s="137">
        <f>AA980+AA978+AA982</f>
        <v>0</v>
      </c>
      <c r="AB977" s="28">
        <f>AB980+AB978+AB982</f>
        <v>2639.9</v>
      </c>
      <c r="AC977" s="127"/>
    </row>
    <row r="978" spans="1:29" ht="31.5" hidden="1" outlineLevel="2" x14ac:dyDescent="0.2">
      <c r="A978" s="30" t="s">
        <v>560</v>
      </c>
      <c r="B978" s="30" t="s">
        <v>562</v>
      </c>
      <c r="C978" s="20" t="s">
        <v>616</v>
      </c>
      <c r="D978" s="20"/>
      <c r="E978" s="37" t="s">
        <v>613</v>
      </c>
      <c r="F978" s="28">
        <f>F979</f>
        <v>2639.9</v>
      </c>
      <c r="G978" s="28">
        <f t="shared" ref="G978:L978" si="817">G979</f>
        <v>0</v>
      </c>
      <c r="H978" s="28">
        <f t="shared" si="817"/>
        <v>2639.9</v>
      </c>
      <c r="I978" s="28">
        <f t="shared" si="817"/>
        <v>0</v>
      </c>
      <c r="J978" s="28">
        <f t="shared" si="817"/>
        <v>232.26935</v>
      </c>
      <c r="K978" s="28">
        <f t="shared" si="817"/>
        <v>1647.33827</v>
      </c>
      <c r="L978" s="28">
        <f t="shared" si="817"/>
        <v>4519.5076200000003</v>
      </c>
      <c r="M978" s="28">
        <f>M979</f>
        <v>0</v>
      </c>
      <c r="N978" s="28">
        <f>N979</f>
        <v>4519.5076200000003</v>
      </c>
      <c r="O978" s="28">
        <f t="shared" ref="O978:Z978" si="818">O979</f>
        <v>2639.9</v>
      </c>
      <c r="P978" s="28">
        <f t="shared" si="818"/>
        <v>0</v>
      </c>
      <c r="Q978" s="28">
        <f t="shared" si="818"/>
        <v>2639.9</v>
      </c>
      <c r="R978" s="28">
        <f t="shared" si="818"/>
        <v>0</v>
      </c>
      <c r="S978" s="28">
        <f t="shared" si="818"/>
        <v>2639.9</v>
      </c>
      <c r="T978" s="28">
        <f>T979</f>
        <v>0</v>
      </c>
      <c r="U978" s="28">
        <f>U979</f>
        <v>2639.9</v>
      </c>
      <c r="V978" s="28">
        <f t="shared" si="818"/>
        <v>2639.9</v>
      </c>
      <c r="W978" s="28">
        <f t="shared" si="818"/>
        <v>0</v>
      </c>
      <c r="X978" s="28">
        <f t="shared" si="818"/>
        <v>2639.9</v>
      </c>
      <c r="Y978" s="28">
        <f t="shared" si="818"/>
        <v>0</v>
      </c>
      <c r="Z978" s="28">
        <f t="shared" si="818"/>
        <v>2639.9</v>
      </c>
      <c r="AA978" s="137">
        <f>AA979</f>
        <v>0</v>
      </c>
      <c r="AB978" s="28">
        <f>AB979</f>
        <v>2639.9</v>
      </c>
      <c r="AC978" s="127"/>
    </row>
    <row r="979" spans="1:29" ht="31.5" hidden="1" outlineLevel="2" x14ac:dyDescent="0.2">
      <c r="A979" s="32" t="s">
        <v>560</v>
      </c>
      <c r="B979" s="32" t="s">
        <v>562</v>
      </c>
      <c r="C979" s="24" t="s">
        <v>616</v>
      </c>
      <c r="D979" s="24" t="s">
        <v>65</v>
      </c>
      <c r="E979" s="6" t="s">
        <v>421</v>
      </c>
      <c r="F979" s="29">
        <v>2639.9</v>
      </c>
      <c r="G979" s="29"/>
      <c r="H979" s="29">
        <f>SUM(F979:G979)</f>
        <v>2639.9</v>
      </c>
      <c r="I979" s="29"/>
      <c r="J979" s="29">
        <v>232.26935</v>
      </c>
      <c r="K979" s="29">
        <f>-168.46547+1815.8+0.00374</f>
        <v>1647.33827</v>
      </c>
      <c r="L979" s="29">
        <f>SUM(H979:K979)</f>
        <v>4519.5076200000003</v>
      </c>
      <c r="M979" s="29"/>
      <c r="N979" s="29">
        <f>SUM(L979:M979)</f>
        <v>4519.5076200000003</v>
      </c>
      <c r="O979" s="29">
        <v>2639.9</v>
      </c>
      <c r="P979" s="29"/>
      <c r="Q979" s="29">
        <f>SUM(O979:P979)</f>
        <v>2639.9</v>
      </c>
      <c r="R979" s="29"/>
      <c r="S979" s="29">
        <f>SUM(Q979:R979)</f>
        <v>2639.9</v>
      </c>
      <c r="T979" s="29"/>
      <c r="U979" s="29">
        <f>SUM(S979:T979)</f>
        <v>2639.9</v>
      </c>
      <c r="V979" s="29">
        <v>2639.9</v>
      </c>
      <c r="W979" s="29"/>
      <c r="X979" s="29">
        <f>SUM(V979:W979)</f>
        <v>2639.9</v>
      </c>
      <c r="Y979" s="29"/>
      <c r="Z979" s="29">
        <f>SUM(X979:Y979)</f>
        <v>2639.9</v>
      </c>
      <c r="AA979" s="138"/>
      <c r="AB979" s="29">
        <f>SUM(Z979:AA979)</f>
        <v>2639.9</v>
      </c>
      <c r="AC979" s="127"/>
    </row>
    <row r="980" spans="1:29" s="66" customFormat="1" ht="47.25" hidden="1" outlineLevel="2" x14ac:dyDescent="0.2">
      <c r="A980" s="30" t="s">
        <v>560</v>
      </c>
      <c r="B980" s="30" t="s">
        <v>562</v>
      </c>
      <c r="C980" s="30" t="s">
        <v>452</v>
      </c>
      <c r="D980" s="30"/>
      <c r="E980" s="31" t="s">
        <v>451</v>
      </c>
      <c r="F980" s="28">
        <f>F981</f>
        <v>200</v>
      </c>
      <c r="G980" s="28">
        <f t="shared" ref="G980:N982" si="819">G981</f>
        <v>0</v>
      </c>
      <c r="H980" s="28">
        <f t="shared" si="819"/>
        <v>200</v>
      </c>
      <c r="I980" s="28">
        <f t="shared" si="819"/>
        <v>0</v>
      </c>
      <c r="J980" s="28">
        <f t="shared" si="819"/>
        <v>0</v>
      </c>
      <c r="K980" s="28">
        <f t="shared" si="819"/>
        <v>0</v>
      </c>
      <c r="L980" s="28">
        <f t="shared" si="819"/>
        <v>200</v>
      </c>
      <c r="M980" s="28">
        <f>M981</f>
        <v>0</v>
      </c>
      <c r="N980" s="28">
        <f>N981</f>
        <v>200</v>
      </c>
      <c r="O980" s="28"/>
      <c r="P980" s="28">
        <f t="shared" ref="P980:S980" si="820">P981</f>
        <v>0</v>
      </c>
      <c r="Q980" s="28">
        <f t="shared" si="820"/>
        <v>0</v>
      </c>
      <c r="R980" s="28">
        <f t="shared" si="820"/>
        <v>0</v>
      </c>
      <c r="S980" s="28">
        <f t="shared" si="820"/>
        <v>0</v>
      </c>
      <c r="T980" s="28">
        <f>T981</f>
        <v>0</v>
      </c>
      <c r="U980" s="28">
        <f>U981</f>
        <v>0</v>
      </c>
      <c r="V980" s="28"/>
      <c r="W980" s="28">
        <f t="shared" ref="W980:Z980" si="821">W981</f>
        <v>0</v>
      </c>
      <c r="X980" s="28">
        <f t="shared" si="821"/>
        <v>0</v>
      </c>
      <c r="Y980" s="28">
        <f t="shared" si="821"/>
        <v>0</v>
      </c>
      <c r="Z980" s="28">
        <f t="shared" si="821"/>
        <v>0</v>
      </c>
      <c r="AA980" s="137">
        <f>AA981</f>
        <v>0</v>
      </c>
      <c r="AB980" s="28">
        <f>AB981</f>
        <v>0</v>
      </c>
      <c r="AC980" s="127"/>
    </row>
    <row r="981" spans="1:29" ht="31.5" hidden="1" outlineLevel="2" x14ac:dyDescent="0.2">
      <c r="A981" s="32" t="s">
        <v>560</v>
      </c>
      <c r="B981" s="32" t="s">
        <v>562</v>
      </c>
      <c r="C981" s="32" t="s">
        <v>452</v>
      </c>
      <c r="D981" s="32" t="s">
        <v>65</v>
      </c>
      <c r="E981" s="38" t="s">
        <v>421</v>
      </c>
      <c r="F981" s="29">
        <v>200</v>
      </c>
      <c r="G981" s="29"/>
      <c r="H981" s="29">
        <f>SUM(F981:G981)</f>
        <v>200</v>
      </c>
      <c r="I981" s="29"/>
      <c r="J981" s="29"/>
      <c r="K981" s="29"/>
      <c r="L981" s="29">
        <f>SUM(H981:K981)</f>
        <v>200</v>
      </c>
      <c r="M981" s="29"/>
      <c r="N981" s="29">
        <f>SUM(L981:M981)</f>
        <v>200</v>
      </c>
      <c r="O981" s="29"/>
      <c r="P981" s="29"/>
      <c r="Q981" s="29">
        <f>SUM(O981:P981)</f>
        <v>0</v>
      </c>
      <c r="R981" s="29"/>
      <c r="S981" s="29">
        <f>SUM(Q981:R981)</f>
        <v>0</v>
      </c>
      <c r="T981" s="29"/>
      <c r="U981" s="29">
        <f>SUM(S981:T981)</f>
        <v>0</v>
      </c>
      <c r="V981" s="29"/>
      <c r="W981" s="29"/>
      <c r="X981" s="29">
        <f>SUM(V981:W981)</f>
        <v>0</v>
      </c>
      <c r="Y981" s="29"/>
      <c r="Z981" s="29">
        <f>SUM(X981:Y981)</f>
        <v>0</v>
      </c>
      <c r="AA981" s="138"/>
      <c r="AB981" s="29">
        <f>SUM(Z981:AA981)</f>
        <v>0</v>
      </c>
      <c r="AC981" s="127"/>
    </row>
    <row r="982" spans="1:29" ht="47.25" hidden="1" outlineLevel="2" x14ac:dyDescent="0.25">
      <c r="A982" s="107" t="s">
        <v>560</v>
      </c>
      <c r="B982" s="107" t="s">
        <v>562</v>
      </c>
      <c r="C982" s="107" t="s">
        <v>810</v>
      </c>
      <c r="D982" s="107"/>
      <c r="E982" s="115" t="s">
        <v>811</v>
      </c>
      <c r="F982" s="29"/>
      <c r="G982" s="29"/>
      <c r="H982" s="29"/>
      <c r="I982" s="28">
        <f t="shared" si="819"/>
        <v>0</v>
      </c>
      <c r="J982" s="28">
        <f t="shared" si="819"/>
        <v>376.32242000000002</v>
      </c>
      <c r="K982" s="28">
        <f t="shared" si="819"/>
        <v>0</v>
      </c>
      <c r="L982" s="28">
        <f t="shared" si="819"/>
        <v>376.32242000000002</v>
      </c>
      <c r="M982" s="28">
        <f t="shared" si="819"/>
        <v>0</v>
      </c>
      <c r="N982" s="28">
        <f t="shared" si="819"/>
        <v>376.32242000000002</v>
      </c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  <c r="AA982" s="138"/>
      <c r="AB982" s="29"/>
      <c r="AC982" s="127"/>
    </row>
    <row r="983" spans="1:29" ht="31.5" hidden="1" outlineLevel="2" x14ac:dyDescent="0.25">
      <c r="A983" s="109" t="s">
        <v>560</v>
      </c>
      <c r="B983" s="109" t="s">
        <v>562</v>
      </c>
      <c r="C983" s="109" t="s">
        <v>810</v>
      </c>
      <c r="D983" s="109" t="s">
        <v>65</v>
      </c>
      <c r="E983" s="114" t="s">
        <v>66</v>
      </c>
      <c r="F983" s="29"/>
      <c r="G983" s="29"/>
      <c r="H983" s="29"/>
      <c r="I983" s="49"/>
      <c r="J983" s="49">
        <v>376.32242000000002</v>
      </c>
      <c r="K983" s="29"/>
      <c r="L983" s="49">
        <f>SUM(H983:K983)</f>
        <v>376.32242000000002</v>
      </c>
      <c r="M983" s="29"/>
      <c r="N983" s="29">
        <f>SUM(L983:M983)</f>
        <v>376.32242000000002</v>
      </c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  <c r="AA983" s="138"/>
      <c r="AB983" s="29"/>
      <c r="AC983" s="127"/>
    </row>
    <row r="984" spans="1:29" ht="15.75" hidden="1" outlineLevel="7" x14ac:dyDescent="0.2">
      <c r="A984" s="30" t="s">
        <v>560</v>
      </c>
      <c r="B984" s="30" t="s">
        <v>562</v>
      </c>
      <c r="C984" s="30" t="s">
        <v>770</v>
      </c>
      <c r="D984" s="32"/>
      <c r="E984" s="31" t="s">
        <v>663</v>
      </c>
      <c r="F984" s="28">
        <f>F987+F985</f>
        <v>4144.5450000000001</v>
      </c>
      <c r="G984" s="28">
        <f t="shared" ref="G984:L984" si="822">G987+G985</f>
        <v>0</v>
      </c>
      <c r="H984" s="28">
        <f t="shared" si="822"/>
        <v>4144.5450000000001</v>
      </c>
      <c r="I984" s="28">
        <f t="shared" si="822"/>
        <v>0</v>
      </c>
      <c r="J984" s="28">
        <f t="shared" si="822"/>
        <v>0</v>
      </c>
      <c r="K984" s="28">
        <f t="shared" si="822"/>
        <v>0</v>
      </c>
      <c r="L984" s="28">
        <f t="shared" si="822"/>
        <v>4144.5450000000001</v>
      </c>
      <c r="M984" s="28">
        <f>M987+M985</f>
        <v>0</v>
      </c>
      <c r="N984" s="28">
        <f>N987+N985</f>
        <v>4144.5450000000001</v>
      </c>
      <c r="O984" s="28"/>
      <c r="P984" s="28">
        <f t="shared" ref="P984:S984" si="823">P987+P985</f>
        <v>0</v>
      </c>
      <c r="Q984" s="28">
        <f t="shared" si="823"/>
        <v>0</v>
      </c>
      <c r="R984" s="28">
        <f t="shared" si="823"/>
        <v>0</v>
      </c>
      <c r="S984" s="28">
        <f t="shared" si="823"/>
        <v>0</v>
      </c>
      <c r="T984" s="28">
        <f>T987+T985</f>
        <v>0</v>
      </c>
      <c r="U984" s="28">
        <f>U987+U985</f>
        <v>0</v>
      </c>
      <c r="V984" s="28"/>
      <c r="W984" s="28">
        <f t="shared" ref="W984:Z984" si="824">W987+W985</f>
        <v>0</v>
      </c>
      <c r="X984" s="28">
        <f t="shared" si="824"/>
        <v>0</v>
      </c>
      <c r="Y984" s="28">
        <f t="shared" si="824"/>
        <v>0</v>
      </c>
      <c r="Z984" s="28">
        <f t="shared" si="824"/>
        <v>0</v>
      </c>
      <c r="AA984" s="137">
        <f>AA987+AA985</f>
        <v>0</v>
      </c>
      <c r="AB984" s="28">
        <f>AB987+AB985</f>
        <v>0</v>
      </c>
      <c r="AC984" s="127"/>
    </row>
    <row r="985" spans="1:29" ht="47.25" hidden="1" outlineLevel="7" x14ac:dyDescent="0.2">
      <c r="A985" s="30" t="s">
        <v>560</v>
      </c>
      <c r="B985" s="30" t="s">
        <v>562</v>
      </c>
      <c r="C985" s="30" t="s">
        <v>771</v>
      </c>
      <c r="D985" s="32"/>
      <c r="E985" s="31" t="s">
        <v>719</v>
      </c>
      <c r="F985" s="28">
        <f>F986</f>
        <v>4.1449999999999996</v>
      </c>
      <c r="G985" s="28">
        <f t="shared" ref="G985:L985" si="825">G986</f>
        <v>0</v>
      </c>
      <c r="H985" s="28">
        <f t="shared" si="825"/>
        <v>4.1449999999999996</v>
      </c>
      <c r="I985" s="28">
        <f t="shared" si="825"/>
        <v>0</v>
      </c>
      <c r="J985" s="28">
        <f t="shared" si="825"/>
        <v>0</v>
      </c>
      <c r="K985" s="28">
        <f t="shared" si="825"/>
        <v>0</v>
      </c>
      <c r="L985" s="28">
        <f t="shared" si="825"/>
        <v>4.1449999999999996</v>
      </c>
      <c r="M985" s="28">
        <f>M986</f>
        <v>0</v>
      </c>
      <c r="N985" s="28">
        <f>N986</f>
        <v>4.1449999999999996</v>
      </c>
      <c r="O985" s="28"/>
      <c r="P985" s="28">
        <f t="shared" ref="P985:S985" si="826">P986</f>
        <v>0</v>
      </c>
      <c r="Q985" s="28">
        <f t="shared" si="826"/>
        <v>0</v>
      </c>
      <c r="R985" s="28">
        <f t="shared" si="826"/>
        <v>0</v>
      </c>
      <c r="S985" s="28">
        <f t="shared" si="826"/>
        <v>0</v>
      </c>
      <c r="T985" s="28">
        <f>T986</f>
        <v>0</v>
      </c>
      <c r="U985" s="28">
        <f>U986</f>
        <v>0</v>
      </c>
      <c r="V985" s="28"/>
      <c r="W985" s="28">
        <f t="shared" ref="W985:Z985" si="827">W986</f>
        <v>0</v>
      </c>
      <c r="X985" s="28">
        <f t="shared" si="827"/>
        <v>0</v>
      </c>
      <c r="Y985" s="28">
        <f t="shared" si="827"/>
        <v>0</v>
      </c>
      <c r="Z985" s="28">
        <f t="shared" si="827"/>
        <v>0</v>
      </c>
      <c r="AA985" s="137">
        <f>AA986</f>
        <v>0</v>
      </c>
      <c r="AB985" s="28">
        <f>AB986</f>
        <v>0</v>
      </c>
      <c r="AC985" s="127"/>
    </row>
    <row r="986" spans="1:29" ht="31.5" hidden="1" outlineLevel="7" x14ac:dyDescent="0.2">
      <c r="A986" s="32" t="s">
        <v>560</v>
      </c>
      <c r="B986" s="32" t="s">
        <v>562</v>
      </c>
      <c r="C986" s="32" t="s">
        <v>771</v>
      </c>
      <c r="D986" s="32" t="s">
        <v>65</v>
      </c>
      <c r="E986" s="33" t="s">
        <v>66</v>
      </c>
      <c r="F986" s="29">
        <v>4.1449999999999996</v>
      </c>
      <c r="G986" s="29"/>
      <c r="H986" s="29">
        <f>SUM(F986:G986)</f>
        <v>4.1449999999999996</v>
      </c>
      <c r="I986" s="29"/>
      <c r="J986" s="29"/>
      <c r="K986" s="29"/>
      <c r="L986" s="29">
        <f>SUM(H986:K986)</f>
        <v>4.1449999999999996</v>
      </c>
      <c r="M986" s="29"/>
      <c r="N986" s="29">
        <f>SUM(L986:M986)</f>
        <v>4.1449999999999996</v>
      </c>
      <c r="O986" s="29"/>
      <c r="P986" s="29"/>
      <c r="Q986" s="29">
        <f>SUM(O986:P986)</f>
        <v>0</v>
      </c>
      <c r="R986" s="29"/>
      <c r="S986" s="29">
        <f>SUM(Q986:R986)</f>
        <v>0</v>
      </c>
      <c r="T986" s="29"/>
      <c r="U986" s="29">
        <f>SUM(S986:T986)</f>
        <v>0</v>
      </c>
      <c r="V986" s="29"/>
      <c r="W986" s="29"/>
      <c r="X986" s="29">
        <f>SUM(V986:W986)</f>
        <v>0</v>
      </c>
      <c r="Y986" s="29"/>
      <c r="Z986" s="29">
        <f>SUM(X986:Y986)</f>
        <v>0</v>
      </c>
      <c r="AA986" s="138"/>
      <c r="AB986" s="29">
        <f>SUM(Z986:AA986)</f>
        <v>0</v>
      </c>
      <c r="AC986" s="127"/>
    </row>
    <row r="987" spans="1:29" ht="47.25" hidden="1" outlineLevel="7" x14ac:dyDescent="0.2">
      <c r="A987" s="30" t="s">
        <v>560</v>
      </c>
      <c r="B987" s="30" t="s">
        <v>562</v>
      </c>
      <c r="C987" s="30" t="s">
        <v>771</v>
      </c>
      <c r="D987" s="32"/>
      <c r="E987" s="31" t="s">
        <v>742</v>
      </c>
      <c r="F987" s="28">
        <f>F988</f>
        <v>4140.3999999999996</v>
      </c>
      <c r="G987" s="28">
        <f t="shared" ref="G987:L987" si="828">G988</f>
        <v>0</v>
      </c>
      <c r="H987" s="28">
        <f t="shared" si="828"/>
        <v>4140.3999999999996</v>
      </c>
      <c r="I987" s="28">
        <f t="shared" si="828"/>
        <v>0</v>
      </c>
      <c r="J987" s="28">
        <f t="shared" si="828"/>
        <v>0</v>
      </c>
      <c r="K987" s="28">
        <f t="shared" si="828"/>
        <v>0</v>
      </c>
      <c r="L987" s="28">
        <f t="shared" si="828"/>
        <v>4140.3999999999996</v>
      </c>
      <c r="M987" s="28">
        <f>M988</f>
        <v>0</v>
      </c>
      <c r="N987" s="28">
        <f>N988</f>
        <v>4140.3999999999996</v>
      </c>
      <c r="O987" s="28"/>
      <c r="P987" s="28">
        <f t="shared" ref="P987:S987" si="829">P988</f>
        <v>0</v>
      </c>
      <c r="Q987" s="28">
        <f t="shared" si="829"/>
        <v>0</v>
      </c>
      <c r="R987" s="28">
        <f t="shared" si="829"/>
        <v>0</v>
      </c>
      <c r="S987" s="28">
        <f t="shared" si="829"/>
        <v>0</v>
      </c>
      <c r="T987" s="28">
        <f>T988</f>
        <v>0</v>
      </c>
      <c r="U987" s="28">
        <f>U988</f>
        <v>0</v>
      </c>
      <c r="V987" s="28"/>
      <c r="W987" s="28">
        <f t="shared" ref="W987:Z987" si="830">W988</f>
        <v>0</v>
      </c>
      <c r="X987" s="28">
        <f t="shared" si="830"/>
        <v>0</v>
      </c>
      <c r="Y987" s="28">
        <f t="shared" si="830"/>
        <v>0</v>
      </c>
      <c r="Z987" s="28">
        <f t="shared" si="830"/>
        <v>0</v>
      </c>
      <c r="AA987" s="137">
        <f>AA988</f>
        <v>0</v>
      </c>
      <c r="AB987" s="28">
        <f>AB988</f>
        <v>0</v>
      </c>
      <c r="AC987" s="127"/>
    </row>
    <row r="988" spans="1:29" ht="31.5" hidden="1" outlineLevel="7" x14ac:dyDescent="0.2">
      <c r="A988" s="32" t="s">
        <v>560</v>
      </c>
      <c r="B988" s="32" t="s">
        <v>562</v>
      </c>
      <c r="C988" s="32" t="s">
        <v>771</v>
      </c>
      <c r="D988" s="32" t="s">
        <v>65</v>
      </c>
      <c r="E988" s="33" t="s">
        <v>66</v>
      </c>
      <c r="F988" s="29">
        <v>4140.3999999999996</v>
      </c>
      <c r="G988" s="29"/>
      <c r="H988" s="29">
        <f>SUM(F988:G988)</f>
        <v>4140.3999999999996</v>
      </c>
      <c r="I988" s="29"/>
      <c r="J988" s="29"/>
      <c r="K988" s="29"/>
      <c r="L988" s="29">
        <f>SUM(H988:K988)</f>
        <v>4140.3999999999996</v>
      </c>
      <c r="M988" s="29"/>
      <c r="N988" s="29">
        <f>SUM(L988:M988)</f>
        <v>4140.3999999999996</v>
      </c>
      <c r="O988" s="29"/>
      <c r="P988" s="29"/>
      <c r="Q988" s="29">
        <f>SUM(O988:P988)</f>
        <v>0</v>
      </c>
      <c r="R988" s="29"/>
      <c r="S988" s="29">
        <f>SUM(Q988:R988)</f>
        <v>0</v>
      </c>
      <c r="T988" s="29"/>
      <c r="U988" s="29">
        <f>SUM(S988:T988)</f>
        <v>0</v>
      </c>
      <c r="V988" s="29"/>
      <c r="W988" s="29"/>
      <c r="X988" s="29">
        <f>SUM(V988:W988)</f>
        <v>0</v>
      </c>
      <c r="Y988" s="29"/>
      <c r="Z988" s="29">
        <f>SUM(X988:Y988)</f>
        <v>0</v>
      </c>
      <c r="AA988" s="138"/>
      <c r="AB988" s="29">
        <f>SUM(Z988:AA988)</f>
        <v>0</v>
      </c>
      <c r="AC988" s="127"/>
    </row>
    <row r="989" spans="1:29" ht="15.75" hidden="1" outlineLevel="2" x14ac:dyDescent="0.2">
      <c r="A989" s="20" t="s">
        <v>560</v>
      </c>
      <c r="B989" s="20" t="s">
        <v>562</v>
      </c>
      <c r="C989" s="5" t="s">
        <v>611</v>
      </c>
      <c r="D989" s="4"/>
      <c r="E989" s="37" t="s">
        <v>193</v>
      </c>
      <c r="F989" s="28">
        <f>F990+F992</f>
        <v>1256.2455</v>
      </c>
      <c r="G989" s="28">
        <f t="shared" ref="G989:L989" si="831">G990+G992</f>
        <v>0</v>
      </c>
      <c r="H989" s="28">
        <f t="shared" si="831"/>
        <v>1256.2455</v>
      </c>
      <c r="I989" s="28">
        <f t="shared" si="831"/>
        <v>0</v>
      </c>
      <c r="J989" s="28">
        <f t="shared" si="831"/>
        <v>0</v>
      </c>
      <c r="K989" s="28">
        <f t="shared" si="831"/>
        <v>56.929319999999997</v>
      </c>
      <c r="L989" s="28">
        <f t="shared" si="831"/>
        <v>1313.1748200000002</v>
      </c>
      <c r="M989" s="28">
        <f>M990+M992</f>
        <v>0</v>
      </c>
      <c r="N989" s="28">
        <f>N990+N992</f>
        <v>1313.1748200000002</v>
      </c>
      <c r="O989" s="28">
        <f t="shared" ref="O989:Z989" si="832">O990+O992</f>
        <v>239.59016</v>
      </c>
      <c r="P989" s="28">
        <f t="shared" si="832"/>
        <v>0</v>
      </c>
      <c r="Q989" s="28">
        <f t="shared" si="832"/>
        <v>239.59016</v>
      </c>
      <c r="R989" s="28">
        <f t="shared" si="832"/>
        <v>-54.590159999999997</v>
      </c>
      <c r="S989" s="28">
        <f t="shared" si="832"/>
        <v>185</v>
      </c>
      <c r="T989" s="28">
        <f>T990+T992</f>
        <v>0</v>
      </c>
      <c r="U989" s="28">
        <f>U990+U992</f>
        <v>185</v>
      </c>
      <c r="V989" s="28">
        <f t="shared" si="832"/>
        <v>185</v>
      </c>
      <c r="W989" s="28">
        <f t="shared" si="832"/>
        <v>0</v>
      </c>
      <c r="X989" s="28">
        <f t="shared" si="832"/>
        <v>185</v>
      </c>
      <c r="Y989" s="28">
        <f t="shared" si="832"/>
        <v>0</v>
      </c>
      <c r="Z989" s="28">
        <f t="shared" si="832"/>
        <v>185</v>
      </c>
      <c r="AA989" s="137">
        <f>AA990+AA992</f>
        <v>0</v>
      </c>
      <c r="AB989" s="28">
        <f>AB990+AB992</f>
        <v>185</v>
      </c>
      <c r="AC989" s="127"/>
    </row>
    <row r="990" spans="1:29" ht="31.5" hidden="1" outlineLevel="2" x14ac:dyDescent="0.2">
      <c r="A990" s="20" t="s">
        <v>560</v>
      </c>
      <c r="B990" s="20" t="s">
        <v>562</v>
      </c>
      <c r="C990" s="5" t="s">
        <v>612</v>
      </c>
      <c r="D990" s="20"/>
      <c r="E990" s="37" t="s">
        <v>613</v>
      </c>
      <c r="F990" s="28">
        <f>F991</f>
        <v>185</v>
      </c>
      <c r="G990" s="28">
        <f t="shared" ref="G990:L990" si="833">G991</f>
        <v>0</v>
      </c>
      <c r="H990" s="28">
        <f t="shared" si="833"/>
        <v>185</v>
      </c>
      <c r="I990" s="28">
        <f t="shared" si="833"/>
        <v>0</v>
      </c>
      <c r="J990" s="28">
        <f t="shared" si="833"/>
        <v>0</v>
      </c>
      <c r="K990" s="28">
        <f t="shared" si="833"/>
        <v>2.3473099999999998</v>
      </c>
      <c r="L990" s="28">
        <f t="shared" si="833"/>
        <v>187.34730999999999</v>
      </c>
      <c r="M990" s="28">
        <f>M991</f>
        <v>0</v>
      </c>
      <c r="N990" s="28">
        <f>N991</f>
        <v>187.34730999999999</v>
      </c>
      <c r="O990" s="28">
        <f t="shared" ref="O990:Z990" si="834">O991</f>
        <v>185</v>
      </c>
      <c r="P990" s="28">
        <f t="shared" si="834"/>
        <v>0</v>
      </c>
      <c r="Q990" s="28">
        <f t="shared" si="834"/>
        <v>185</v>
      </c>
      <c r="R990" s="28">
        <f t="shared" si="834"/>
        <v>0</v>
      </c>
      <c r="S990" s="28">
        <f t="shared" si="834"/>
        <v>185</v>
      </c>
      <c r="T990" s="28">
        <f>T991</f>
        <v>0</v>
      </c>
      <c r="U990" s="28">
        <f>U991</f>
        <v>185</v>
      </c>
      <c r="V990" s="28">
        <f t="shared" si="834"/>
        <v>185</v>
      </c>
      <c r="W990" s="28">
        <f t="shared" si="834"/>
        <v>0</v>
      </c>
      <c r="X990" s="28">
        <f t="shared" si="834"/>
        <v>185</v>
      </c>
      <c r="Y990" s="28">
        <f t="shared" si="834"/>
        <v>0</v>
      </c>
      <c r="Z990" s="28">
        <f t="shared" si="834"/>
        <v>185</v>
      </c>
      <c r="AA990" s="137">
        <f>AA991</f>
        <v>0</v>
      </c>
      <c r="AB990" s="28">
        <f>AB991</f>
        <v>185</v>
      </c>
      <c r="AC990" s="127"/>
    </row>
    <row r="991" spans="1:29" ht="31.5" hidden="1" outlineLevel="2" x14ac:dyDescent="0.2">
      <c r="A991" s="24" t="s">
        <v>560</v>
      </c>
      <c r="B991" s="24" t="s">
        <v>562</v>
      </c>
      <c r="C991" s="40" t="s">
        <v>612</v>
      </c>
      <c r="D991" s="24" t="s">
        <v>65</v>
      </c>
      <c r="E991" s="6" t="s">
        <v>421</v>
      </c>
      <c r="F991" s="29">
        <v>185</v>
      </c>
      <c r="G991" s="29"/>
      <c r="H991" s="29">
        <f>SUM(F991:G991)</f>
        <v>185</v>
      </c>
      <c r="I991" s="29"/>
      <c r="J991" s="29"/>
      <c r="K991" s="29">
        <v>2.3473099999999998</v>
      </c>
      <c r="L991" s="29">
        <f>SUM(H991:K991)</f>
        <v>187.34730999999999</v>
      </c>
      <c r="M991" s="29"/>
      <c r="N991" s="29">
        <f>SUM(L991:M991)</f>
        <v>187.34730999999999</v>
      </c>
      <c r="O991" s="29">
        <v>185</v>
      </c>
      <c r="P991" s="29"/>
      <c r="Q991" s="29">
        <f>SUM(O991:P991)</f>
        <v>185</v>
      </c>
      <c r="R991" s="29"/>
      <c r="S991" s="29">
        <f>SUM(Q991:R991)</f>
        <v>185</v>
      </c>
      <c r="T991" s="29"/>
      <c r="U991" s="29">
        <f>SUM(S991:T991)</f>
        <v>185</v>
      </c>
      <c r="V991" s="29">
        <v>185</v>
      </c>
      <c r="W991" s="29"/>
      <c r="X991" s="29">
        <f>SUM(V991:W991)</f>
        <v>185</v>
      </c>
      <c r="Y991" s="29"/>
      <c r="Z991" s="29">
        <f>SUM(X991:Y991)</f>
        <v>185</v>
      </c>
      <c r="AA991" s="138"/>
      <c r="AB991" s="29">
        <f>SUM(Z991:AA991)</f>
        <v>185</v>
      </c>
      <c r="AC991" s="127"/>
    </row>
    <row r="992" spans="1:29" ht="31.5" hidden="1" outlineLevel="2" x14ac:dyDescent="0.2">
      <c r="A992" s="20" t="s">
        <v>560</v>
      </c>
      <c r="B992" s="20" t="s">
        <v>562</v>
      </c>
      <c r="C992" s="30" t="s">
        <v>721</v>
      </c>
      <c r="D992" s="30"/>
      <c r="E992" s="31" t="s">
        <v>671</v>
      </c>
      <c r="F992" s="41">
        <f>F993</f>
        <v>1071.2455</v>
      </c>
      <c r="G992" s="41">
        <f t="shared" ref="G992:L992" si="835">G993</f>
        <v>0</v>
      </c>
      <c r="H992" s="41">
        <f t="shared" si="835"/>
        <v>1071.2455</v>
      </c>
      <c r="I992" s="41">
        <f t="shared" si="835"/>
        <v>0</v>
      </c>
      <c r="J992" s="41">
        <f t="shared" si="835"/>
        <v>0</v>
      </c>
      <c r="K992" s="41">
        <f t="shared" si="835"/>
        <v>54.582009999999997</v>
      </c>
      <c r="L992" s="41">
        <f t="shared" si="835"/>
        <v>1125.8275100000001</v>
      </c>
      <c r="M992" s="41">
        <f>M993</f>
        <v>0</v>
      </c>
      <c r="N992" s="41">
        <f>N993</f>
        <v>1125.8275100000001</v>
      </c>
      <c r="O992" s="41">
        <f t="shared" ref="O992:S992" si="836">O993</f>
        <v>54.590159999999997</v>
      </c>
      <c r="P992" s="41">
        <f t="shared" si="836"/>
        <v>0</v>
      </c>
      <c r="Q992" s="41">
        <f t="shared" si="836"/>
        <v>54.590159999999997</v>
      </c>
      <c r="R992" s="41">
        <f t="shared" si="836"/>
        <v>-54.590159999999997</v>
      </c>
      <c r="S992" s="41">
        <f t="shared" si="836"/>
        <v>0</v>
      </c>
      <c r="T992" s="41">
        <f>T993</f>
        <v>0</v>
      </c>
      <c r="U992" s="41">
        <f>U993</f>
        <v>0</v>
      </c>
      <c r="V992" s="41"/>
      <c r="W992" s="41">
        <f t="shared" ref="W992:Z992" si="837">W993</f>
        <v>0</v>
      </c>
      <c r="X992" s="41">
        <f t="shared" si="837"/>
        <v>0</v>
      </c>
      <c r="Y992" s="41">
        <f t="shared" si="837"/>
        <v>0</v>
      </c>
      <c r="Z992" s="41">
        <f t="shared" si="837"/>
        <v>0</v>
      </c>
      <c r="AA992" s="141">
        <f>AA993</f>
        <v>0</v>
      </c>
      <c r="AB992" s="41">
        <f>AB993</f>
        <v>0</v>
      </c>
      <c r="AC992" s="127"/>
    </row>
    <row r="993" spans="1:29" ht="31.5" hidden="1" outlineLevel="2" x14ac:dyDescent="0.2">
      <c r="A993" s="24" t="s">
        <v>560</v>
      </c>
      <c r="B993" s="24" t="s">
        <v>562</v>
      </c>
      <c r="C993" s="32" t="s">
        <v>721</v>
      </c>
      <c r="D993" s="24" t="s">
        <v>65</v>
      </c>
      <c r="E993" s="6" t="s">
        <v>421</v>
      </c>
      <c r="F993" s="42">
        <v>1071.2455</v>
      </c>
      <c r="G993" s="29"/>
      <c r="H993" s="29">
        <f>SUM(F993:G993)</f>
        <v>1071.2455</v>
      </c>
      <c r="I993" s="29"/>
      <c r="J993" s="29"/>
      <c r="K993" s="29">
        <v>54.582009999999997</v>
      </c>
      <c r="L993" s="29">
        <f>SUM(H993:K993)</f>
        <v>1125.8275100000001</v>
      </c>
      <c r="M993" s="29"/>
      <c r="N993" s="29">
        <f>SUM(L993:M993)</f>
        <v>1125.8275100000001</v>
      </c>
      <c r="O993" s="42">
        <v>54.590159999999997</v>
      </c>
      <c r="P993" s="29"/>
      <c r="Q993" s="29">
        <f>SUM(O993:P993)</f>
        <v>54.590159999999997</v>
      </c>
      <c r="R993" s="42">
        <v>-54.590159999999997</v>
      </c>
      <c r="S993" s="29">
        <f>SUM(Q993:R993)</f>
        <v>0</v>
      </c>
      <c r="T993" s="29"/>
      <c r="U993" s="29">
        <f>SUM(S993:T993)</f>
        <v>0</v>
      </c>
      <c r="V993" s="42"/>
      <c r="W993" s="29"/>
      <c r="X993" s="29">
        <f>SUM(V993:W993)</f>
        <v>0</v>
      </c>
      <c r="Y993" s="29"/>
      <c r="Z993" s="29">
        <f>SUM(X993:Y993)</f>
        <v>0</v>
      </c>
      <c r="AA993" s="138"/>
      <c r="AB993" s="29">
        <f>SUM(Z993:AA993)</f>
        <v>0</v>
      </c>
      <c r="AC993" s="127"/>
    </row>
    <row r="994" spans="1:29" s="70" customFormat="1" ht="38.25" hidden="1" customHeight="1" outlineLevel="2" x14ac:dyDescent="0.2">
      <c r="A994" s="20" t="s">
        <v>560</v>
      </c>
      <c r="B994" s="20" t="s">
        <v>562</v>
      </c>
      <c r="C994" s="20" t="s">
        <v>702</v>
      </c>
      <c r="D994" s="43"/>
      <c r="E994" s="44" t="s">
        <v>670</v>
      </c>
      <c r="F994" s="45"/>
      <c r="G994" s="45"/>
      <c r="H994" s="45"/>
      <c r="I994" s="45"/>
      <c r="J994" s="45"/>
      <c r="K994" s="45"/>
      <c r="L994" s="45"/>
      <c r="M994" s="45">
        <f>M997+M995</f>
        <v>0</v>
      </c>
      <c r="N994" s="45">
        <f>N997+N995</f>
        <v>0</v>
      </c>
      <c r="O994" s="45">
        <f t="shared" ref="O994:S994" si="838">O997+O995</f>
        <v>5559.3015400000004</v>
      </c>
      <c r="P994" s="45">
        <f t="shared" si="838"/>
        <v>0</v>
      </c>
      <c r="Q994" s="45">
        <f t="shared" si="838"/>
        <v>5559.3015400000004</v>
      </c>
      <c r="R994" s="45">
        <f t="shared" si="838"/>
        <v>0</v>
      </c>
      <c r="S994" s="45">
        <f t="shared" si="838"/>
        <v>5559.3015400000004</v>
      </c>
      <c r="T994" s="45">
        <f>T997+T995</f>
        <v>0</v>
      </c>
      <c r="U994" s="45">
        <f>U997+U995</f>
        <v>5559.3015400000004</v>
      </c>
      <c r="V994" s="45"/>
      <c r="W994" s="45">
        <f t="shared" ref="W994:Z994" si="839">W997+W995</f>
        <v>0</v>
      </c>
      <c r="X994" s="45">
        <f t="shared" si="839"/>
        <v>0</v>
      </c>
      <c r="Y994" s="45">
        <f t="shared" si="839"/>
        <v>0</v>
      </c>
      <c r="Z994" s="45">
        <f t="shared" si="839"/>
        <v>0</v>
      </c>
      <c r="AA994" s="142">
        <f>AA997+AA995</f>
        <v>0</v>
      </c>
      <c r="AB994" s="45">
        <f>AB997+AB995</f>
        <v>0</v>
      </c>
      <c r="AC994" s="127"/>
    </row>
    <row r="995" spans="1:29" s="70" customFormat="1" ht="35.25" hidden="1" customHeight="1" outlineLevel="2" x14ac:dyDescent="0.2">
      <c r="A995" s="20" t="s">
        <v>560</v>
      </c>
      <c r="B995" s="20" t="s">
        <v>562</v>
      </c>
      <c r="C995" s="20" t="s">
        <v>704</v>
      </c>
      <c r="D995" s="43"/>
      <c r="E995" s="44" t="s">
        <v>743</v>
      </c>
      <c r="F995" s="45"/>
      <c r="G995" s="45"/>
      <c r="H995" s="45"/>
      <c r="I995" s="45"/>
      <c r="J995" s="45"/>
      <c r="K995" s="45"/>
      <c r="L995" s="45"/>
      <c r="M995" s="45">
        <f>M996</f>
        <v>0</v>
      </c>
      <c r="N995" s="45">
        <f>N996</f>
        <v>0</v>
      </c>
      <c r="O995" s="45">
        <f t="shared" ref="O995:Z997" si="840">O996</f>
        <v>1389.82538</v>
      </c>
      <c r="P995" s="45">
        <f t="shared" si="840"/>
        <v>0</v>
      </c>
      <c r="Q995" s="45">
        <f t="shared" si="840"/>
        <v>1389.82538</v>
      </c>
      <c r="R995" s="45">
        <f t="shared" si="840"/>
        <v>0</v>
      </c>
      <c r="S995" s="45">
        <f t="shared" si="840"/>
        <v>1389.82538</v>
      </c>
      <c r="T995" s="45">
        <f>T996</f>
        <v>0</v>
      </c>
      <c r="U995" s="45">
        <f>U996</f>
        <v>1389.82538</v>
      </c>
      <c r="V995" s="45"/>
      <c r="W995" s="45">
        <f t="shared" si="840"/>
        <v>0</v>
      </c>
      <c r="X995" s="45">
        <f t="shared" si="840"/>
        <v>0</v>
      </c>
      <c r="Y995" s="45">
        <f t="shared" si="840"/>
        <v>0</v>
      </c>
      <c r="Z995" s="45">
        <f t="shared" si="840"/>
        <v>0</v>
      </c>
      <c r="AA995" s="142">
        <f>AA996</f>
        <v>0</v>
      </c>
      <c r="AB995" s="45">
        <f>AB996</f>
        <v>0</v>
      </c>
      <c r="AC995" s="127"/>
    </row>
    <row r="996" spans="1:29" ht="31.5" hidden="1" outlineLevel="2" x14ac:dyDescent="0.2">
      <c r="A996" s="24" t="s">
        <v>560</v>
      </c>
      <c r="B996" s="24" t="s">
        <v>562</v>
      </c>
      <c r="C996" s="40" t="s">
        <v>704</v>
      </c>
      <c r="D996" s="24" t="s">
        <v>65</v>
      </c>
      <c r="E996" s="6" t="s">
        <v>421</v>
      </c>
      <c r="F996" s="29"/>
      <c r="G996" s="29"/>
      <c r="H996" s="29"/>
      <c r="I996" s="29"/>
      <c r="J996" s="29"/>
      <c r="K996" s="29"/>
      <c r="L996" s="29"/>
      <c r="M996" s="29"/>
      <c r="N996" s="29">
        <f>SUM(L996:M996)</f>
        <v>0</v>
      </c>
      <c r="O996" s="29">
        <v>1389.82538</v>
      </c>
      <c r="P996" s="29"/>
      <c r="Q996" s="29">
        <f>SUM(O996:P996)</f>
        <v>1389.82538</v>
      </c>
      <c r="R996" s="29"/>
      <c r="S996" s="29">
        <f>SUM(Q996:R996)</f>
        <v>1389.82538</v>
      </c>
      <c r="T996" s="29"/>
      <c r="U996" s="29">
        <f>SUM(S996:T996)</f>
        <v>1389.82538</v>
      </c>
      <c r="V996" s="29"/>
      <c r="W996" s="29"/>
      <c r="X996" s="29">
        <f>SUM(V996:W996)</f>
        <v>0</v>
      </c>
      <c r="Y996" s="29"/>
      <c r="Z996" s="29">
        <f>SUM(X996:Y996)</f>
        <v>0</v>
      </c>
      <c r="AA996" s="138"/>
      <c r="AB996" s="29">
        <f>SUM(Z996:AA996)</f>
        <v>0</v>
      </c>
      <c r="AC996" s="127"/>
    </row>
    <row r="997" spans="1:29" s="70" customFormat="1" ht="35.25" hidden="1" customHeight="1" outlineLevel="2" x14ac:dyDescent="0.2">
      <c r="A997" s="20" t="s">
        <v>560</v>
      </c>
      <c r="B997" s="20" t="s">
        <v>562</v>
      </c>
      <c r="C997" s="20" t="s">
        <v>704</v>
      </c>
      <c r="D997" s="43"/>
      <c r="E997" s="44" t="s">
        <v>744</v>
      </c>
      <c r="F997" s="45"/>
      <c r="G997" s="45"/>
      <c r="H997" s="45"/>
      <c r="I997" s="45"/>
      <c r="J997" s="45"/>
      <c r="K997" s="45"/>
      <c r="L997" s="45"/>
      <c r="M997" s="45">
        <f>M998</f>
        <v>0</v>
      </c>
      <c r="N997" s="45">
        <f>N998</f>
        <v>0</v>
      </c>
      <c r="O997" s="45">
        <f t="shared" si="840"/>
        <v>4169.4761600000002</v>
      </c>
      <c r="P997" s="45">
        <f t="shared" si="840"/>
        <v>0</v>
      </c>
      <c r="Q997" s="45">
        <f t="shared" si="840"/>
        <v>4169.4761600000002</v>
      </c>
      <c r="R997" s="45">
        <f t="shared" si="840"/>
        <v>0</v>
      </c>
      <c r="S997" s="45">
        <f t="shared" si="840"/>
        <v>4169.4761600000002</v>
      </c>
      <c r="T997" s="45">
        <f>T998</f>
        <v>0</v>
      </c>
      <c r="U997" s="45">
        <f>U998</f>
        <v>4169.4761600000002</v>
      </c>
      <c r="V997" s="45"/>
      <c r="W997" s="45">
        <f t="shared" si="840"/>
        <v>0</v>
      </c>
      <c r="X997" s="45">
        <f t="shared" si="840"/>
        <v>0</v>
      </c>
      <c r="Y997" s="45">
        <f t="shared" si="840"/>
        <v>0</v>
      </c>
      <c r="Z997" s="45">
        <f t="shared" si="840"/>
        <v>0</v>
      </c>
      <c r="AA997" s="142">
        <f>AA998</f>
        <v>0</v>
      </c>
      <c r="AB997" s="45">
        <f>AB998</f>
        <v>0</v>
      </c>
      <c r="AC997" s="127"/>
    </row>
    <row r="998" spans="1:29" ht="31.5" hidden="1" customHeight="1" outlineLevel="2" x14ac:dyDescent="0.2">
      <c r="A998" s="24" t="s">
        <v>560</v>
      </c>
      <c r="B998" s="24" t="s">
        <v>562</v>
      </c>
      <c r="C998" s="40" t="s">
        <v>704</v>
      </c>
      <c r="D998" s="24" t="s">
        <v>65</v>
      </c>
      <c r="E998" s="6" t="s">
        <v>421</v>
      </c>
      <c r="F998" s="29"/>
      <c r="G998" s="29"/>
      <c r="H998" s="29"/>
      <c r="I998" s="29"/>
      <c r="J998" s="29"/>
      <c r="K998" s="29"/>
      <c r="L998" s="29"/>
      <c r="M998" s="29"/>
      <c r="N998" s="29">
        <f>SUM(L998:M998)</f>
        <v>0</v>
      </c>
      <c r="O998" s="29">
        <v>4169.4761600000002</v>
      </c>
      <c r="P998" s="29"/>
      <c r="Q998" s="29">
        <f>SUM(O998:P998)</f>
        <v>4169.4761600000002</v>
      </c>
      <c r="R998" s="29"/>
      <c r="S998" s="29">
        <f>SUM(Q998:R998)</f>
        <v>4169.4761600000002</v>
      </c>
      <c r="T998" s="29"/>
      <c r="U998" s="29">
        <f>SUM(S998:T998)</f>
        <v>4169.4761600000002</v>
      </c>
      <c r="V998" s="29"/>
      <c r="W998" s="29"/>
      <c r="X998" s="29">
        <f>SUM(V998:W998)</f>
        <v>0</v>
      </c>
      <c r="Y998" s="29"/>
      <c r="Z998" s="29">
        <f>SUM(X998:Y998)</f>
        <v>0</v>
      </c>
      <c r="AA998" s="138"/>
      <c r="AB998" s="29">
        <f>SUM(Z998:AA998)</f>
        <v>0</v>
      </c>
      <c r="AC998" s="127"/>
    </row>
    <row r="999" spans="1:29" ht="31.5" hidden="1" outlineLevel="3" x14ac:dyDescent="0.2">
      <c r="A999" s="30" t="s">
        <v>560</v>
      </c>
      <c r="B999" s="30" t="s">
        <v>562</v>
      </c>
      <c r="C999" s="30" t="s">
        <v>347</v>
      </c>
      <c r="D999" s="30"/>
      <c r="E999" s="31" t="s">
        <v>348</v>
      </c>
      <c r="F999" s="28">
        <f t="shared" ref="F999:Z999" si="841">F1000</f>
        <v>46644.58</v>
      </c>
      <c r="G999" s="28">
        <f t="shared" si="841"/>
        <v>0</v>
      </c>
      <c r="H999" s="28">
        <f t="shared" si="841"/>
        <v>46644.58</v>
      </c>
      <c r="I999" s="28">
        <f t="shared" si="841"/>
        <v>0</v>
      </c>
      <c r="J999" s="28">
        <f t="shared" si="841"/>
        <v>1871.09033</v>
      </c>
      <c r="K999" s="28">
        <f t="shared" si="841"/>
        <v>0.73172999999999999</v>
      </c>
      <c r="L999" s="28">
        <f t="shared" si="841"/>
        <v>48516.40206</v>
      </c>
      <c r="M999" s="28">
        <f>M1000</f>
        <v>0</v>
      </c>
      <c r="N999" s="28">
        <f>N1000</f>
        <v>48516.40206</v>
      </c>
      <c r="O999" s="28">
        <f t="shared" si="841"/>
        <v>42900</v>
      </c>
      <c r="P999" s="28">
        <f t="shared" si="841"/>
        <v>0</v>
      </c>
      <c r="Q999" s="28">
        <f t="shared" si="841"/>
        <v>42900</v>
      </c>
      <c r="R999" s="28">
        <f t="shared" si="841"/>
        <v>0</v>
      </c>
      <c r="S999" s="28">
        <f t="shared" si="841"/>
        <v>42900</v>
      </c>
      <c r="T999" s="28">
        <f>T1000</f>
        <v>0</v>
      </c>
      <c r="U999" s="28">
        <f>U1000</f>
        <v>42900</v>
      </c>
      <c r="V999" s="28">
        <f t="shared" si="841"/>
        <v>42900</v>
      </c>
      <c r="W999" s="28">
        <f t="shared" si="841"/>
        <v>0</v>
      </c>
      <c r="X999" s="28">
        <f t="shared" si="841"/>
        <v>42900</v>
      </c>
      <c r="Y999" s="28">
        <f t="shared" si="841"/>
        <v>0</v>
      </c>
      <c r="Z999" s="28">
        <f t="shared" si="841"/>
        <v>42900</v>
      </c>
      <c r="AA999" s="137">
        <f>AA1000</f>
        <v>0</v>
      </c>
      <c r="AB999" s="28">
        <f>AB1000</f>
        <v>42900</v>
      </c>
      <c r="AC999" s="127"/>
    </row>
    <row r="1000" spans="1:29" ht="21.75" hidden="1" customHeight="1" outlineLevel="4" x14ac:dyDescent="0.2">
      <c r="A1000" s="30" t="s">
        <v>560</v>
      </c>
      <c r="B1000" s="30" t="s">
        <v>562</v>
      </c>
      <c r="C1000" s="30" t="s">
        <v>349</v>
      </c>
      <c r="D1000" s="30"/>
      <c r="E1000" s="31" t="s">
        <v>564</v>
      </c>
      <c r="F1000" s="28">
        <f>F1006+F1008+F1001+F1004</f>
        <v>46644.58</v>
      </c>
      <c r="G1000" s="28">
        <f t="shared" ref="G1000:J1000" si="842">G1006+G1008+G1001+G1004</f>
        <v>0</v>
      </c>
      <c r="H1000" s="28">
        <f t="shared" si="842"/>
        <v>46644.58</v>
      </c>
      <c r="I1000" s="28">
        <f t="shared" si="842"/>
        <v>0</v>
      </c>
      <c r="J1000" s="28">
        <f t="shared" si="842"/>
        <v>1871.09033</v>
      </c>
      <c r="K1000" s="28">
        <f>K1006+K1008+K1001+K1004</f>
        <v>0.73172999999999999</v>
      </c>
      <c r="L1000" s="28">
        <f t="shared" ref="L1000" si="843">L1006+L1008+L1001+L1004</f>
        <v>48516.40206</v>
      </c>
      <c r="M1000" s="28">
        <f>M1006+M1008+M1001+M1004</f>
        <v>0</v>
      </c>
      <c r="N1000" s="28">
        <f>N1006+N1008+N1001+N1004</f>
        <v>48516.40206</v>
      </c>
      <c r="O1000" s="28">
        <f t="shared" ref="O1000:Z1000" si="844">O1006+O1008+O1001+O1004</f>
        <v>42900</v>
      </c>
      <c r="P1000" s="28">
        <f t="shared" si="844"/>
        <v>0</v>
      </c>
      <c r="Q1000" s="28">
        <f t="shared" si="844"/>
        <v>42900</v>
      </c>
      <c r="R1000" s="28">
        <f t="shared" si="844"/>
        <v>0</v>
      </c>
      <c r="S1000" s="28">
        <f t="shared" si="844"/>
        <v>42900</v>
      </c>
      <c r="T1000" s="28">
        <f>T1006+T1008+T1001+T1004</f>
        <v>0</v>
      </c>
      <c r="U1000" s="28">
        <f>U1006+U1008+U1001+U1004</f>
        <v>42900</v>
      </c>
      <c r="V1000" s="28">
        <f t="shared" si="844"/>
        <v>42900</v>
      </c>
      <c r="W1000" s="28">
        <f t="shared" si="844"/>
        <v>0</v>
      </c>
      <c r="X1000" s="28">
        <f t="shared" si="844"/>
        <v>42900</v>
      </c>
      <c r="Y1000" s="28">
        <f t="shared" si="844"/>
        <v>0</v>
      </c>
      <c r="Z1000" s="28">
        <f t="shared" si="844"/>
        <v>42900</v>
      </c>
      <c r="AA1000" s="137">
        <f>AA1006+AA1008+AA1001+AA1004</f>
        <v>0</v>
      </c>
      <c r="AB1000" s="28">
        <f>AB1006+AB1008+AB1001+AB1004</f>
        <v>42900</v>
      </c>
      <c r="AC1000" s="127"/>
    </row>
    <row r="1001" spans="1:29" ht="31.5" hidden="1" outlineLevel="2" x14ac:dyDescent="0.2">
      <c r="A1001" s="20" t="s">
        <v>560</v>
      </c>
      <c r="B1001" s="20" t="s">
        <v>562</v>
      </c>
      <c r="C1001" s="30" t="s">
        <v>718</v>
      </c>
      <c r="D1001" s="30"/>
      <c r="E1001" s="31" t="s">
        <v>682</v>
      </c>
      <c r="F1001" s="28">
        <f>F1003+F1002</f>
        <v>3.08</v>
      </c>
      <c r="G1001" s="28">
        <f t="shared" ref="G1001:Z1001" si="845">G1003+G1002</f>
        <v>0</v>
      </c>
      <c r="H1001" s="28">
        <f t="shared" si="845"/>
        <v>3.08</v>
      </c>
      <c r="I1001" s="28">
        <f t="shared" si="845"/>
        <v>0</v>
      </c>
      <c r="J1001" s="28">
        <f t="shared" si="845"/>
        <v>0</v>
      </c>
      <c r="K1001" s="28">
        <f t="shared" si="845"/>
        <v>0.66147</v>
      </c>
      <c r="L1001" s="28">
        <f t="shared" si="845"/>
        <v>3.7414700000000001</v>
      </c>
      <c r="M1001" s="28">
        <f>M1003+M1002</f>
        <v>0</v>
      </c>
      <c r="N1001" s="28">
        <f>N1003+N1002</f>
        <v>3.7414700000000001</v>
      </c>
      <c r="O1001" s="28">
        <f t="shared" si="845"/>
        <v>0</v>
      </c>
      <c r="P1001" s="28">
        <f t="shared" si="845"/>
        <v>0</v>
      </c>
      <c r="Q1001" s="28">
        <f t="shared" si="845"/>
        <v>0</v>
      </c>
      <c r="R1001" s="28">
        <f t="shared" si="845"/>
        <v>0</v>
      </c>
      <c r="S1001" s="28">
        <f t="shared" si="845"/>
        <v>0</v>
      </c>
      <c r="T1001" s="28">
        <f>T1003+T1002</f>
        <v>0</v>
      </c>
      <c r="U1001" s="28">
        <f>U1003+U1002</f>
        <v>0</v>
      </c>
      <c r="V1001" s="28">
        <f t="shared" si="845"/>
        <v>0</v>
      </c>
      <c r="W1001" s="28">
        <f t="shared" si="845"/>
        <v>0</v>
      </c>
      <c r="X1001" s="28">
        <f t="shared" si="845"/>
        <v>0</v>
      </c>
      <c r="Y1001" s="28">
        <f t="shared" si="845"/>
        <v>0</v>
      </c>
      <c r="Z1001" s="28">
        <f t="shared" si="845"/>
        <v>0</v>
      </c>
      <c r="AA1001" s="137">
        <f>AA1003+AA1002</f>
        <v>0</v>
      </c>
      <c r="AB1001" s="28">
        <f>AB1003+AB1002</f>
        <v>0</v>
      </c>
      <c r="AC1001" s="127"/>
    </row>
    <row r="1002" spans="1:29" ht="15.75" hidden="1" outlineLevel="2" x14ac:dyDescent="0.2">
      <c r="A1002" s="24" t="s">
        <v>560</v>
      </c>
      <c r="B1002" s="24" t="s">
        <v>562</v>
      </c>
      <c r="C1002" s="32" t="s">
        <v>718</v>
      </c>
      <c r="D1002" s="32" t="s">
        <v>7</v>
      </c>
      <c r="E1002" s="33" t="s">
        <v>8</v>
      </c>
      <c r="F1002" s="29"/>
      <c r="G1002" s="29">
        <v>3.08</v>
      </c>
      <c r="H1002" s="26">
        <f>SUM(F1002:G1002)</f>
        <v>3.08</v>
      </c>
      <c r="I1002" s="29"/>
      <c r="J1002" s="29"/>
      <c r="K1002" s="49">
        <f>0.66521-0.00374</f>
        <v>0.66147</v>
      </c>
      <c r="L1002" s="26">
        <f>SUM(H1002:K1002)</f>
        <v>3.7414700000000001</v>
      </c>
      <c r="M1002" s="29"/>
      <c r="N1002" s="26">
        <f>SUM(L1002:M1002)</f>
        <v>3.7414700000000001</v>
      </c>
      <c r="O1002" s="29"/>
      <c r="P1002" s="29"/>
      <c r="Q1002" s="29"/>
      <c r="R1002" s="29"/>
      <c r="S1002" s="26">
        <f>SUM(Q1002:R1002)</f>
        <v>0</v>
      </c>
      <c r="T1002" s="29"/>
      <c r="U1002" s="26">
        <f>SUM(S1002:T1002)</f>
        <v>0</v>
      </c>
      <c r="V1002" s="29"/>
      <c r="W1002" s="29"/>
      <c r="X1002" s="29"/>
      <c r="Y1002" s="29"/>
      <c r="Z1002" s="26">
        <f>SUM(X1002:Y1002)</f>
        <v>0</v>
      </c>
      <c r="AA1002" s="138"/>
      <c r="AB1002" s="26">
        <f>SUM(Z1002:AA1002)</f>
        <v>0</v>
      </c>
      <c r="AC1002" s="127"/>
    </row>
    <row r="1003" spans="1:29" ht="31.5" hidden="1" outlineLevel="2" x14ac:dyDescent="0.2">
      <c r="A1003" s="24" t="s">
        <v>560</v>
      </c>
      <c r="B1003" s="24" t="s">
        <v>562</v>
      </c>
      <c r="C1003" s="32" t="s">
        <v>718</v>
      </c>
      <c r="D1003" s="32" t="s">
        <v>65</v>
      </c>
      <c r="E1003" s="33" t="s">
        <v>66</v>
      </c>
      <c r="F1003" s="29">
        <v>3.08</v>
      </c>
      <c r="G1003" s="26">
        <v>-3.08</v>
      </c>
      <c r="H1003" s="26">
        <f>SUM(F1003:G1003)</f>
        <v>0</v>
      </c>
      <c r="I1003" s="26"/>
      <c r="J1003" s="26"/>
      <c r="K1003" s="119"/>
      <c r="L1003" s="26">
        <f>SUM(H1003:K1003)</f>
        <v>0</v>
      </c>
      <c r="M1003" s="26"/>
      <c r="N1003" s="26">
        <f>SUM(L1003:M1003)</f>
        <v>0</v>
      </c>
      <c r="O1003" s="29"/>
      <c r="P1003" s="26"/>
      <c r="Q1003" s="26">
        <f>SUM(O1003:P1003)</f>
        <v>0</v>
      </c>
      <c r="R1003" s="26"/>
      <c r="S1003" s="26">
        <f>SUM(Q1003:R1003)</f>
        <v>0</v>
      </c>
      <c r="T1003" s="26"/>
      <c r="U1003" s="26">
        <f>SUM(S1003:T1003)</f>
        <v>0</v>
      </c>
      <c r="V1003" s="29"/>
      <c r="W1003" s="26"/>
      <c r="X1003" s="26">
        <f>SUM(V1003:W1003)</f>
        <v>0</v>
      </c>
      <c r="Y1003" s="26"/>
      <c r="Z1003" s="26">
        <f>SUM(X1003:Y1003)</f>
        <v>0</v>
      </c>
      <c r="AA1003" s="143"/>
      <c r="AB1003" s="26">
        <f>SUM(Z1003:AA1003)</f>
        <v>0</v>
      </c>
      <c r="AC1003" s="127"/>
    </row>
    <row r="1004" spans="1:29" ht="31.5" hidden="1" outlineLevel="2" x14ac:dyDescent="0.2">
      <c r="A1004" s="20" t="s">
        <v>560</v>
      </c>
      <c r="B1004" s="20" t="s">
        <v>562</v>
      </c>
      <c r="C1004" s="30" t="s">
        <v>718</v>
      </c>
      <c r="D1004" s="30"/>
      <c r="E1004" s="31" t="s">
        <v>705</v>
      </c>
      <c r="F1004" s="28">
        <f t="shared" ref="F1004:Z1004" si="846">F1005</f>
        <v>3741.5</v>
      </c>
      <c r="G1004" s="28">
        <f t="shared" si="846"/>
        <v>0</v>
      </c>
      <c r="H1004" s="28">
        <f t="shared" si="846"/>
        <v>3741.5</v>
      </c>
      <c r="I1004" s="28">
        <f t="shared" si="846"/>
        <v>0</v>
      </c>
      <c r="J1004" s="28">
        <f t="shared" si="846"/>
        <v>0</v>
      </c>
      <c r="K1004" s="28">
        <f t="shared" si="846"/>
        <v>0</v>
      </c>
      <c r="L1004" s="28">
        <f t="shared" si="846"/>
        <v>3741.5</v>
      </c>
      <c r="M1004" s="28">
        <f>M1005</f>
        <v>0</v>
      </c>
      <c r="N1004" s="28">
        <f>N1005</f>
        <v>3741.5</v>
      </c>
      <c r="O1004" s="28"/>
      <c r="P1004" s="28">
        <f t="shared" si="846"/>
        <v>0</v>
      </c>
      <c r="Q1004" s="28">
        <f t="shared" si="846"/>
        <v>0</v>
      </c>
      <c r="R1004" s="28">
        <f t="shared" si="846"/>
        <v>0</v>
      </c>
      <c r="S1004" s="28">
        <f t="shared" si="846"/>
        <v>0</v>
      </c>
      <c r="T1004" s="28">
        <f>T1005</f>
        <v>0</v>
      </c>
      <c r="U1004" s="28">
        <f>U1005</f>
        <v>0</v>
      </c>
      <c r="V1004" s="28"/>
      <c r="W1004" s="28">
        <f t="shared" si="846"/>
        <v>0</v>
      </c>
      <c r="X1004" s="28">
        <f t="shared" si="846"/>
        <v>0</v>
      </c>
      <c r="Y1004" s="28">
        <f t="shared" si="846"/>
        <v>0</v>
      </c>
      <c r="Z1004" s="28">
        <f t="shared" si="846"/>
        <v>0</v>
      </c>
      <c r="AA1004" s="137">
        <f>AA1005</f>
        <v>0</v>
      </c>
      <c r="AB1004" s="28">
        <f>AB1005</f>
        <v>0</v>
      </c>
      <c r="AC1004" s="127"/>
    </row>
    <row r="1005" spans="1:29" ht="22.5" hidden="1" customHeight="1" outlineLevel="2" x14ac:dyDescent="0.2">
      <c r="A1005" s="24" t="s">
        <v>560</v>
      </c>
      <c r="B1005" s="24" t="s">
        <v>562</v>
      </c>
      <c r="C1005" s="32" t="s">
        <v>718</v>
      </c>
      <c r="D1005" s="32" t="s">
        <v>7</v>
      </c>
      <c r="E1005" s="33" t="s">
        <v>8</v>
      </c>
      <c r="F1005" s="29">
        <v>3741.5</v>
      </c>
      <c r="G1005" s="29"/>
      <c r="H1005" s="29">
        <f>SUM(F1005:G1005)</f>
        <v>3741.5</v>
      </c>
      <c r="I1005" s="29"/>
      <c r="J1005" s="29"/>
      <c r="K1005" s="49"/>
      <c r="L1005" s="29">
        <f>SUM(H1005:K1005)</f>
        <v>3741.5</v>
      </c>
      <c r="M1005" s="29"/>
      <c r="N1005" s="29">
        <f>SUM(L1005:M1005)</f>
        <v>3741.5</v>
      </c>
      <c r="O1005" s="29"/>
      <c r="P1005" s="29"/>
      <c r="Q1005" s="29">
        <f>SUM(O1005:P1005)</f>
        <v>0</v>
      </c>
      <c r="R1005" s="29"/>
      <c r="S1005" s="29">
        <f>SUM(Q1005:R1005)</f>
        <v>0</v>
      </c>
      <c r="T1005" s="29"/>
      <c r="U1005" s="29">
        <f>SUM(S1005:T1005)</f>
        <v>0</v>
      </c>
      <c r="V1005" s="29"/>
      <c r="W1005" s="29"/>
      <c r="X1005" s="29">
        <f>SUM(V1005:W1005)</f>
        <v>0</v>
      </c>
      <c r="Y1005" s="29"/>
      <c r="Z1005" s="29">
        <f>SUM(X1005:Y1005)</f>
        <v>0</v>
      </c>
      <c r="AA1005" s="138"/>
      <c r="AB1005" s="29">
        <f>SUM(Z1005:AA1005)</f>
        <v>0</v>
      </c>
      <c r="AC1005" s="127"/>
    </row>
    <row r="1006" spans="1:29" ht="31.5" hidden="1" outlineLevel="5" x14ac:dyDescent="0.2">
      <c r="A1006" s="30" t="s">
        <v>560</v>
      </c>
      <c r="B1006" s="30" t="s">
        <v>562</v>
      </c>
      <c r="C1006" s="30" t="s">
        <v>350</v>
      </c>
      <c r="D1006" s="30"/>
      <c r="E1006" s="31" t="s">
        <v>409</v>
      </c>
      <c r="F1006" s="28">
        <f t="shared" ref="F1006:Z1006" si="847">F1007</f>
        <v>12900</v>
      </c>
      <c r="G1006" s="28">
        <f t="shared" si="847"/>
        <v>0</v>
      </c>
      <c r="H1006" s="28">
        <f t="shared" si="847"/>
        <v>12900</v>
      </c>
      <c r="I1006" s="28">
        <f t="shared" si="847"/>
        <v>0</v>
      </c>
      <c r="J1006" s="28">
        <f t="shared" si="847"/>
        <v>1871.09033</v>
      </c>
      <c r="K1006" s="28">
        <f t="shared" si="847"/>
        <v>7.0260000000000003E-2</v>
      </c>
      <c r="L1006" s="28">
        <f t="shared" si="847"/>
        <v>14771.16059</v>
      </c>
      <c r="M1006" s="28">
        <f>M1007</f>
        <v>0</v>
      </c>
      <c r="N1006" s="28">
        <f>N1007</f>
        <v>14771.16059</v>
      </c>
      <c r="O1006" s="28">
        <f t="shared" si="847"/>
        <v>12900</v>
      </c>
      <c r="P1006" s="28">
        <f t="shared" si="847"/>
        <v>0</v>
      </c>
      <c r="Q1006" s="28">
        <f t="shared" si="847"/>
        <v>12900</v>
      </c>
      <c r="R1006" s="28">
        <f t="shared" si="847"/>
        <v>0</v>
      </c>
      <c r="S1006" s="28">
        <f t="shared" si="847"/>
        <v>12900</v>
      </c>
      <c r="T1006" s="28">
        <f>T1007</f>
        <v>0</v>
      </c>
      <c r="U1006" s="28">
        <f>U1007</f>
        <v>12900</v>
      </c>
      <c r="V1006" s="28">
        <f t="shared" si="847"/>
        <v>12900</v>
      </c>
      <c r="W1006" s="28">
        <f t="shared" si="847"/>
        <v>0</v>
      </c>
      <c r="X1006" s="28">
        <f t="shared" si="847"/>
        <v>12900</v>
      </c>
      <c r="Y1006" s="28">
        <f t="shared" si="847"/>
        <v>0</v>
      </c>
      <c r="Z1006" s="28">
        <f t="shared" si="847"/>
        <v>12900</v>
      </c>
      <c r="AA1006" s="137">
        <f>AA1007</f>
        <v>0</v>
      </c>
      <c r="AB1006" s="28">
        <f>AB1007</f>
        <v>12900</v>
      </c>
      <c r="AC1006" s="127"/>
    </row>
    <row r="1007" spans="1:29" ht="31.5" hidden="1" outlineLevel="7" x14ac:dyDescent="0.2">
      <c r="A1007" s="32" t="s">
        <v>560</v>
      </c>
      <c r="B1007" s="32" t="s">
        <v>562</v>
      </c>
      <c r="C1007" s="32" t="s">
        <v>350</v>
      </c>
      <c r="D1007" s="32" t="s">
        <v>65</v>
      </c>
      <c r="E1007" s="33" t="s">
        <v>66</v>
      </c>
      <c r="F1007" s="29">
        <v>12900</v>
      </c>
      <c r="G1007" s="29"/>
      <c r="H1007" s="29">
        <f>SUM(F1007:G1007)</f>
        <v>12900</v>
      </c>
      <c r="I1007" s="29"/>
      <c r="J1007" s="29">
        <v>1871.09033</v>
      </c>
      <c r="K1007" s="29">
        <v>7.0260000000000003E-2</v>
      </c>
      <c r="L1007" s="29">
        <f>SUM(H1007:K1007)</f>
        <v>14771.16059</v>
      </c>
      <c r="M1007" s="29"/>
      <c r="N1007" s="29">
        <f>SUM(L1007:M1007)</f>
        <v>14771.16059</v>
      </c>
      <c r="O1007" s="29">
        <v>12900</v>
      </c>
      <c r="P1007" s="29"/>
      <c r="Q1007" s="29">
        <f>SUM(O1007:P1007)</f>
        <v>12900</v>
      </c>
      <c r="R1007" s="29"/>
      <c r="S1007" s="29">
        <f>SUM(Q1007:R1007)</f>
        <v>12900</v>
      </c>
      <c r="T1007" s="29"/>
      <c r="U1007" s="29">
        <f>SUM(S1007:T1007)</f>
        <v>12900</v>
      </c>
      <c r="V1007" s="29">
        <v>12900</v>
      </c>
      <c r="W1007" s="29"/>
      <c r="X1007" s="29">
        <f>SUM(V1007:W1007)</f>
        <v>12900</v>
      </c>
      <c r="Y1007" s="29"/>
      <c r="Z1007" s="29">
        <f>SUM(X1007:Y1007)</f>
        <v>12900</v>
      </c>
      <c r="AA1007" s="138"/>
      <c r="AB1007" s="29">
        <f>SUM(Z1007:AA1007)</f>
        <v>12900</v>
      </c>
      <c r="AC1007" s="127"/>
    </row>
    <row r="1008" spans="1:29" ht="31.5" hidden="1" outlineLevel="5" x14ac:dyDescent="0.2">
      <c r="A1008" s="30" t="s">
        <v>560</v>
      </c>
      <c r="B1008" s="30" t="s">
        <v>562</v>
      </c>
      <c r="C1008" s="30" t="s">
        <v>350</v>
      </c>
      <c r="D1008" s="30"/>
      <c r="E1008" s="31" t="s">
        <v>415</v>
      </c>
      <c r="F1008" s="28">
        <f t="shared" ref="F1008:Z1008" si="848">F1009</f>
        <v>30000</v>
      </c>
      <c r="G1008" s="28">
        <f t="shared" si="848"/>
        <v>0</v>
      </c>
      <c r="H1008" s="28">
        <f t="shared" si="848"/>
        <v>30000</v>
      </c>
      <c r="I1008" s="28">
        <f t="shared" si="848"/>
        <v>0</v>
      </c>
      <c r="J1008" s="28">
        <f t="shared" si="848"/>
        <v>0</v>
      </c>
      <c r="K1008" s="28">
        <f t="shared" si="848"/>
        <v>0</v>
      </c>
      <c r="L1008" s="28">
        <f t="shared" si="848"/>
        <v>30000</v>
      </c>
      <c r="M1008" s="28">
        <f>M1009</f>
        <v>0</v>
      </c>
      <c r="N1008" s="28">
        <f>N1009</f>
        <v>30000</v>
      </c>
      <c r="O1008" s="28">
        <f t="shared" si="848"/>
        <v>30000</v>
      </c>
      <c r="P1008" s="28">
        <f t="shared" si="848"/>
        <v>0</v>
      </c>
      <c r="Q1008" s="28">
        <f t="shared" si="848"/>
        <v>30000</v>
      </c>
      <c r="R1008" s="28">
        <f t="shared" si="848"/>
        <v>0</v>
      </c>
      <c r="S1008" s="28">
        <f t="shared" si="848"/>
        <v>30000</v>
      </c>
      <c r="T1008" s="28">
        <f>T1009</f>
        <v>0</v>
      </c>
      <c r="U1008" s="28">
        <f>U1009</f>
        <v>30000</v>
      </c>
      <c r="V1008" s="28">
        <f t="shared" si="848"/>
        <v>30000</v>
      </c>
      <c r="W1008" s="28">
        <f t="shared" si="848"/>
        <v>0</v>
      </c>
      <c r="X1008" s="28">
        <f t="shared" si="848"/>
        <v>30000</v>
      </c>
      <c r="Y1008" s="28">
        <f t="shared" si="848"/>
        <v>0</v>
      </c>
      <c r="Z1008" s="28">
        <f t="shared" si="848"/>
        <v>30000</v>
      </c>
      <c r="AA1008" s="137">
        <f>AA1009</f>
        <v>0</v>
      </c>
      <c r="AB1008" s="28">
        <f>AB1009</f>
        <v>30000</v>
      </c>
      <c r="AC1008" s="127"/>
    </row>
    <row r="1009" spans="1:29" ht="31.5" hidden="1" outlineLevel="7" x14ac:dyDescent="0.2">
      <c r="A1009" s="32" t="s">
        <v>560</v>
      </c>
      <c r="B1009" s="32" t="s">
        <v>562</v>
      </c>
      <c r="C1009" s="32" t="s">
        <v>350</v>
      </c>
      <c r="D1009" s="32" t="s">
        <v>65</v>
      </c>
      <c r="E1009" s="33" t="s">
        <v>66</v>
      </c>
      <c r="F1009" s="29">
        <v>30000</v>
      </c>
      <c r="G1009" s="29"/>
      <c r="H1009" s="29">
        <f>SUM(F1009:G1009)</f>
        <v>30000</v>
      </c>
      <c r="I1009" s="29"/>
      <c r="J1009" s="29"/>
      <c r="K1009" s="29"/>
      <c r="L1009" s="29">
        <f>SUM(H1009:K1009)</f>
        <v>30000</v>
      </c>
      <c r="M1009" s="29"/>
      <c r="N1009" s="29">
        <f>SUM(L1009:M1009)</f>
        <v>30000</v>
      </c>
      <c r="O1009" s="29">
        <v>30000</v>
      </c>
      <c r="P1009" s="29"/>
      <c r="Q1009" s="29">
        <f>SUM(O1009:P1009)</f>
        <v>30000</v>
      </c>
      <c r="R1009" s="29"/>
      <c r="S1009" s="29">
        <f>SUM(Q1009:R1009)</f>
        <v>30000</v>
      </c>
      <c r="T1009" s="29"/>
      <c r="U1009" s="29">
        <f>SUM(S1009:T1009)</f>
        <v>30000</v>
      </c>
      <c r="V1009" s="29">
        <v>30000</v>
      </c>
      <c r="W1009" s="29"/>
      <c r="X1009" s="29">
        <f>SUM(V1009:W1009)</f>
        <v>30000</v>
      </c>
      <c r="Y1009" s="29"/>
      <c r="Z1009" s="29">
        <f>SUM(X1009:Y1009)</f>
        <v>30000</v>
      </c>
      <c r="AA1009" s="138"/>
      <c r="AB1009" s="29">
        <f>SUM(Z1009:AA1009)</f>
        <v>30000</v>
      </c>
      <c r="AC1009" s="127"/>
    </row>
    <row r="1010" spans="1:29" ht="31.5" outlineLevel="3" x14ac:dyDescent="0.2">
      <c r="A1010" s="30" t="s">
        <v>560</v>
      </c>
      <c r="B1010" s="30" t="s">
        <v>562</v>
      </c>
      <c r="C1010" s="30" t="s">
        <v>335</v>
      </c>
      <c r="D1010" s="30"/>
      <c r="E1010" s="31" t="s">
        <v>336</v>
      </c>
      <c r="F1010" s="28">
        <f t="shared" ref="F1010:Z1010" si="849">F1011</f>
        <v>127743.20000000001</v>
      </c>
      <c r="G1010" s="28">
        <f t="shared" si="849"/>
        <v>0</v>
      </c>
      <c r="H1010" s="28">
        <f t="shared" si="849"/>
        <v>127743.20000000001</v>
      </c>
      <c r="I1010" s="28">
        <f t="shared" si="849"/>
        <v>0</v>
      </c>
      <c r="J1010" s="28">
        <f t="shared" si="849"/>
        <v>107.032</v>
      </c>
      <c r="K1010" s="28">
        <f t="shared" si="849"/>
        <v>3776.7606800000003</v>
      </c>
      <c r="L1010" s="28">
        <f t="shared" si="849"/>
        <v>131626.99268</v>
      </c>
      <c r="M1010" s="28">
        <f>M1011</f>
        <v>5954.8318300000001</v>
      </c>
      <c r="N1010" s="28">
        <f>N1011</f>
        <v>137581.82451000001</v>
      </c>
      <c r="O1010" s="28">
        <f t="shared" si="849"/>
        <v>127908.20000000001</v>
      </c>
      <c r="P1010" s="28">
        <f t="shared" si="849"/>
        <v>0</v>
      </c>
      <c r="Q1010" s="28">
        <f t="shared" si="849"/>
        <v>127908.20000000001</v>
      </c>
      <c r="R1010" s="28">
        <f t="shared" si="849"/>
        <v>0</v>
      </c>
      <c r="S1010" s="28">
        <f t="shared" si="849"/>
        <v>127908.20000000001</v>
      </c>
      <c r="T1010" s="28">
        <f>T1011</f>
        <v>0</v>
      </c>
      <c r="U1010" s="28">
        <f>U1011</f>
        <v>127908.20000000001</v>
      </c>
      <c r="V1010" s="28">
        <f>V1011</f>
        <v>127743.20000000001</v>
      </c>
      <c r="W1010" s="28">
        <f t="shared" si="849"/>
        <v>0</v>
      </c>
      <c r="X1010" s="28">
        <f t="shared" si="849"/>
        <v>127743.20000000001</v>
      </c>
      <c r="Y1010" s="28">
        <f t="shared" si="849"/>
        <v>0</v>
      </c>
      <c r="Z1010" s="28">
        <f t="shared" si="849"/>
        <v>127743.20000000001</v>
      </c>
      <c r="AA1010" s="137">
        <f>AA1011</f>
        <v>0</v>
      </c>
      <c r="AB1010" s="28">
        <f>AB1011</f>
        <v>127743.20000000001</v>
      </c>
      <c r="AC1010" s="127"/>
    </row>
    <row r="1011" spans="1:29" ht="31.5" outlineLevel="4" x14ac:dyDescent="0.2">
      <c r="A1011" s="30" t="s">
        <v>560</v>
      </c>
      <c r="B1011" s="30" t="s">
        <v>562</v>
      </c>
      <c r="C1011" s="30" t="s">
        <v>337</v>
      </c>
      <c r="D1011" s="30"/>
      <c r="E1011" s="31" t="s">
        <v>35</v>
      </c>
      <c r="F1011" s="28">
        <f>F1012+F1014+F1016+F1018+F1020+F1022</f>
        <v>127743.20000000001</v>
      </c>
      <c r="G1011" s="28">
        <f t="shared" ref="G1011:L1011" si="850">G1012+G1014+G1016+G1018+G1020+G1022</f>
        <v>0</v>
      </c>
      <c r="H1011" s="28">
        <f t="shared" si="850"/>
        <v>127743.20000000001</v>
      </c>
      <c r="I1011" s="28">
        <f t="shared" si="850"/>
        <v>0</v>
      </c>
      <c r="J1011" s="28">
        <f t="shared" si="850"/>
        <v>107.032</v>
      </c>
      <c r="K1011" s="28">
        <f t="shared" si="850"/>
        <v>3776.7606800000003</v>
      </c>
      <c r="L1011" s="28">
        <f t="shared" si="850"/>
        <v>131626.99268</v>
      </c>
      <c r="M1011" s="28">
        <f>M1012+M1014+M1016+M1018+M1020+M1022</f>
        <v>5954.8318300000001</v>
      </c>
      <c r="N1011" s="28">
        <f>N1012+N1014+N1016+N1018+N1020+N1022</f>
        <v>137581.82451000001</v>
      </c>
      <c r="O1011" s="28">
        <f t="shared" ref="O1011:Z1011" si="851">O1012+O1014+O1016+O1018+O1020+O1022</f>
        <v>127908.20000000001</v>
      </c>
      <c r="P1011" s="28">
        <f t="shared" si="851"/>
        <v>0</v>
      </c>
      <c r="Q1011" s="28">
        <f t="shared" si="851"/>
        <v>127908.20000000001</v>
      </c>
      <c r="R1011" s="28">
        <f t="shared" si="851"/>
        <v>0</v>
      </c>
      <c r="S1011" s="28">
        <f t="shared" si="851"/>
        <v>127908.20000000001</v>
      </c>
      <c r="T1011" s="28">
        <f>T1012+T1014+T1016+T1018+T1020+T1022</f>
        <v>0</v>
      </c>
      <c r="U1011" s="28">
        <f>U1012+U1014+U1016+U1018+U1020+U1022</f>
        <v>127908.20000000001</v>
      </c>
      <c r="V1011" s="28">
        <f t="shared" si="851"/>
        <v>127743.20000000001</v>
      </c>
      <c r="W1011" s="28">
        <f t="shared" si="851"/>
        <v>0</v>
      </c>
      <c r="X1011" s="28">
        <f t="shared" si="851"/>
        <v>127743.20000000001</v>
      </c>
      <c r="Y1011" s="28">
        <f t="shared" si="851"/>
        <v>0</v>
      </c>
      <c r="Z1011" s="28">
        <f t="shared" si="851"/>
        <v>127743.20000000001</v>
      </c>
      <c r="AA1011" s="137">
        <f>AA1012+AA1014+AA1016+AA1018+AA1020+AA1022</f>
        <v>0</v>
      </c>
      <c r="AB1011" s="28">
        <f>AB1012+AB1014+AB1016+AB1018+AB1020+AB1022</f>
        <v>127743.20000000001</v>
      </c>
      <c r="AC1011" s="127"/>
    </row>
    <row r="1012" spans="1:29" ht="15.75" outlineLevel="5" x14ac:dyDescent="0.2">
      <c r="A1012" s="30" t="s">
        <v>560</v>
      </c>
      <c r="B1012" s="30" t="s">
        <v>562</v>
      </c>
      <c r="C1012" s="30" t="s">
        <v>351</v>
      </c>
      <c r="D1012" s="30"/>
      <c r="E1012" s="31" t="s">
        <v>352</v>
      </c>
      <c r="F1012" s="28">
        <f t="shared" ref="F1012:Z1012" si="852">F1013</f>
        <v>49305.4</v>
      </c>
      <c r="G1012" s="28">
        <f t="shared" si="852"/>
        <v>0</v>
      </c>
      <c r="H1012" s="28">
        <f t="shared" si="852"/>
        <v>49305.4</v>
      </c>
      <c r="I1012" s="28">
        <f t="shared" si="852"/>
        <v>0</v>
      </c>
      <c r="J1012" s="28">
        <f t="shared" si="852"/>
        <v>107.032</v>
      </c>
      <c r="K1012" s="28">
        <f t="shared" si="852"/>
        <v>1500</v>
      </c>
      <c r="L1012" s="28">
        <f t="shared" si="852"/>
        <v>50912.432000000001</v>
      </c>
      <c r="M1012" s="28">
        <f>M1013</f>
        <v>4903.71198</v>
      </c>
      <c r="N1012" s="28">
        <f>N1013</f>
        <v>55816.143980000001</v>
      </c>
      <c r="O1012" s="28">
        <f t="shared" si="852"/>
        <v>49305.4</v>
      </c>
      <c r="P1012" s="28">
        <f t="shared" si="852"/>
        <v>0</v>
      </c>
      <c r="Q1012" s="28">
        <f t="shared" si="852"/>
        <v>49305.4</v>
      </c>
      <c r="R1012" s="28">
        <f t="shared" si="852"/>
        <v>0</v>
      </c>
      <c r="S1012" s="28">
        <f t="shared" si="852"/>
        <v>49305.4</v>
      </c>
      <c r="T1012" s="28">
        <f>T1013</f>
        <v>0</v>
      </c>
      <c r="U1012" s="28">
        <f>U1013</f>
        <v>49305.4</v>
      </c>
      <c r="V1012" s="28">
        <f>V1013</f>
        <v>49305.4</v>
      </c>
      <c r="W1012" s="28">
        <f t="shared" si="852"/>
        <v>0</v>
      </c>
      <c r="X1012" s="28">
        <f t="shared" si="852"/>
        <v>49305.4</v>
      </c>
      <c r="Y1012" s="28">
        <f t="shared" si="852"/>
        <v>0</v>
      </c>
      <c r="Z1012" s="28">
        <f t="shared" si="852"/>
        <v>49305.4</v>
      </c>
      <c r="AA1012" s="28">
        <f>AA1013</f>
        <v>0</v>
      </c>
      <c r="AB1012" s="28">
        <f>AB1013</f>
        <v>49305.4</v>
      </c>
      <c r="AC1012" s="127"/>
    </row>
    <row r="1013" spans="1:29" ht="31.5" outlineLevel="7" x14ac:dyDescent="0.2">
      <c r="A1013" s="32" t="s">
        <v>560</v>
      </c>
      <c r="B1013" s="32" t="s">
        <v>562</v>
      </c>
      <c r="C1013" s="32" t="s">
        <v>351</v>
      </c>
      <c r="D1013" s="32" t="s">
        <v>65</v>
      </c>
      <c r="E1013" s="33" t="s">
        <v>66</v>
      </c>
      <c r="F1013" s="29">
        <v>49305.4</v>
      </c>
      <c r="G1013" s="29"/>
      <c r="H1013" s="29">
        <f>SUM(F1013:G1013)</f>
        <v>49305.4</v>
      </c>
      <c r="I1013" s="29"/>
      <c r="J1013" s="29">
        <f>15+92.032</f>
        <v>107.032</v>
      </c>
      <c r="K1013" s="29">
        <v>1500</v>
      </c>
      <c r="L1013" s="29">
        <f>SUM(H1013:K1013)</f>
        <v>50912.432000000001</v>
      </c>
      <c r="M1013" s="147">
        <f>1253.46975+875.28067+803.77961+661.17569+1310.00626</f>
        <v>4903.71198</v>
      </c>
      <c r="N1013" s="29">
        <f>SUM(L1013:M1013)</f>
        <v>55816.143980000001</v>
      </c>
      <c r="O1013" s="29">
        <v>49305.4</v>
      </c>
      <c r="P1013" s="29"/>
      <c r="Q1013" s="29">
        <f>SUM(O1013:P1013)</f>
        <v>49305.4</v>
      </c>
      <c r="R1013" s="29"/>
      <c r="S1013" s="29">
        <f>SUM(Q1013:R1013)</f>
        <v>49305.4</v>
      </c>
      <c r="T1013" s="29"/>
      <c r="U1013" s="29">
        <f>SUM(S1013:T1013)</f>
        <v>49305.4</v>
      </c>
      <c r="V1013" s="29">
        <v>49305.4</v>
      </c>
      <c r="W1013" s="29"/>
      <c r="X1013" s="29">
        <f>SUM(V1013:W1013)</f>
        <v>49305.4</v>
      </c>
      <c r="Y1013" s="29"/>
      <c r="Z1013" s="29">
        <f>SUM(X1013:Y1013)</f>
        <v>49305.4</v>
      </c>
      <c r="AA1013" s="29"/>
      <c r="AB1013" s="29">
        <f>SUM(Z1013:AA1013)</f>
        <v>49305.4</v>
      </c>
      <c r="AC1013" s="127"/>
    </row>
    <row r="1014" spans="1:29" ht="15.75" outlineLevel="5" x14ac:dyDescent="0.2">
      <c r="A1014" s="30" t="s">
        <v>560</v>
      </c>
      <c r="B1014" s="30" t="s">
        <v>562</v>
      </c>
      <c r="C1014" s="30" t="s">
        <v>353</v>
      </c>
      <c r="D1014" s="30"/>
      <c r="E1014" s="31" t="s">
        <v>354</v>
      </c>
      <c r="F1014" s="28">
        <f t="shared" ref="F1014:Z1014" si="853">F1015</f>
        <v>29655.4</v>
      </c>
      <c r="G1014" s="28">
        <f t="shared" si="853"/>
        <v>0</v>
      </c>
      <c r="H1014" s="28">
        <f t="shared" si="853"/>
        <v>29655.4</v>
      </c>
      <c r="I1014" s="28">
        <f t="shared" si="853"/>
        <v>0</v>
      </c>
      <c r="J1014" s="28">
        <f t="shared" si="853"/>
        <v>0</v>
      </c>
      <c r="K1014" s="28">
        <f t="shared" si="853"/>
        <v>776.76068000000009</v>
      </c>
      <c r="L1014" s="28">
        <f t="shared" si="853"/>
        <v>30432.160680000001</v>
      </c>
      <c r="M1014" s="28">
        <f>M1015</f>
        <v>-435.90366999999992</v>
      </c>
      <c r="N1014" s="28">
        <f>N1015</f>
        <v>29996.257010000001</v>
      </c>
      <c r="O1014" s="28">
        <f t="shared" si="853"/>
        <v>29655.4</v>
      </c>
      <c r="P1014" s="28">
        <f t="shared" si="853"/>
        <v>0</v>
      </c>
      <c r="Q1014" s="28">
        <f t="shared" si="853"/>
        <v>29655.4</v>
      </c>
      <c r="R1014" s="28">
        <f t="shared" si="853"/>
        <v>0</v>
      </c>
      <c r="S1014" s="28">
        <f t="shared" si="853"/>
        <v>29655.4</v>
      </c>
      <c r="T1014" s="28">
        <f>T1015</f>
        <v>0</v>
      </c>
      <c r="U1014" s="28">
        <f>U1015</f>
        <v>29655.4</v>
      </c>
      <c r="V1014" s="28">
        <f t="shared" si="853"/>
        <v>29655.4</v>
      </c>
      <c r="W1014" s="28">
        <f t="shared" si="853"/>
        <v>0</v>
      </c>
      <c r="X1014" s="28">
        <f t="shared" si="853"/>
        <v>29655.4</v>
      </c>
      <c r="Y1014" s="28">
        <f t="shared" si="853"/>
        <v>0</v>
      </c>
      <c r="Z1014" s="28">
        <f t="shared" si="853"/>
        <v>29655.4</v>
      </c>
      <c r="AA1014" s="28">
        <f>AA1015</f>
        <v>0</v>
      </c>
      <c r="AB1014" s="28">
        <f>AB1015</f>
        <v>29655.4</v>
      </c>
      <c r="AC1014" s="127"/>
    </row>
    <row r="1015" spans="1:29" ht="31.5" outlineLevel="7" x14ac:dyDescent="0.2">
      <c r="A1015" s="32" t="s">
        <v>560</v>
      </c>
      <c r="B1015" s="32" t="s">
        <v>562</v>
      </c>
      <c r="C1015" s="32" t="s">
        <v>353</v>
      </c>
      <c r="D1015" s="32" t="s">
        <v>65</v>
      </c>
      <c r="E1015" s="33" t="s">
        <v>66</v>
      </c>
      <c r="F1015" s="26">
        <v>29655.4</v>
      </c>
      <c r="G1015" s="29"/>
      <c r="H1015" s="29">
        <f>SUM(F1015:G1015)</f>
        <v>29655.4</v>
      </c>
      <c r="I1015" s="29"/>
      <c r="J1015" s="29"/>
      <c r="K1015" s="29">
        <f>143.07068+633.69</f>
        <v>776.76068000000009</v>
      </c>
      <c r="L1015" s="29">
        <f>SUM(H1015:K1015)</f>
        <v>30432.160680000001</v>
      </c>
      <c r="M1015" s="147">
        <f>-1403.0889+967.18523</f>
        <v>-435.90366999999992</v>
      </c>
      <c r="N1015" s="29">
        <f>SUM(L1015:M1015)</f>
        <v>29996.257010000001</v>
      </c>
      <c r="O1015" s="26">
        <v>29655.4</v>
      </c>
      <c r="P1015" s="29"/>
      <c r="Q1015" s="29">
        <f>SUM(O1015:P1015)</f>
        <v>29655.4</v>
      </c>
      <c r="R1015" s="29"/>
      <c r="S1015" s="29">
        <f>SUM(Q1015:R1015)</f>
        <v>29655.4</v>
      </c>
      <c r="T1015" s="29"/>
      <c r="U1015" s="29">
        <f>SUM(S1015:T1015)</f>
        <v>29655.4</v>
      </c>
      <c r="V1015" s="26">
        <v>29655.4</v>
      </c>
      <c r="W1015" s="29"/>
      <c r="X1015" s="29">
        <f>SUM(V1015:W1015)</f>
        <v>29655.4</v>
      </c>
      <c r="Y1015" s="29"/>
      <c r="Z1015" s="29">
        <f>SUM(X1015:Y1015)</f>
        <v>29655.4</v>
      </c>
      <c r="AA1015" s="29"/>
      <c r="AB1015" s="29">
        <f>SUM(Z1015:AA1015)</f>
        <v>29655.4</v>
      </c>
      <c r="AC1015" s="127"/>
    </row>
    <row r="1016" spans="1:29" ht="31.5" outlineLevel="5" x14ac:dyDescent="0.2">
      <c r="A1016" s="30" t="s">
        <v>560</v>
      </c>
      <c r="B1016" s="30" t="s">
        <v>562</v>
      </c>
      <c r="C1016" s="30" t="s">
        <v>355</v>
      </c>
      <c r="D1016" s="30"/>
      <c r="E1016" s="31" t="s">
        <v>356</v>
      </c>
      <c r="F1016" s="28">
        <f t="shared" ref="F1016:Z1016" si="854">F1017</f>
        <v>48347.4</v>
      </c>
      <c r="G1016" s="28">
        <f t="shared" si="854"/>
        <v>0</v>
      </c>
      <c r="H1016" s="28">
        <f t="shared" si="854"/>
        <v>48347.4</v>
      </c>
      <c r="I1016" s="28">
        <f t="shared" si="854"/>
        <v>0</v>
      </c>
      <c r="J1016" s="28">
        <f t="shared" si="854"/>
        <v>0</v>
      </c>
      <c r="K1016" s="28">
        <f t="shared" si="854"/>
        <v>1500</v>
      </c>
      <c r="L1016" s="28">
        <f t="shared" si="854"/>
        <v>49847.4</v>
      </c>
      <c r="M1016" s="28">
        <f>M1017</f>
        <v>1487.02352</v>
      </c>
      <c r="N1016" s="28">
        <f>N1017</f>
        <v>51334.423520000004</v>
      </c>
      <c r="O1016" s="28">
        <f t="shared" si="854"/>
        <v>48347.4</v>
      </c>
      <c r="P1016" s="28">
        <f t="shared" si="854"/>
        <v>0</v>
      </c>
      <c r="Q1016" s="28">
        <f t="shared" si="854"/>
        <v>48347.4</v>
      </c>
      <c r="R1016" s="28">
        <f t="shared" si="854"/>
        <v>0</v>
      </c>
      <c r="S1016" s="28">
        <f t="shared" si="854"/>
        <v>48347.4</v>
      </c>
      <c r="T1016" s="28">
        <f>T1017</f>
        <v>0</v>
      </c>
      <c r="U1016" s="28">
        <f>U1017</f>
        <v>48347.4</v>
      </c>
      <c r="V1016" s="28">
        <f t="shared" si="854"/>
        <v>48347.4</v>
      </c>
      <c r="W1016" s="28">
        <f t="shared" si="854"/>
        <v>0</v>
      </c>
      <c r="X1016" s="28">
        <f t="shared" si="854"/>
        <v>48347.4</v>
      </c>
      <c r="Y1016" s="28">
        <f t="shared" si="854"/>
        <v>0</v>
      </c>
      <c r="Z1016" s="28">
        <f t="shared" si="854"/>
        <v>48347.4</v>
      </c>
      <c r="AA1016" s="28">
        <f>AA1017</f>
        <v>0</v>
      </c>
      <c r="AB1016" s="28">
        <f>AB1017</f>
        <v>48347.4</v>
      </c>
      <c r="AC1016" s="127"/>
    </row>
    <row r="1017" spans="1:29" ht="31.5" outlineLevel="7" x14ac:dyDescent="0.2">
      <c r="A1017" s="219" t="s">
        <v>560</v>
      </c>
      <c r="B1017" s="32" t="s">
        <v>562</v>
      </c>
      <c r="C1017" s="32" t="s">
        <v>355</v>
      </c>
      <c r="D1017" s="32" t="s">
        <v>65</v>
      </c>
      <c r="E1017" s="33" t="s">
        <v>66</v>
      </c>
      <c r="F1017" s="29">
        <v>48347.4</v>
      </c>
      <c r="G1017" s="29"/>
      <c r="H1017" s="29">
        <f>SUM(F1017:G1017)</f>
        <v>48347.4</v>
      </c>
      <c r="I1017" s="29"/>
      <c r="J1017" s="29"/>
      <c r="K1017" s="29">
        <v>1500</v>
      </c>
      <c r="L1017" s="29">
        <f>SUM(H1017:K1017)</f>
        <v>49847.4</v>
      </c>
      <c r="M1017" s="147">
        <f>1487.02352</f>
        <v>1487.02352</v>
      </c>
      <c r="N1017" s="29">
        <f>SUM(L1017:M1017)</f>
        <v>51334.423520000004</v>
      </c>
      <c r="O1017" s="29">
        <v>48347.4</v>
      </c>
      <c r="P1017" s="29"/>
      <c r="Q1017" s="29">
        <f>SUM(O1017:P1017)</f>
        <v>48347.4</v>
      </c>
      <c r="R1017" s="29"/>
      <c r="S1017" s="29">
        <f>SUM(Q1017:R1017)</f>
        <v>48347.4</v>
      </c>
      <c r="T1017" s="29"/>
      <c r="U1017" s="29">
        <f>SUM(S1017:T1017)</f>
        <v>48347.4</v>
      </c>
      <c r="V1017" s="29">
        <v>48347.4</v>
      </c>
      <c r="W1017" s="29"/>
      <c r="X1017" s="29">
        <f>SUM(V1017:W1017)</f>
        <v>48347.4</v>
      </c>
      <c r="Y1017" s="29"/>
      <c r="Z1017" s="29">
        <f>SUM(X1017:Y1017)</f>
        <v>48347.4</v>
      </c>
      <c r="AA1017" s="29"/>
      <c r="AB1017" s="29">
        <f>SUM(Z1017:AA1017)</f>
        <v>48347.4</v>
      </c>
      <c r="AC1017" s="127"/>
    </row>
    <row r="1018" spans="1:29" ht="31.5" hidden="1" outlineLevel="5" x14ac:dyDescent="0.2">
      <c r="A1018" s="30" t="s">
        <v>560</v>
      </c>
      <c r="B1018" s="30" t="s">
        <v>562</v>
      </c>
      <c r="C1018" s="30" t="s">
        <v>357</v>
      </c>
      <c r="D1018" s="30"/>
      <c r="E1018" s="31" t="s">
        <v>358</v>
      </c>
      <c r="F1018" s="28">
        <f t="shared" ref="F1018:Z1018" si="855">F1019</f>
        <v>50</v>
      </c>
      <c r="G1018" s="28">
        <f t="shared" si="855"/>
        <v>0</v>
      </c>
      <c r="H1018" s="28">
        <f t="shared" si="855"/>
        <v>50</v>
      </c>
      <c r="I1018" s="28">
        <f t="shared" si="855"/>
        <v>0</v>
      </c>
      <c r="J1018" s="28">
        <f t="shared" si="855"/>
        <v>0</v>
      </c>
      <c r="K1018" s="28">
        <f t="shared" si="855"/>
        <v>0</v>
      </c>
      <c r="L1018" s="28">
        <f t="shared" si="855"/>
        <v>50</v>
      </c>
      <c r="M1018" s="28">
        <f>M1019</f>
        <v>0</v>
      </c>
      <c r="N1018" s="28">
        <f>N1019</f>
        <v>50</v>
      </c>
      <c r="O1018" s="28">
        <f t="shared" si="855"/>
        <v>50</v>
      </c>
      <c r="P1018" s="28">
        <f t="shared" si="855"/>
        <v>0</v>
      </c>
      <c r="Q1018" s="28">
        <f t="shared" si="855"/>
        <v>50</v>
      </c>
      <c r="R1018" s="28">
        <f t="shared" si="855"/>
        <v>0</v>
      </c>
      <c r="S1018" s="28">
        <f t="shared" si="855"/>
        <v>50</v>
      </c>
      <c r="T1018" s="28">
        <f>T1019</f>
        <v>0</v>
      </c>
      <c r="U1018" s="28">
        <f>U1019</f>
        <v>50</v>
      </c>
      <c r="V1018" s="28">
        <f t="shared" si="855"/>
        <v>50</v>
      </c>
      <c r="W1018" s="28">
        <f t="shared" si="855"/>
        <v>0</v>
      </c>
      <c r="X1018" s="28">
        <f t="shared" si="855"/>
        <v>50</v>
      </c>
      <c r="Y1018" s="28">
        <f t="shared" si="855"/>
        <v>0</v>
      </c>
      <c r="Z1018" s="28">
        <f t="shared" si="855"/>
        <v>50</v>
      </c>
      <c r="AA1018" s="137">
        <f>AA1019</f>
        <v>0</v>
      </c>
      <c r="AB1018" s="28">
        <f>AB1019</f>
        <v>50</v>
      </c>
      <c r="AC1018" s="127"/>
    </row>
    <row r="1019" spans="1:29" ht="31.5" hidden="1" outlineLevel="7" x14ac:dyDescent="0.2">
      <c r="A1019" s="32" t="s">
        <v>560</v>
      </c>
      <c r="B1019" s="32" t="s">
        <v>562</v>
      </c>
      <c r="C1019" s="32" t="s">
        <v>357</v>
      </c>
      <c r="D1019" s="32" t="s">
        <v>65</v>
      </c>
      <c r="E1019" s="33" t="s">
        <v>66</v>
      </c>
      <c r="F1019" s="29">
        <v>50</v>
      </c>
      <c r="G1019" s="29"/>
      <c r="H1019" s="29">
        <f>SUM(F1019:G1019)</f>
        <v>50</v>
      </c>
      <c r="I1019" s="29"/>
      <c r="J1019" s="29"/>
      <c r="K1019" s="29"/>
      <c r="L1019" s="29">
        <f>SUM(H1019:K1019)</f>
        <v>50</v>
      </c>
      <c r="M1019" s="29"/>
      <c r="N1019" s="29">
        <f>SUM(L1019:M1019)</f>
        <v>50</v>
      </c>
      <c r="O1019" s="29">
        <v>50</v>
      </c>
      <c r="P1019" s="29"/>
      <c r="Q1019" s="29">
        <f>SUM(O1019:P1019)</f>
        <v>50</v>
      </c>
      <c r="R1019" s="29"/>
      <c r="S1019" s="29">
        <f>SUM(Q1019:R1019)</f>
        <v>50</v>
      </c>
      <c r="T1019" s="29"/>
      <c r="U1019" s="29">
        <f>SUM(S1019:T1019)</f>
        <v>50</v>
      </c>
      <c r="V1019" s="29">
        <v>50</v>
      </c>
      <c r="W1019" s="29"/>
      <c r="X1019" s="29">
        <f>SUM(V1019:W1019)</f>
        <v>50</v>
      </c>
      <c r="Y1019" s="29"/>
      <c r="Z1019" s="29">
        <f>SUM(X1019:Y1019)</f>
        <v>50</v>
      </c>
      <c r="AA1019" s="138"/>
      <c r="AB1019" s="29">
        <f>SUM(Z1019:AA1019)</f>
        <v>50</v>
      </c>
      <c r="AC1019" s="127"/>
    </row>
    <row r="1020" spans="1:29" ht="31.5" hidden="1" outlineLevel="5" x14ac:dyDescent="0.2">
      <c r="A1020" s="30" t="s">
        <v>560</v>
      </c>
      <c r="B1020" s="30" t="s">
        <v>562</v>
      </c>
      <c r="C1020" s="30" t="s">
        <v>359</v>
      </c>
      <c r="D1020" s="30"/>
      <c r="E1020" s="31" t="s">
        <v>360</v>
      </c>
      <c r="F1020" s="28">
        <f t="shared" ref="F1020:Z1020" si="856">F1021</f>
        <v>385</v>
      </c>
      <c r="G1020" s="28">
        <f t="shared" si="856"/>
        <v>0</v>
      </c>
      <c r="H1020" s="28">
        <f t="shared" si="856"/>
        <v>385</v>
      </c>
      <c r="I1020" s="28">
        <f t="shared" si="856"/>
        <v>0</v>
      </c>
      <c r="J1020" s="28">
        <f t="shared" si="856"/>
        <v>0</v>
      </c>
      <c r="K1020" s="28">
        <f t="shared" si="856"/>
        <v>0</v>
      </c>
      <c r="L1020" s="28">
        <f t="shared" si="856"/>
        <v>385</v>
      </c>
      <c r="M1020" s="28">
        <f>M1021</f>
        <v>0</v>
      </c>
      <c r="N1020" s="28">
        <f>N1021</f>
        <v>385</v>
      </c>
      <c r="O1020" s="28">
        <f t="shared" si="856"/>
        <v>385</v>
      </c>
      <c r="P1020" s="28">
        <f t="shared" si="856"/>
        <v>0</v>
      </c>
      <c r="Q1020" s="28">
        <f t="shared" si="856"/>
        <v>385</v>
      </c>
      <c r="R1020" s="28">
        <f t="shared" si="856"/>
        <v>0</v>
      </c>
      <c r="S1020" s="28">
        <f t="shared" si="856"/>
        <v>385</v>
      </c>
      <c r="T1020" s="28">
        <f>T1021</f>
        <v>0</v>
      </c>
      <c r="U1020" s="28">
        <f>U1021</f>
        <v>385</v>
      </c>
      <c r="V1020" s="28">
        <f t="shared" si="856"/>
        <v>385</v>
      </c>
      <c r="W1020" s="28">
        <f t="shared" si="856"/>
        <v>0</v>
      </c>
      <c r="X1020" s="28">
        <f t="shared" si="856"/>
        <v>385</v>
      </c>
      <c r="Y1020" s="28">
        <f t="shared" si="856"/>
        <v>0</v>
      </c>
      <c r="Z1020" s="28">
        <f t="shared" si="856"/>
        <v>385</v>
      </c>
      <c r="AA1020" s="137">
        <f>AA1021</f>
        <v>0</v>
      </c>
      <c r="AB1020" s="28">
        <f>AB1021</f>
        <v>385</v>
      </c>
      <c r="AC1020" s="127"/>
    </row>
    <row r="1021" spans="1:29" ht="31.5" hidden="1" outlineLevel="7" x14ac:dyDescent="0.2">
      <c r="A1021" s="32" t="s">
        <v>560</v>
      </c>
      <c r="B1021" s="32" t="s">
        <v>562</v>
      </c>
      <c r="C1021" s="32" t="s">
        <v>359</v>
      </c>
      <c r="D1021" s="32" t="s">
        <v>65</v>
      </c>
      <c r="E1021" s="33" t="s">
        <v>66</v>
      </c>
      <c r="F1021" s="29">
        <v>385</v>
      </c>
      <c r="G1021" s="29"/>
      <c r="H1021" s="29">
        <f>SUM(F1021:G1021)</f>
        <v>385</v>
      </c>
      <c r="I1021" s="29"/>
      <c r="J1021" s="29"/>
      <c r="K1021" s="29"/>
      <c r="L1021" s="29">
        <f>SUM(H1021:K1021)</f>
        <v>385</v>
      </c>
      <c r="M1021" s="29"/>
      <c r="N1021" s="29">
        <f>SUM(L1021:M1021)</f>
        <v>385</v>
      </c>
      <c r="O1021" s="29">
        <v>385</v>
      </c>
      <c r="P1021" s="29"/>
      <c r="Q1021" s="29">
        <f>SUM(O1021:P1021)</f>
        <v>385</v>
      </c>
      <c r="R1021" s="29"/>
      <c r="S1021" s="29">
        <f>SUM(Q1021:R1021)</f>
        <v>385</v>
      </c>
      <c r="T1021" s="29"/>
      <c r="U1021" s="29">
        <f>SUM(S1021:T1021)</f>
        <v>385</v>
      </c>
      <c r="V1021" s="29">
        <v>385</v>
      </c>
      <c r="W1021" s="29"/>
      <c r="X1021" s="29">
        <f>SUM(V1021:W1021)</f>
        <v>385</v>
      </c>
      <c r="Y1021" s="29"/>
      <c r="Z1021" s="29">
        <f>SUM(X1021:Y1021)</f>
        <v>385</v>
      </c>
      <c r="AA1021" s="138"/>
      <c r="AB1021" s="29">
        <f>SUM(Z1021:AA1021)</f>
        <v>385</v>
      </c>
      <c r="AC1021" s="127"/>
    </row>
    <row r="1022" spans="1:29" ht="31.5" hidden="1" outlineLevel="7" x14ac:dyDescent="0.2">
      <c r="A1022" s="20" t="s">
        <v>560</v>
      </c>
      <c r="B1022" s="20" t="s">
        <v>562</v>
      </c>
      <c r="C1022" s="20" t="s">
        <v>632</v>
      </c>
      <c r="D1022" s="20"/>
      <c r="E1022" s="21" t="s">
        <v>633</v>
      </c>
      <c r="F1022" s="28"/>
      <c r="G1022" s="28"/>
      <c r="H1022" s="28"/>
      <c r="I1022" s="28"/>
      <c r="J1022" s="28"/>
      <c r="K1022" s="28"/>
      <c r="L1022" s="28"/>
      <c r="M1022" s="28">
        <f>M1023</f>
        <v>0</v>
      </c>
      <c r="N1022" s="28">
        <f>N1023</f>
        <v>0</v>
      </c>
      <c r="O1022" s="28">
        <f t="shared" ref="O1022:Z1022" si="857">O1023</f>
        <v>165</v>
      </c>
      <c r="P1022" s="28">
        <f t="shared" si="857"/>
        <v>0</v>
      </c>
      <c r="Q1022" s="28">
        <f t="shared" si="857"/>
        <v>165</v>
      </c>
      <c r="R1022" s="28">
        <f t="shared" si="857"/>
        <v>0</v>
      </c>
      <c r="S1022" s="28">
        <f t="shared" si="857"/>
        <v>165</v>
      </c>
      <c r="T1022" s="28">
        <f>T1023</f>
        <v>0</v>
      </c>
      <c r="U1022" s="28">
        <f>U1023</f>
        <v>165</v>
      </c>
      <c r="V1022" s="28"/>
      <c r="W1022" s="28">
        <f t="shared" si="857"/>
        <v>0</v>
      </c>
      <c r="X1022" s="28">
        <f t="shared" si="857"/>
        <v>0</v>
      </c>
      <c r="Y1022" s="28">
        <f t="shared" si="857"/>
        <v>0</v>
      </c>
      <c r="Z1022" s="28">
        <f t="shared" si="857"/>
        <v>0</v>
      </c>
      <c r="AA1022" s="137">
        <f>AA1023</f>
        <v>0</v>
      </c>
      <c r="AB1022" s="28">
        <f>AB1023</f>
        <v>0</v>
      </c>
      <c r="AC1022" s="127"/>
    </row>
    <row r="1023" spans="1:29" ht="31.5" hidden="1" outlineLevel="7" x14ac:dyDescent="0.2">
      <c r="A1023" s="24" t="s">
        <v>560</v>
      </c>
      <c r="B1023" s="24" t="s">
        <v>562</v>
      </c>
      <c r="C1023" s="24" t="s">
        <v>632</v>
      </c>
      <c r="D1023" s="24" t="s">
        <v>65</v>
      </c>
      <c r="E1023" s="25" t="s">
        <v>66</v>
      </c>
      <c r="F1023" s="29"/>
      <c r="G1023" s="29"/>
      <c r="H1023" s="29"/>
      <c r="I1023" s="29"/>
      <c r="J1023" s="29"/>
      <c r="K1023" s="29"/>
      <c r="L1023" s="29"/>
      <c r="M1023" s="29"/>
      <c r="N1023" s="29">
        <f>SUM(L1023:M1023)</f>
        <v>0</v>
      </c>
      <c r="O1023" s="29">
        <v>165</v>
      </c>
      <c r="P1023" s="29"/>
      <c r="Q1023" s="29">
        <f>SUM(O1023:P1023)</f>
        <v>165</v>
      </c>
      <c r="R1023" s="29"/>
      <c r="S1023" s="29">
        <f>SUM(Q1023:R1023)</f>
        <v>165</v>
      </c>
      <c r="T1023" s="29"/>
      <c r="U1023" s="29">
        <f>SUM(S1023:T1023)</f>
        <v>165</v>
      </c>
      <c r="V1023" s="29"/>
      <c r="W1023" s="29"/>
      <c r="X1023" s="29">
        <f>SUM(V1023:W1023)</f>
        <v>0</v>
      </c>
      <c r="Y1023" s="29"/>
      <c r="Z1023" s="29">
        <f>SUM(X1023:Y1023)</f>
        <v>0</v>
      </c>
      <c r="AA1023" s="138"/>
      <c r="AB1023" s="29">
        <f>SUM(Z1023:AA1023)</f>
        <v>0</v>
      </c>
      <c r="AC1023" s="127"/>
    </row>
    <row r="1024" spans="1:29" ht="15.75" hidden="1" outlineLevel="1" x14ac:dyDescent="0.2">
      <c r="A1024" s="30" t="s">
        <v>560</v>
      </c>
      <c r="B1024" s="30" t="s">
        <v>533</v>
      </c>
      <c r="C1024" s="30"/>
      <c r="D1024" s="30"/>
      <c r="E1024" s="31" t="s">
        <v>534</v>
      </c>
      <c r="F1024" s="28">
        <f>F1025+F1041</f>
        <v>26954.699999999997</v>
      </c>
      <c r="G1024" s="28">
        <f t="shared" ref="G1024:L1024" si="858">G1025+G1041</f>
        <v>0</v>
      </c>
      <c r="H1024" s="28">
        <f t="shared" si="858"/>
        <v>26954.699999999997</v>
      </c>
      <c r="I1024" s="28">
        <f t="shared" si="858"/>
        <v>0</v>
      </c>
      <c r="J1024" s="28">
        <f t="shared" si="858"/>
        <v>260.39999999999998</v>
      </c>
      <c r="K1024" s="28">
        <f t="shared" si="858"/>
        <v>55</v>
      </c>
      <c r="L1024" s="28">
        <f t="shared" si="858"/>
        <v>27270.1</v>
      </c>
      <c r="M1024" s="28">
        <f>M1025+M1041</f>
        <v>0</v>
      </c>
      <c r="N1024" s="28">
        <f>N1025+N1041</f>
        <v>27270.1</v>
      </c>
      <c r="O1024" s="28">
        <f>O1025+O1041</f>
        <v>27271.4</v>
      </c>
      <c r="P1024" s="28">
        <f t="shared" ref="P1024:S1024" si="859">P1025+P1041</f>
        <v>0</v>
      </c>
      <c r="Q1024" s="28">
        <f t="shared" si="859"/>
        <v>27271.4</v>
      </c>
      <c r="R1024" s="28">
        <f t="shared" si="859"/>
        <v>0</v>
      </c>
      <c r="S1024" s="28">
        <f t="shared" si="859"/>
        <v>27271.4</v>
      </c>
      <c r="T1024" s="28">
        <f>T1025+T1041</f>
        <v>0</v>
      </c>
      <c r="U1024" s="28">
        <f>U1025+U1041</f>
        <v>27271.4</v>
      </c>
      <c r="V1024" s="28">
        <f>V1025+V1041</f>
        <v>28669.199999999997</v>
      </c>
      <c r="W1024" s="28">
        <f t="shared" ref="W1024:Z1024" si="860">W1025+W1041</f>
        <v>0</v>
      </c>
      <c r="X1024" s="28">
        <f t="shared" si="860"/>
        <v>28669.199999999997</v>
      </c>
      <c r="Y1024" s="28">
        <f t="shared" si="860"/>
        <v>0</v>
      </c>
      <c r="Z1024" s="28">
        <f t="shared" si="860"/>
        <v>28669.199999999997</v>
      </c>
      <c r="AA1024" s="137">
        <f>AA1025+AA1041</f>
        <v>0</v>
      </c>
      <c r="AB1024" s="28">
        <f>AB1025+AB1041</f>
        <v>28669.199999999997</v>
      </c>
      <c r="AC1024" s="127"/>
    </row>
    <row r="1025" spans="1:29" ht="31.5" hidden="1" outlineLevel="2" x14ac:dyDescent="0.2">
      <c r="A1025" s="30" t="s">
        <v>560</v>
      </c>
      <c r="B1025" s="30" t="s">
        <v>533</v>
      </c>
      <c r="C1025" s="30" t="s">
        <v>157</v>
      </c>
      <c r="D1025" s="30"/>
      <c r="E1025" s="31" t="s">
        <v>158</v>
      </c>
      <c r="F1025" s="28">
        <f>F1026+F1033</f>
        <v>25468.699999999997</v>
      </c>
      <c r="G1025" s="28">
        <f t="shared" ref="G1025:L1025" si="861">G1026+G1033</f>
        <v>0</v>
      </c>
      <c r="H1025" s="28">
        <f t="shared" si="861"/>
        <v>25468.699999999997</v>
      </c>
      <c r="I1025" s="28">
        <f t="shared" si="861"/>
        <v>0</v>
      </c>
      <c r="J1025" s="28">
        <f t="shared" si="861"/>
        <v>0</v>
      </c>
      <c r="K1025" s="28">
        <f t="shared" si="861"/>
        <v>55</v>
      </c>
      <c r="L1025" s="28">
        <f t="shared" si="861"/>
        <v>25523.699999999997</v>
      </c>
      <c r="M1025" s="28">
        <f>M1026+M1033</f>
        <v>0</v>
      </c>
      <c r="N1025" s="28">
        <f>N1026+N1033</f>
        <v>25523.699999999997</v>
      </c>
      <c r="O1025" s="28">
        <f>O1026+O1033</f>
        <v>25785.4</v>
      </c>
      <c r="P1025" s="28">
        <f t="shared" ref="P1025:S1025" si="862">P1026+P1033</f>
        <v>0</v>
      </c>
      <c r="Q1025" s="28">
        <f t="shared" si="862"/>
        <v>25785.4</v>
      </c>
      <c r="R1025" s="28">
        <f t="shared" si="862"/>
        <v>0</v>
      </c>
      <c r="S1025" s="28">
        <f t="shared" si="862"/>
        <v>25785.4</v>
      </c>
      <c r="T1025" s="28">
        <f>T1026+T1033</f>
        <v>0</v>
      </c>
      <c r="U1025" s="28">
        <f>U1026+U1033</f>
        <v>25785.4</v>
      </c>
      <c r="V1025" s="28">
        <f>V1026+V1033</f>
        <v>27183.199999999997</v>
      </c>
      <c r="W1025" s="28">
        <f t="shared" ref="W1025:Z1025" si="863">W1026+W1033</f>
        <v>0</v>
      </c>
      <c r="X1025" s="28">
        <f t="shared" si="863"/>
        <v>27183.199999999997</v>
      </c>
      <c r="Y1025" s="28">
        <f t="shared" si="863"/>
        <v>0</v>
      </c>
      <c r="Z1025" s="28">
        <f t="shared" si="863"/>
        <v>27183.199999999997</v>
      </c>
      <c r="AA1025" s="137">
        <f>AA1026+AA1033</f>
        <v>0</v>
      </c>
      <c r="AB1025" s="28">
        <f>AB1026+AB1033</f>
        <v>27183.199999999997</v>
      </c>
      <c r="AC1025" s="127"/>
    </row>
    <row r="1026" spans="1:29" ht="15.75" hidden="1" outlineLevel="3" x14ac:dyDescent="0.2">
      <c r="A1026" s="30" t="s">
        <v>560</v>
      </c>
      <c r="B1026" s="30" t="s">
        <v>533</v>
      </c>
      <c r="C1026" s="30" t="s">
        <v>231</v>
      </c>
      <c r="D1026" s="30"/>
      <c r="E1026" s="31" t="s">
        <v>232</v>
      </c>
      <c r="F1026" s="28">
        <f t="shared" ref="F1026:Z1026" si="864">F1027</f>
        <v>3010</v>
      </c>
      <c r="G1026" s="28">
        <f t="shared" si="864"/>
        <v>0</v>
      </c>
      <c r="H1026" s="28">
        <f t="shared" si="864"/>
        <v>3010</v>
      </c>
      <c r="I1026" s="28">
        <f t="shared" si="864"/>
        <v>0</v>
      </c>
      <c r="J1026" s="28">
        <f t="shared" si="864"/>
        <v>0</v>
      </c>
      <c r="K1026" s="28">
        <f t="shared" si="864"/>
        <v>55</v>
      </c>
      <c r="L1026" s="28">
        <f t="shared" si="864"/>
        <v>3065</v>
      </c>
      <c r="M1026" s="28">
        <f>M1027</f>
        <v>0</v>
      </c>
      <c r="N1026" s="28">
        <f>N1027</f>
        <v>3065</v>
      </c>
      <c r="O1026" s="28">
        <f t="shared" si="864"/>
        <v>3010</v>
      </c>
      <c r="P1026" s="28">
        <f t="shared" si="864"/>
        <v>0</v>
      </c>
      <c r="Q1026" s="28">
        <f t="shared" si="864"/>
        <v>3010</v>
      </c>
      <c r="R1026" s="28">
        <f t="shared" si="864"/>
        <v>0</v>
      </c>
      <c r="S1026" s="28">
        <f t="shared" si="864"/>
        <v>3010</v>
      </c>
      <c r="T1026" s="28">
        <f>T1027</f>
        <v>0</v>
      </c>
      <c r="U1026" s="28">
        <f>U1027</f>
        <v>3010</v>
      </c>
      <c r="V1026" s="28">
        <f>V1027</f>
        <v>3010</v>
      </c>
      <c r="W1026" s="28">
        <f t="shared" si="864"/>
        <v>0</v>
      </c>
      <c r="X1026" s="28">
        <f t="shared" si="864"/>
        <v>3010</v>
      </c>
      <c r="Y1026" s="28">
        <f t="shared" si="864"/>
        <v>0</v>
      </c>
      <c r="Z1026" s="28">
        <f t="shared" si="864"/>
        <v>3010</v>
      </c>
      <c r="AA1026" s="137">
        <f>AA1027</f>
        <v>0</v>
      </c>
      <c r="AB1026" s="28">
        <f>AB1027</f>
        <v>3010</v>
      </c>
      <c r="AC1026" s="127"/>
    </row>
    <row r="1027" spans="1:29" ht="31.5" hidden="1" outlineLevel="4" x14ac:dyDescent="0.2">
      <c r="A1027" s="30" t="s">
        <v>560</v>
      </c>
      <c r="B1027" s="30" t="s">
        <v>533</v>
      </c>
      <c r="C1027" s="30" t="s">
        <v>233</v>
      </c>
      <c r="D1027" s="30"/>
      <c r="E1027" s="31" t="s">
        <v>430</v>
      </c>
      <c r="F1027" s="28">
        <f>F1028+F1031</f>
        <v>3010</v>
      </c>
      <c r="G1027" s="28">
        <f t="shared" ref="G1027:L1027" si="865">G1028+G1031</f>
        <v>0</v>
      </c>
      <c r="H1027" s="28">
        <f t="shared" si="865"/>
        <v>3010</v>
      </c>
      <c r="I1027" s="28">
        <f t="shared" si="865"/>
        <v>0</v>
      </c>
      <c r="J1027" s="28">
        <f t="shared" si="865"/>
        <v>0</v>
      </c>
      <c r="K1027" s="28">
        <f t="shared" si="865"/>
        <v>55</v>
      </c>
      <c r="L1027" s="28">
        <f t="shared" si="865"/>
        <v>3065</v>
      </c>
      <c r="M1027" s="28">
        <f>M1028+M1031</f>
        <v>0</v>
      </c>
      <c r="N1027" s="28">
        <f>N1028+N1031</f>
        <v>3065</v>
      </c>
      <c r="O1027" s="28">
        <f>O1028+O1031</f>
        <v>3010</v>
      </c>
      <c r="P1027" s="28">
        <f t="shared" ref="P1027:S1027" si="866">P1028+P1031</f>
        <v>0</v>
      </c>
      <c r="Q1027" s="28">
        <f t="shared" si="866"/>
        <v>3010</v>
      </c>
      <c r="R1027" s="28">
        <f t="shared" si="866"/>
        <v>0</v>
      </c>
      <c r="S1027" s="28">
        <f t="shared" si="866"/>
        <v>3010</v>
      </c>
      <c r="T1027" s="28">
        <f>T1028+T1031</f>
        <v>0</v>
      </c>
      <c r="U1027" s="28">
        <f>U1028+U1031</f>
        <v>3010</v>
      </c>
      <c r="V1027" s="28">
        <f>V1028+V1031</f>
        <v>3010</v>
      </c>
      <c r="W1027" s="28">
        <f t="shared" ref="W1027:Z1027" si="867">W1028+W1031</f>
        <v>0</v>
      </c>
      <c r="X1027" s="28">
        <f t="shared" si="867"/>
        <v>3010</v>
      </c>
      <c r="Y1027" s="28">
        <f t="shared" si="867"/>
        <v>0</v>
      </c>
      <c r="Z1027" s="28">
        <f t="shared" si="867"/>
        <v>3010</v>
      </c>
      <c r="AA1027" s="137">
        <f>AA1028+AA1031</f>
        <v>0</v>
      </c>
      <c r="AB1027" s="28">
        <f>AB1028+AB1031</f>
        <v>3010</v>
      </c>
      <c r="AC1027" s="127"/>
    </row>
    <row r="1028" spans="1:29" ht="15.75" hidden="1" customHeight="1" outlineLevel="5" x14ac:dyDescent="0.2">
      <c r="A1028" s="30" t="s">
        <v>560</v>
      </c>
      <c r="B1028" s="30" t="s">
        <v>533</v>
      </c>
      <c r="C1028" s="30" t="s">
        <v>361</v>
      </c>
      <c r="D1028" s="30"/>
      <c r="E1028" s="31" t="s">
        <v>362</v>
      </c>
      <c r="F1028" s="28">
        <f>F1029+F1030</f>
        <v>2750</v>
      </c>
      <c r="G1028" s="28">
        <f t="shared" ref="G1028:L1028" si="868">G1029+G1030</f>
        <v>0</v>
      </c>
      <c r="H1028" s="28">
        <f t="shared" si="868"/>
        <v>2750</v>
      </c>
      <c r="I1028" s="28">
        <f t="shared" si="868"/>
        <v>0</v>
      </c>
      <c r="J1028" s="28">
        <f t="shared" si="868"/>
        <v>0</v>
      </c>
      <c r="K1028" s="28">
        <f t="shared" si="868"/>
        <v>55</v>
      </c>
      <c r="L1028" s="28">
        <f t="shared" si="868"/>
        <v>2805</v>
      </c>
      <c r="M1028" s="28">
        <f>M1029+M1030</f>
        <v>0</v>
      </c>
      <c r="N1028" s="28">
        <f>N1029+N1030</f>
        <v>2805</v>
      </c>
      <c r="O1028" s="28">
        <f t="shared" ref="O1028:Z1028" si="869">O1029+O1030</f>
        <v>2750</v>
      </c>
      <c r="P1028" s="28">
        <f t="shared" si="869"/>
        <v>0</v>
      </c>
      <c r="Q1028" s="28">
        <f t="shared" si="869"/>
        <v>2750</v>
      </c>
      <c r="R1028" s="28">
        <f t="shared" si="869"/>
        <v>0</v>
      </c>
      <c r="S1028" s="28">
        <f t="shared" si="869"/>
        <v>2750</v>
      </c>
      <c r="T1028" s="28">
        <f>T1029+T1030</f>
        <v>0</v>
      </c>
      <c r="U1028" s="28">
        <f>U1029+U1030</f>
        <v>2750</v>
      </c>
      <c r="V1028" s="28">
        <f t="shared" si="869"/>
        <v>2750</v>
      </c>
      <c r="W1028" s="28">
        <f t="shared" si="869"/>
        <v>0</v>
      </c>
      <c r="X1028" s="28">
        <f t="shared" si="869"/>
        <v>2750</v>
      </c>
      <c r="Y1028" s="28">
        <f t="shared" si="869"/>
        <v>0</v>
      </c>
      <c r="Z1028" s="28">
        <f t="shared" si="869"/>
        <v>2750</v>
      </c>
      <c r="AA1028" s="137">
        <f>AA1029+AA1030</f>
        <v>0</v>
      </c>
      <c r="AB1028" s="28">
        <f>AB1029+AB1030</f>
        <v>2750</v>
      </c>
      <c r="AC1028" s="127"/>
    </row>
    <row r="1029" spans="1:29" ht="15.75" hidden="1" outlineLevel="7" x14ac:dyDescent="0.2">
      <c r="A1029" s="32" t="s">
        <v>560</v>
      </c>
      <c r="B1029" s="32" t="s">
        <v>533</v>
      </c>
      <c r="C1029" s="32" t="s">
        <v>361</v>
      </c>
      <c r="D1029" s="32" t="s">
        <v>7</v>
      </c>
      <c r="E1029" s="33" t="s">
        <v>8</v>
      </c>
      <c r="F1029" s="26">
        <v>925.3</v>
      </c>
      <c r="G1029" s="26">
        <v>1824.7</v>
      </c>
      <c r="H1029" s="26">
        <f>SUM(F1029:G1029)</f>
        <v>2750</v>
      </c>
      <c r="I1029" s="26"/>
      <c r="J1029" s="26"/>
      <c r="K1029" s="26"/>
      <c r="L1029" s="26">
        <f>SUM(H1029:K1029)</f>
        <v>2750</v>
      </c>
      <c r="M1029" s="26"/>
      <c r="N1029" s="26">
        <f>SUM(L1029:M1029)</f>
        <v>2750</v>
      </c>
      <c r="O1029" s="26">
        <v>925.3</v>
      </c>
      <c r="P1029" s="26">
        <v>1824.7</v>
      </c>
      <c r="Q1029" s="26">
        <f>SUM(O1029:P1029)</f>
        <v>2750</v>
      </c>
      <c r="R1029" s="26"/>
      <c r="S1029" s="26">
        <f>SUM(Q1029:R1029)</f>
        <v>2750</v>
      </c>
      <c r="T1029" s="26"/>
      <c r="U1029" s="26">
        <f>SUM(S1029:T1029)</f>
        <v>2750</v>
      </c>
      <c r="V1029" s="26">
        <v>925.3</v>
      </c>
      <c r="W1029" s="26">
        <v>1824.7</v>
      </c>
      <c r="X1029" s="26">
        <f>SUM(V1029:W1029)</f>
        <v>2750</v>
      </c>
      <c r="Y1029" s="26"/>
      <c r="Z1029" s="26">
        <f>SUM(X1029:Y1029)</f>
        <v>2750</v>
      </c>
      <c r="AA1029" s="143"/>
      <c r="AB1029" s="26">
        <f>SUM(Z1029:AA1029)</f>
        <v>2750</v>
      </c>
      <c r="AC1029" s="127"/>
    </row>
    <row r="1030" spans="1:29" ht="31.5" hidden="1" outlineLevel="7" x14ac:dyDescent="0.2">
      <c r="A1030" s="32" t="s">
        <v>560</v>
      </c>
      <c r="B1030" s="32" t="s">
        <v>533</v>
      </c>
      <c r="C1030" s="32" t="s">
        <v>361</v>
      </c>
      <c r="D1030" s="32" t="s">
        <v>65</v>
      </c>
      <c r="E1030" s="33" t="s">
        <v>66</v>
      </c>
      <c r="F1030" s="26">
        <v>1824.7</v>
      </c>
      <c r="G1030" s="26">
        <v>-1824.7</v>
      </c>
      <c r="H1030" s="26">
        <f>SUM(F1030:G1030)</f>
        <v>0</v>
      </c>
      <c r="I1030" s="26"/>
      <c r="J1030" s="26"/>
      <c r="K1030" s="26">
        <v>55</v>
      </c>
      <c r="L1030" s="26">
        <f>SUM(H1030:K1030)</f>
        <v>55</v>
      </c>
      <c r="M1030" s="26"/>
      <c r="N1030" s="26">
        <f>SUM(L1030:M1030)</f>
        <v>55</v>
      </c>
      <c r="O1030" s="26">
        <v>1824.7</v>
      </c>
      <c r="P1030" s="26">
        <v>-1824.7</v>
      </c>
      <c r="Q1030" s="26">
        <f>SUM(O1030:P1030)</f>
        <v>0</v>
      </c>
      <c r="R1030" s="26"/>
      <c r="S1030" s="26">
        <f>SUM(Q1030:R1030)</f>
        <v>0</v>
      </c>
      <c r="T1030" s="26"/>
      <c r="U1030" s="26">
        <f>SUM(S1030:T1030)</f>
        <v>0</v>
      </c>
      <c r="V1030" s="26">
        <v>1824.7</v>
      </c>
      <c r="W1030" s="26">
        <v>-1824.7</v>
      </c>
      <c r="X1030" s="26">
        <f>SUM(V1030:W1030)</f>
        <v>0</v>
      </c>
      <c r="Y1030" s="26"/>
      <c r="Z1030" s="26">
        <f>SUM(X1030:Y1030)</f>
        <v>0</v>
      </c>
      <c r="AA1030" s="143"/>
      <c r="AB1030" s="26">
        <f>SUM(Z1030:AA1030)</f>
        <v>0</v>
      </c>
      <c r="AC1030" s="127"/>
    </row>
    <row r="1031" spans="1:29" ht="15.75" hidden="1" outlineLevel="5" x14ac:dyDescent="0.2">
      <c r="A1031" s="30" t="s">
        <v>560</v>
      </c>
      <c r="B1031" s="30" t="s">
        <v>533</v>
      </c>
      <c r="C1031" s="30" t="s">
        <v>363</v>
      </c>
      <c r="D1031" s="30"/>
      <c r="E1031" s="31" t="s">
        <v>364</v>
      </c>
      <c r="F1031" s="28">
        <f t="shared" ref="F1031:Z1031" si="870">F1032</f>
        <v>260</v>
      </c>
      <c r="G1031" s="28">
        <f t="shared" si="870"/>
        <v>0</v>
      </c>
      <c r="H1031" s="28">
        <f t="shared" si="870"/>
        <v>260</v>
      </c>
      <c r="I1031" s="28">
        <f t="shared" si="870"/>
        <v>0</v>
      </c>
      <c r="J1031" s="28">
        <f t="shared" si="870"/>
        <v>0</v>
      </c>
      <c r="K1031" s="28">
        <f t="shared" si="870"/>
        <v>0</v>
      </c>
      <c r="L1031" s="28">
        <f t="shared" si="870"/>
        <v>260</v>
      </c>
      <c r="M1031" s="28">
        <f>M1032</f>
        <v>0</v>
      </c>
      <c r="N1031" s="28">
        <f>N1032</f>
        <v>260</v>
      </c>
      <c r="O1031" s="28">
        <f t="shared" si="870"/>
        <v>260</v>
      </c>
      <c r="P1031" s="28">
        <f t="shared" si="870"/>
        <v>0</v>
      </c>
      <c r="Q1031" s="28">
        <f t="shared" si="870"/>
        <v>260</v>
      </c>
      <c r="R1031" s="28">
        <f t="shared" si="870"/>
        <v>0</v>
      </c>
      <c r="S1031" s="28">
        <f t="shared" si="870"/>
        <v>260</v>
      </c>
      <c r="T1031" s="28">
        <f>T1032</f>
        <v>0</v>
      </c>
      <c r="U1031" s="28">
        <f>U1032</f>
        <v>260</v>
      </c>
      <c r="V1031" s="28">
        <f t="shared" si="870"/>
        <v>260</v>
      </c>
      <c r="W1031" s="28">
        <f t="shared" si="870"/>
        <v>0</v>
      </c>
      <c r="X1031" s="28">
        <f t="shared" si="870"/>
        <v>260</v>
      </c>
      <c r="Y1031" s="28">
        <f t="shared" si="870"/>
        <v>0</v>
      </c>
      <c r="Z1031" s="28">
        <f t="shared" si="870"/>
        <v>260</v>
      </c>
      <c r="AA1031" s="137">
        <f>AA1032</f>
        <v>0</v>
      </c>
      <c r="AB1031" s="28">
        <f>AB1032</f>
        <v>260</v>
      </c>
      <c r="AC1031" s="127"/>
    </row>
    <row r="1032" spans="1:29" ht="15.75" hidden="1" outlineLevel="7" x14ac:dyDescent="0.2">
      <c r="A1032" s="32" t="s">
        <v>560</v>
      </c>
      <c r="B1032" s="32" t="s">
        <v>533</v>
      </c>
      <c r="C1032" s="32" t="s">
        <v>363</v>
      </c>
      <c r="D1032" s="32" t="s">
        <v>7</v>
      </c>
      <c r="E1032" s="33" t="s">
        <v>8</v>
      </c>
      <c r="F1032" s="29">
        <v>260</v>
      </c>
      <c r="G1032" s="29"/>
      <c r="H1032" s="29">
        <f>SUM(F1032:G1032)</f>
        <v>260</v>
      </c>
      <c r="I1032" s="29"/>
      <c r="J1032" s="29"/>
      <c r="K1032" s="29"/>
      <c r="L1032" s="29">
        <f>SUM(H1032:K1032)</f>
        <v>260</v>
      </c>
      <c r="M1032" s="29"/>
      <c r="N1032" s="29">
        <f>SUM(L1032:M1032)</f>
        <v>260</v>
      </c>
      <c r="O1032" s="29">
        <v>260</v>
      </c>
      <c r="P1032" s="29"/>
      <c r="Q1032" s="29">
        <f>SUM(O1032:P1032)</f>
        <v>260</v>
      </c>
      <c r="R1032" s="29"/>
      <c r="S1032" s="29">
        <f>SUM(Q1032:R1032)</f>
        <v>260</v>
      </c>
      <c r="T1032" s="29"/>
      <c r="U1032" s="29">
        <f>SUM(S1032:T1032)</f>
        <v>260</v>
      </c>
      <c r="V1032" s="29">
        <v>260</v>
      </c>
      <c r="W1032" s="29"/>
      <c r="X1032" s="29">
        <f>SUM(V1032:W1032)</f>
        <v>260</v>
      </c>
      <c r="Y1032" s="29"/>
      <c r="Z1032" s="29">
        <f>SUM(X1032:Y1032)</f>
        <v>260</v>
      </c>
      <c r="AA1032" s="138"/>
      <c r="AB1032" s="29">
        <f>SUM(Z1032:AA1032)</f>
        <v>260</v>
      </c>
      <c r="AC1032" s="127"/>
    </row>
    <row r="1033" spans="1:29" ht="31.5" hidden="1" outlineLevel="3" x14ac:dyDescent="0.2">
      <c r="A1033" s="30" t="s">
        <v>560</v>
      </c>
      <c r="B1033" s="30" t="s">
        <v>533</v>
      </c>
      <c r="C1033" s="30" t="s">
        <v>335</v>
      </c>
      <c r="D1033" s="30"/>
      <c r="E1033" s="31" t="s">
        <v>336</v>
      </c>
      <c r="F1033" s="28">
        <f>F1034</f>
        <v>22458.699999999997</v>
      </c>
      <c r="G1033" s="28">
        <f t="shared" ref="G1033:L1033" si="871">G1034</f>
        <v>0</v>
      </c>
      <c r="H1033" s="28">
        <f t="shared" si="871"/>
        <v>22458.699999999997</v>
      </c>
      <c r="I1033" s="28">
        <f t="shared" si="871"/>
        <v>0</v>
      </c>
      <c r="J1033" s="28">
        <f t="shared" si="871"/>
        <v>0</v>
      </c>
      <c r="K1033" s="28">
        <f t="shared" si="871"/>
        <v>0</v>
      </c>
      <c r="L1033" s="28">
        <f t="shared" si="871"/>
        <v>22458.699999999997</v>
      </c>
      <c r="M1033" s="28">
        <f>M1034</f>
        <v>0</v>
      </c>
      <c r="N1033" s="28">
        <f>N1034</f>
        <v>22458.699999999997</v>
      </c>
      <c r="O1033" s="28">
        <f t="shared" ref="O1033:Z1033" si="872">O1034</f>
        <v>22775.4</v>
      </c>
      <c r="P1033" s="28">
        <f t="shared" si="872"/>
        <v>0</v>
      </c>
      <c r="Q1033" s="28">
        <f t="shared" si="872"/>
        <v>22775.4</v>
      </c>
      <c r="R1033" s="28">
        <f t="shared" si="872"/>
        <v>0</v>
      </c>
      <c r="S1033" s="28">
        <f t="shared" si="872"/>
        <v>22775.4</v>
      </c>
      <c r="T1033" s="28">
        <f>T1034</f>
        <v>0</v>
      </c>
      <c r="U1033" s="28">
        <f>U1034</f>
        <v>22775.4</v>
      </c>
      <c r="V1033" s="28">
        <f t="shared" si="872"/>
        <v>24173.199999999997</v>
      </c>
      <c r="W1033" s="28">
        <f t="shared" si="872"/>
        <v>0</v>
      </c>
      <c r="X1033" s="28">
        <f t="shared" si="872"/>
        <v>24173.199999999997</v>
      </c>
      <c r="Y1033" s="28">
        <f t="shared" si="872"/>
        <v>0</v>
      </c>
      <c r="Z1033" s="28">
        <f t="shared" si="872"/>
        <v>24173.199999999997</v>
      </c>
      <c r="AA1033" s="137">
        <f>AA1034</f>
        <v>0</v>
      </c>
      <c r="AB1033" s="28">
        <f>AB1034</f>
        <v>24173.199999999997</v>
      </c>
      <c r="AC1033" s="127"/>
    </row>
    <row r="1034" spans="1:29" ht="31.5" hidden="1" outlineLevel="4" x14ac:dyDescent="0.2">
      <c r="A1034" s="30" t="s">
        <v>560</v>
      </c>
      <c r="B1034" s="30" t="s">
        <v>533</v>
      </c>
      <c r="C1034" s="30" t="s">
        <v>337</v>
      </c>
      <c r="D1034" s="30"/>
      <c r="E1034" s="31" t="s">
        <v>35</v>
      </c>
      <c r="F1034" s="28">
        <f>F1035+F1039</f>
        <v>22458.699999999997</v>
      </c>
      <c r="G1034" s="28">
        <f t="shared" ref="G1034:L1034" si="873">G1035+G1039</f>
        <v>0</v>
      </c>
      <c r="H1034" s="28">
        <f t="shared" si="873"/>
        <v>22458.699999999997</v>
      </c>
      <c r="I1034" s="28">
        <f t="shared" si="873"/>
        <v>0</v>
      </c>
      <c r="J1034" s="28">
        <f t="shared" si="873"/>
        <v>0</v>
      </c>
      <c r="K1034" s="28">
        <f t="shared" si="873"/>
        <v>0</v>
      </c>
      <c r="L1034" s="28">
        <f t="shared" si="873"/>
        <v>22458.699999999997</v>
      </c>
      <c r="M1034" s="28">
        <f>M1035+M1039</f>
        <v>0</v>
      </c>
      <c r="N1034" s="28">
        <f>N1035+N1039</f>
        <v>22458.699999999997</v>
      </c>
      <c r="O1034" s="28">
        <f>O1035+O1039+O987</f>
        <v>22775.4</v>
      </c>
      <c r="P1034" s="28">
        <f t="shared" ref="P1034:S1034" si="874">P1035+P1039</f>
        <v>0</v>
      </c>
      <c r="Q1034" s="28">
        <f t="shared" si="874"/>
        <v>22775.4</v>
      </c>
      <c r="R1034" s="28">
        <f t="shared" si="874"/>
        <v>0</v>
      </c>
      <c r="S1034" s="28">
        <f t="shared" si="874"/>
        <v>22775.4</v>
      </c>
      <c r="T1034" s="28">
        <f>T1035+T1039</f>
        <v>0</v>
      </c>
      <c r="U1034" s="28">
        <f>U1035+U1039</f>
        <v>22775.4</v>
      </c>
      <c r="V1034" s="28">
        <f>V1035+V1039+V987</f>
        <v>24173.199999999997</v>
      </c>
      <c r="W1034" s="28">
        <f t="shared" ref="W1034:Z1034" si="875">W1035+W1039</f>
        <v>0</v>
      </c>
      <c r="X1034" s="28">
        <f t="shared" si="875"/>
        <v>24173.199999999997</v>
      </c>
      <c r="Y1034" s="28">
        <f t="shared" si="875"/>
        <v>0</v>
      </c>
      <c r="Z1034" s="28">
        <f t="shared" si="875"/>
        <v>24173.199999999997</v>
      </c>
      <c r="AA1034" s="137">
        <f>AA1035+AA1039</f>
        <v>0</v>
      </c>
      <c r="AB1034" s="28">
        <f>AB1035+AB1039</f>
        <v>24173.199999999997</v>
      </c>
      <c r="AC1034" s="127"/>
    </row>
    <row r="1035" spans="1:29" ht="15.75" hidden="1" outlineLevel="5" x14ac:dyDescent="0.2">
      <c r="A1035" s="30" t="s">
        <v>560</v>
      </c>
      <c r="B1035" s="30" t="s">
        <v>533</v>
      </c>
      <c r="C1035" s="30" t="s">
        <v>365</v>
      </c>
      <c r="D1035" s="30"/>
      <c r="E1035" s="31" t="s">
        <v>37</v>
      </c>
      <c r="F1035" s="28">
        <f t="shared" ref="F1035:Z1035" si="876">F1036+F1037+F1038</f>
        <v>8212.2999999999993</v>
      </c>
      <c r="G1035" s="28">
        <f t="shared" si="876"/>
        <v>0</v>
      </c>
      <c r="H1035" s="28">
        <f t="shared" si="876"/>
        <v>8212.2999999999993</v>
      </c>
      <c r="I1035" s="28">
        <f t="shared" si="876"/>
        <v>0</v>
      </c>
      <c r="J1035" s="28">
        <f t="shared" si="876"/>
        <v>0</v>
      </c>
      <c r="K1035" s="28">
        <f t="shared" si="876"/>
        <v>0</v>
      </c>
      <c r="L1035" s="28">
        <f t="shared" si="876"/>
        <v>8212.2999999999993</v>
      </c>
      <c r="M1035" s="28">
        <f>M1036+M1037+M1038</f>
        <v>0</v>
      </c>
      <c r="N1035" s="28">
        <f>N1036+N1037+N1038</f>
        <v>8212.2999999999993</v>
      </c>
      <c r="O1035" s="28">
        <f t="shared" si="876"/>
        <v>8529</v>
      </c>
      <c r="P1035" s="28">
        <f t="shared" si="876"/>
        <v>0</v>
      </c>
      <c r="Q1035" s="28">
        <f t="shared" si="876"/>
        <v>8529</v>
      </c>
      <c r="R1035" s="28">
        <f t="shared" si="876"/>
        <v>0</v>
      </c>
      <c r="S1035" s="28">
        <f t="shared" si="876"/>
        <v>8529</v>
      </c>
      <c r="T1035" s="28">
        <f>T1036+T1037+T1038</f>
        <v>0</v>
      </c>
      <c r="U1035" s="28">
        <f>U1036+U1037+U1038</f>
        <v>8529</v>
      </c>
      <c r="V1035" s="28">
        <f t="shared" si="876"/>
        <v>9926.7999999999993</v>
      </c>
      <c r="W1035" s="28">
        <f t="shared" si="876"/>
        <v>0</v>
      </c>
      <c r="X1035" s="28">
        <f t="shared" si="876"/>
        <v>9926.7999999999993</v>
      </c>
      <c r="Y1035" s="28">
        <f t="shared" si="876"/>
        <v>0</v>
      </c>
      <c r="Z1035" s="28">
        <f t="shared" si="876"/>
        <v>9926.7999999999993</v>
      </c>
      <c r="AA1035" s="137">
        <f>AA1036+AA1037+AA1038</f>
        <v>0</v>
      </c>
      <c r="AB1035" s="28">
        <f>AB1036+AB1037+AB1038</f>
        <v>9926.7999999999993</v>
      </c>
      <c r="AC1035" s="127"/>
    </row>
    <row r="1036" spans="1:29" ht="47.25" hidden="1" outlineLevel="7" x14ac:dyDescent="0.2">
      <c r="A1036" s="32" t="s">
        <v>560</v>
      </c>
      <c r="B1036" s="32" t="s">
        <v>533</v>
      </c>
      <c r="C1036" s="32" t="s">
        <v>365</v>
      </c>
      <c r="D1036" s="32" t="s">
        <v>4</v>
      </c>
      <c r="E1036" s="33" t="s">
        <v>5</v>
      </c>
      <c r="F1036" s="29">
        <v>7910.5</v>
      </c>
      <c r="G1036" s="29"/>
      <c r="H1036" s="29">
        <f>SUM(F1036:G1036)</f>
        <v>7910.5</v>
      </c>
      <c r="I1036" s="29"/>
      <c r="J1036" s="29"/>
      <c r="K1036" s="29"/>
      <c r="L1036" s="29">
        <f>SUM(H1036:K1036)</f>
        <v>7910.5</v>
      </c>
      <c r="M1036" s="29"/>
      <c r="N1036" s="29">
        <f>SUM(L1036:M1036)</f>
        <v>7910.5</v>
      </c>
      <c r="O1036" s="29">
        <v>8227.2000000000007</v>
      </c>
      <c r="P1036" s="29"/>
      <c r="Q1036" s="29">
        <f>SUM(O1036:P1036)</f>
        <v>8227.2000000000007</v>
      </c>
      <c r="R1036" s="29"/>
      <c r="S1036" s="29">
        <f>SUM(Q1036:R1036)</f>
        <v>8227.2000000000007</v>
      </c>
      <c r="T1036" s="29"/>
      <c r="U1036" s="29">
        <f>SUM(S1036:T1036)</f>
        <v>8227.2000000000007</v>
      </c>
      <c r="V1036" s="29">
        <v>9625</v>
      </c>
      <c r="W1036" s="29"/>
      <c r="X1036" s="29">
        <f>SUM(V1036:W1036)</f>
        <v>9625</v>
      </c>
      <c r="Y1036" s="29"/>
      <c r="Z1036" s="29">
        <f>SUM(X1036:Y1036)</f>
        <v>9625</v>
      </c>
      <c r="AA1036" s="138"/>
      <c r="AB1036" s="29">
        <f>SUM(Z1036:AA1036)</f>
        <v>9625</v>
      </c>
      <c r="AC1036" s="127"/>
    </row>
    <row r="1037" spans="1:29" ht="15.75" hidden="1" outlineLevel="7" x14ac:dyDescent="0.2">
      <c r="A1037" s="32" t="s">
        <v>560</v>
      </c>
      <c r="B1037" s="32" t="s">
        <v>533</v>
      </c>
      <c r="C1037" s="32" t="s">
        <v>365</v>
      </c>
      <c r="D1037" s="32" t="s">
        <v>7</v>
      </c>
      <c r="E1037" s="33" t="s">
        <v>8</v>
      </c>
      <c r="F1037" s="29">
        <v>301.5</v>
      </c>
      <c r="G1037" s="29"/>
      <c r="H1037" s="29">
        <f>SUM(F1037:G1037)</f>
        <v>301.5</v>
      </c>
      <c r="I1037" s="29"/>
      <c r="J1037" s="29"/>
      <c r="K1037" s="29"/>
      <c r="L1037" s="29">
        <f>SUM(H1037:K1037)</f>
        <v>301.5</v>
      </c>
      <c r="M1037" s="29"/>
      <c r="N1037" s="29">
        <f>SUM(L1037:M1037)</f>
        <v>301.5</v>
      </c>
      <c r="O1037" s="29">
        <v>301.5</v>
      </c>
      <c r="P1037" s="29"/>
      <c r="Q1037" s="29">
        <f>SUM(O1037:P1037)</f>
        <v>301.5</v>
      </c>
      <c r="R1037" s="29"/>
      <c r="S1037" s="29">
        <f>SUM(Q1037:R1037)</f>
        <v>301.5</v>
      </c>
      <c r="T1037" s="29"/>
      <c r="U1037" s="29">
        <f>SUM(S1037:T1037)</f>
        <v>301.5</v>
      </c>
      <c r="V1037" s="29">
        <v>301.5</v>
      </c>
      <c r="W1037" s="29"/>
      <c r="X1037" s="29">
        <f>SUM(V1037:W1037)</f>
        <v>301.5</v>
      </c>
      <c r="Y1037" s="29"/>
      <c r="Z1037" s="29">
        <f>SUM(X1037:Y1037)</f>
        <v>301.5</v>
      </c>
      <c r="AA1037" s="138"/>
      <c r="AB1037" s="29">
        <f>SUM(Z1037:AA1037)</f>
        <v>301.5</v>
      </c>
      <c r="AC1037" s="127"/>
    </row>
    <row r="1038" spans="1:29" ht="15.75" hidden="1" outlineLevel="7" x14ac:dyDescent="0.2">
      <c r="A1038" s="32" t="s">
        <v>560</v>
      </c>
      <c r="B1038" s="32" t="s">
        <v>533</v>
      </c>
      <c r="C1038" s="32" t="s">
        <v>365</v>
      </c>
      <c r="D1038" s="32" t="s">
        <v>15</v>
      </c>
      <c r="E1038" s="33" t="s">
        <v>16</v>
      </c>
      <c r="F1038" s="29">
        <v>0.3</v>
      </c>
      <c r="G1038" s="29"/>
      <c r="H1038" s="29">
        <f>SUM(F1038:G1038)</f>
        <v>0.3</v>
      </c>
      <c r="I1038" s="29"/>
      <c r="J1038" s="29"/>
      <c r="K1038" s="29"/>
      <c r="L1038" s="29">
        <f>SUM(H1038:K1038)</f>
        <v>0.3</v>
      </c>
      <c r="M1038" s="29"/>
      <c r="N1038" s="29">
        <f>SUM(L1038:M1038)</f>
        <v>0.3</v>
      </c>
      <c r="O1038" s="29">
        <v>0.3</v>
      </c>
      <c r="P1038" s="29"/>
      <c r="Q1038" s="29">
        <f>SUM(O1038:P1038)</f>
        <v>0.3</v>
      </c>
      <c r="R1038" s="29"/>
      <c r="S1038" s="29">
        <f>SUM(Q1038:R1038)</f>
        <v>0.3</v>
      </c>
      <c r="T1038" s="29"/>
      <c r="U1038" s="29">
        <f>SUM(S1038:T1038)</f>
        <v>0.3</v>
      </c>
      <c r="V1038" s="29">
        <v>0.3</v>
      </c>
      <c r="W1038" s="29"/>
      <c r="X1038" s="29">
        <f>SUM(V1038:W1038)</f>
        <v>0.3</v>
      </c>
      <c r="Y1038" s="29"/>
      <c r="Z1038" s="29">
        <f>SUM(X1038:Y1038)</f>
        <v>0.3</v>
      </c>
      <c r="AA1038" s="138"/>
      <c r="AB1038" s="29">
        <f>SUM(Z1038:AA1038)</f>
        <v>0.3</v>
      </c>
      <c r="AC1038" s="127"/>
    </row>
    <row r="1039" spans="1:29" ht="15.75" hidden="1" outlineLevel="5" x14ac:dyDescent="0.2">
      <c r="A1039" s="30" t="s">
        <v>560</v>
      </c>
      <c r="B1039" s="30" t="s">
        <v>533</v>
      </c>
      <c r="C1039" s="30" t="s">
        <v>366</v>
      </c>
      <c r="D1039" s="30"/>
      <c r="E1039" s="31" t="s">
        <v>367</v>
      </c>
      <c r="F1039" s="28">
        <f t="shared" ref="F1039:Z1039" si="877">F1040</f>
        <v>14246.4</v>
      </c>
      <c r="G1039" s="28">
        <f t="shared" si="877"/>
        <v>0</v>
      </c>
      <c r="H1039" s="28">
        <f t="shared" si="877"/>
        <v>14246.4</v>
      </c>
      <c r="I1039" s="28">
        <f t="shared" si="877"/>
        <v>0</v>
      </c>
      <c r="J1039" s="28">
        <f t="shared" si="877"/>
        <v>0</v>
      </c>
      <c r="K1039" s="28">
        <f t="shared" si="877"/>
        <v>0</v>
      </c>
      <c r="L1039" s="28">
        <f t="shared" si="877"/>
        <v>14246.4</v>
      </c>
      <c r="M1039" s="28">
        <f>M1040</f>
        <v>0</v>
      </c>
      <c r="N1039" s="28">
        <f>N1040</f>
        <v>14246.4</v>
      </c>
      <c r="O1039" s="28">
        <f t="shared" si="877"/>
        <v>14246.4</v>
      </c>
      <c r="P1039" s="28">
        <f t="shared" si="877"/>
        <v>0</v>
      </c>
      <c r="Q1039" s="28">
        <f t="shared" si="877"/>
        <v>14246.4</v>
      </c>
      <c r="R1039" s="28">
        <f t="shared" si="877"/>
        <v>0</v>
      </c>
      <c r="S1039" s="28">
        <f t="shared" si="877"/>
        <v>14246.4</v>
      </c>
      <c r="T1039" s="28">
        <f>T1040</f>
        <v>0</v>
      </c>
      <c r="U1039" s="28">
        <f>U1040</f>
        <v>14246.4</v>
      </c>
      <c r="V1039" s="28">
        <f t="shared" si="877"/>
        <v>14246.4</v>
      </c>
      <c r="W1039" s="28">
        <f t="shared" si="877"/>
        <v>0</v>
      </c>
      <c r="X1039" s="28">
        <f t="shared" si="877"/>
        <v>14246.4</v>
      </c>
      <c r="Y1039" s="28">
        <f t="shared" si="877"/>
        <v>0</v>
      </c>
      <c r="Z1039" s="28">
        <f t="shared" si="877"/>
        <v>14246.4</v>
      </c>
      <c r="AA1039" s="137">
        <f>AA1040</f>
        <v>0</v>
      </c>
      <c r="AB1039" s="28">
        <f>AB1040</f>
        <v>14246.4</v>
      </c>
      <c r="AC1039" s="127"/>
    </row>
    <row r="1040" spans="1:29" ht="31.5" hidden="1" outlineLevel="7" x14ac:dyDescent="0.2">
      <c r="A1040" s="32" t="s">
        <v>560</v>
      </c>
      <c r="B1040" s="32" t="s">
        <v>533</v>
      </c>
      <c r="C1040" s="32" t="s">
        <v>366</v>
      </c>
      <c r="D1040" s="32" t="s">
        <v>65</v>
      </c>
      <c r="E1040" s="33" t="s">
        <v>66</v>
      </c>
      <c r="F1040" s="26">
        <v>14246.4</v>
      </c>
      <c r="G1040" s="29"/>
      <c r="H1040" s="29">
        <f>SUM(F1040:G1040)</f>
        <v>14246.4</v>
      </c>
      <c r="I1040" s="29"/>
      <c r="J1040" s="29"/>
      <c r="K1040" s="29"/>
      <c r="L1040" s="29">
        <f>SUM(H1040:K1040)</f>
        <v>14246.4</v>
      </c>
      <c r="M1040" s="29"/>
      <c r="N1040" s="29">
        <f>SUM(L1040:M1040)</f>
        <v>14246.4</v>
      </c>
      <c r="O1040" s="26">
        <v>14246.4</v>
      </c>
      <c r="P1040" s="29"/>
      <c r="Q1040" s="29">
        <f>SUM(O1040:P1040)</f>
        <v>14246.4</v>
      </c>
      <c r="R1040" s="29"/>
      <c r="S1040" s="29">
        <f>SUM(Q1040:R1040)</f>
        <v>14246.4</v>
      </c>
      <c r="T1040" s="29"/>
      <c r="U1040" s="29">
        <f>SUM(S1040:T1040)</f>
        <v>14246.4</v>
      </c>
      <c r="V1040" s="26">
        <v>14246.4</v>
      </c>
      <c r="W1040" s="29"/>
      <c r="X1040" s="29">
        <f>SUM(V1040:W1040)</f>
        <v>14246.4</v>
      </c>
      <c r="Y1040" s="29"/>
      <c r="Z1040" s="29">
        <f>SUM(X1040:Y1040)</f>
        <v>14246.4</v>
      </c>
      <c r="AA1040" s="138"/>
      <c r="AB1040" s="29">
        <f>SUM(Z1040:AA1040)</f>
        <v>14246.4</v>
      </c>
      <c r="AC1040" s="127"/>
    </row>
    <row r="1041" spans="1:29" ht="31.5" hidden="1" outlineLevel="2" x14ac:dyDescent="0.2">
      <c r="A1041" s="30" t="s">
        <v>560</v>
      </c>
      <c r="B1041" s="30" t="s">
        <v>533</v>
      </c>
      <c r="C1041" s="30" t="s">
        <v>49</v>
      </c>
      <c r="D1041" s="30"/>
      <c r="E1041" s="31" t="s">
        <v>50</v>
      </c>
      <c r="F1041" s="28">
        <f t="shared" ref="F1041:Z1041" si="878">F1042</f>
        <v>1486</v>
      </c>
      <c r="G1041" s="28">
        <f t="shared" si="878"/>
        <v>0</v>
      </c>
      <c r="H1041" s="28">
        <f t="shared" si="878"/>
        <v>1486</v>
      </c>
      <c r="I1041" s="28">
        <f t="shared" si="878"/>
        <v>0</v>
      </c>
      <c r="J1041" s="28">
        <f t="shared" si="878"/>
        <v>260.39999999999998</v>
      </c>
      <c r="K1041" s="28">
        <f t="shared" si="878"/>
        <v>0</v>
      </c>
      <c r="L1041" s="28">
        <f t="shared" si="878"/>
        <v>1746.4</v>
      </c>
      <c r="M1041" s="28">
        <f>M1042</f>
        <v>0</v>
      </c>
      <c r="N1041" s="28">
        <f>N1042</f>
        <v>1746.4</v>
      </c>
      <c r="O1041" s="28">
        <f t="shared" si="878"/>
        <v>1486</v>
      </c>
      <c r="P1041" s="28">
        <f t="shared" si="878"/>
        <v>0</v>
      </c>
      <c r="Q1041" s="28">
        <f t="shared" si="878"/>
        <v>1486</v>
      </c>
      <c r="R1041" s="28">
        <f t="shared" si="878"/>
        <v>0</v>
      </c>
      <c r="S1041" s="28">
        <f t="shared" si="878"/>
        <v>1486</v>
      </c>
      <c r="T1041" s="28">
        <f>T1042</f>
        <v>0</v>
      </c>
      <c r="U1041" s="28">
        <f>U1042</f>
        <v>1486</v>
      </c>
      <c r="V1041" s="28">
        <f>V1042</f>
        <v>1486</v>
      </c>
      <c r="W1041" s="28">
        <f t="shared" si="878"/>
        <v>0</v>
      </c>
      <c r="X1041" s="28">
        <f t="shared" si="878"/>
        <v>1486</v>
      </c>
      <c r="Y1041" s="28">
        <f t="shared" si="878"/>
        <v>0</v>
      </c>
      <c r="Z1041" s="28">
        <f t="shared" si="878"/>
        <v>1486</v>
      </c>
      <c r="AA1041" s="137">
        <f>AA1042</f>
        <v>0</v>
      </c>
      <c r="AB1041" s="28">
        <f>AB1042</f>
        <v>1486</v>
      </c>
      <c r="AC1041" s="127"/>
    </row>
    <row r="1042" spans="1:29" ht="26.25" hidden="1" customHeight="1" outlineLevel="3" x14ac:dyDescent="0.2">
      <c r="A1042" s="30" t="s">
        <v>560</v>
      </c>
      <c r="B1042" s="30" t="s">
        <v>533</v>
      </c>
      <c r="C1042" s="30" t="s">
        <v>51</v>
      </c>
      <c r="D1042" s="30"/>
      <c r="E1042" s="31" t="s">
        <v>52</v>
      </c>
      <c r="F1042" s="28">
        <f>F1043+F1047+F1050</f>
        <v>1486</v>
      </c>
      <c r="G1042" s="28">
        <f t="shared" ref="G1042:L1042" si="879">G1043+G1047+G1050</f>
        <v>0</v>
      </c>
      <c r="H1042" s="28">
        <f t="shared" si="879"/>
        <v>1486</v>
      </c>
      <c r="I1042" s="28">
        <f t="shared" si="879"/>
        <v>0</v>
      </c>
      <c r="J1042" s="28">
        <f t="shared" si="879"/>
        <v>260.39999999999998</v>
      </c>
      <c r="K1042" s="28">
        <f t="shared" si="879"/>
        <v>0</v>
      </c>
      <c r="L1042" s="28">
        <f t="shared" si="879"/>
        <v>1746.4</v>
      </c>
      <c r="M1042" s="28">
        <f>M1043+M1047+M1050</f>
        <v>0</v>
      </c>
      <c r="N1042" s="28">
        <f>N1043+N1047+N1050</f>
        <v>1746.4</v>
      </c>
      <c r="O1042" s="28">
        <f>O1043+O1047+O1050</f>
        <v>1486</v>
      </c>
      <c r="P1042" s="28">
        <f t="shared" ref="P1042:S1042" si="880">P1043+P1047+P1050</f>
        <v>0</v>
      </c>
      <c r="Q1042" s="28">
        <f t="shared" si="880"/>
        <v>1486</v>
      </c>
      <c r="R1042" s="28">
        <f t="shared" si="880"/>
        <v>0</v>
      </c>
      <c r="S1042" s="28">
        <f t="shared" si="880"/>
        <v>1486</v>
      </c>
      <c r="T1042" s="28">
        <f>T1043+T1047+T1050</f>
        <v>0</v>
      </c>
      <c r="U1042" s="28">
        <f>U1043+U1047+U1050</f>
        <v>1486</v>
      </c>
      <c r="V1042" s="28">
        <f>V1043+V1047+V1050</f>
        <v>1486</v>
      </c>
      <c r="W1042" s="28">
        <f t="shared" ref="W1042:Z1042" si="881">W1043+W1047+W1050</f>
        <v>0</v>
      </c>
      <c r="X1042" s="28">
        <f t="shared" si="881"/>
        <v>1486</v>
      </c>
      <c r="Y1042" s="28">
        <f t="shared" si="881"/>
        <v>0</v>
      </c>
      <c r="Z1042" s="28">
        <f t="shared" si="881"/>
        <v>1486</v>
      </c>
      <c r="AA1042" s="137">
        <f>AA1043+AA1047+AA1050</f>
        <v>0</v>
      </c>
      <c r="AB1042" s="28">
        <f>AB1043+AB1047+AB1050</f>
        <v>1486</v>
      </c>
      <c r="AC1042" s="127"/>
    </row>
    <row r="1043" spans="1:29" ht="23.25" hidden="1" customHeight="1" outlineLevel="4" x14ac:dyDescent="0.2">
      <c r="A1043" s="30" t="s">
        <v>560</v>
      </c>
      <c r="B1043" s="30" t="s">
        <v>533</v>
      </c>
      <c r="C1043" s="30" t="s">
        <v>111</v>
      </c>
      <c r="D1043" s="30"/>
      <c r="E1043" s="31" t="s">
        <v>112</v>
      </c>
      <c r="F1043" s="28">
        <f>F1044</f>
        <v>1360</v>
      </c>
      <c r="G1043" s="28">
        <f t="shared" ref="G1043:L1043" si="882">G1044</f>
        <v>0</v>
      </c>
      <c r="H1043" s="28">
        <f t="shared" si="882"/>
        <v>1360</v>
      </c>
      <c r="I1043" s="28">
        <f t="shared" si="882"/>
        <v>0</v>
      </c>
      <c r="J1043" s="28">
        <f t="shared" si="882"/>
        <v>260.39999999999998</v>
      </c>
      <c r="K1043" s="28">
        <f t="shared" si="882"/>
        <v>0</v>
      </c>
      <c r="L1043" s="28">
        <f t="shared" si="882"/>
        <v>1620.4</v>
      </c>
      <c r="M1043" s="28">
        <f>M1044</f>
        <v>0</v>
      </c>
      <c r="N1043" s="28">
        <f>N1044</f>
        <v>1620.4</v>
      </c>
      <c r="O1043" s="28">
        <f t="shared" ref="O1043:Z1043" si="883">O1044</f>
        <v>1360</v>
      </c>
      <c r="P1043" s="28">
        <f t="shared" si="883"/>
        <v>0</v>
      </c>
      <c r="Q1043" s="28">
        <f t="shared" si="883"/>
        <v>1360</v>
      </c>
      <c r="R1043" s="28">
        <f t="shared" si="883"/>
        <v>0</v>
      </c>
      <c r="S1043" s="28">
        <f t="shared" si="883"/>
        <v>1360</v>
      </c>
      <c r="T1043" s="28">
        <f>T1044</f>
        <v>0</v>
      </c>
      <c r="U1043" s="28">
        <f>U1044</f>
        <v>1360</v>
      </c>
      <c r="V1043" s="28">
        <f t="shared" si="883"/>
        <v>1360</v>
      </c>
      <c r="W1043" s="28">
        <f t="shared" si="883"/>
        <v>0</v>
      </c>
      <c r="X1043" s="28">
        <f t="shared" si="883"/>
        <v>1360</v>
      </c>
      <c r="Y1043" s="28">
        <f t="shared" si="883"/>
        <v>0</v>
      </c>
      <c r="Z1043" s="28">
        <f t="shared" si="883"/>
        <v>1360</v>
      </c>
      <c r="AA1043" s="137">
        <f>AA1044</f>
        <v>0</v>
      </c>
      <c r="AB1043" s="28">
        <f>AB1044</f>
        <v>1360</v>
      </c>
      <c r="AC1043" s="127"/>
    </row>
    <row r="1044" spans="1:29" ht="25.5" hidden="1" customHeight="1" outlineLevel="4" x14ac:dyDescent="0.2">
      <c r="A1044" s="30" t="s">
        <v>560</v>
      </c>
      <c r="B1044" s="30" t="s">
        <v>533</v>
      </c>
      <c r="C1044" s="20" t="s">
        <v>113</v>
      </c>
      <c r="D1044" s="20"/>
      <c r="E1044" s="21" t="s">
        <v>114</v>
      </c>
      <c r="F1044" s="28">
        <f>F1045+F1046</f>
        <v>1360</v>
      </c>
      <c r="G1044" s="28">
        <f t="shared" ref="G1044:L1044" si="884">G1045+G1046</f>
        <v>0</v>
      </c>
      <c r="H1044" s="28">
        <f t="shared" si="884"/>
        <v>1360</v>
      </c>
      <c r="I1044" s="28">
        <f t="shared" si="884"/>
        <v>0</v>
      </c>
      <c r="J1044" s="28">
        <f t="shared" si="884"/>
        <v>260.39999999999998</v>
      </c>
      <c r="K1044" s="28">
        <f t="shared" si="884"/>
        <v>0</v>
      </c>
      <c r="L1044" s="28">
        <f t="shared" si="884"/>
        <v>1620.4</v>
      </c>
      <c r="M1044" s="28">
        <f>M1045+M1046</f>
        <v>0</v>
      </c>
      <c r="N1044" s="28">
        <f>N1045+N1046</f>
        <v>1620.4</v>
      </c>
      <c r="O1044" s="28">
        <f t="shared" ref="O1044:Z1044" si="885">O1045+O1046</f>
        <v>1360</v>
      </c>
      <c r="P1044" s="28">
        <f t="shared" si="885"/>
        <v>0</v>
      </c>
      <c r="Q1044" s="28">
        <f t="shared" si="885"/>
        <v>1360</v>
      </c>
      <c r="R1044" s="28">
        <f t="shared" si="885"/>
        <v>0</v>
      </c>
      <c r="S1044" s="28">
        <f t="shared" si="885"/>
        <v>1360</v>
      </c>
      <c r="T1044" s="28">
        <f>T1045+T1046</f>
        <v>0</v>
      </c>
      <c r="U1044" s="28">
        <f>U1045+U1046</f>
        <v>1360</v>
      </c>
      <c r="V1044" s="28">
        <f t="shared" si="885"/>
        <v>1360</v>
      </c>
      <c r="W1044" s="28">
        <f t="shared" si="885"/>
        <v>0</v>
      </c>
      <c r="X1044" s="28">
        <f t="shared" si="885"/>
        <v>1360</v>
      </c>
      <c r="Y1044" s="28">
        <f t="shared" si="885"/>
        <v>0</v>
      </c>
      <c r="Z1044" s="28">
        <f t="shared" si="885"/>
        <v>1360</v>
      </c>
      <c r="AA1044" s="137">
        <f>AA1045+AA1046</f>
        <v>0</v>
      </c>
      <c r="AB1044" s="28">
        <f>AB1045+AB1046</f>
        <v>1360</v>
      </c>
      <c r="AC1044" s="127"/>
    </row>
    <row r="1045" spans="1:29" ht="25.5" hidden="1" customHeight="1" outlineLevel="4" x14ac:dyDescent="0.2">
      <c r="A1045" s="32" t="s">
        <v>560</v>
      </c>
      <c r="B1045" s="32" t="s">
        <v>533</v>
      </c>
      <c r="C1045" s="24" t="s">
        <v>113</v>
      </c>
      <c r="D1045" s="32" t="s">
        <v>7</v>
      </c>
      <c r="E1045" s="33" t="s">
        <v>8</v>
      </c>
      <c r="F1045" s="29">
        <v>159.6</v>
      </c>
      <c r="G1045" s="29">
        <v>1200.4000000000001</v>
      </c>
      <c r="H1045" s="29">
        <f>SUM(F1045:G1045)</f>
        <v>1360</v>
      </c>
      <c r="I1045" s="29"/>
      <c r="J1045" s="29">
        <v>260.39999999999998</v>
      </c>
      <c r="K1045" s="29"/>
      <c r="L1045" s="29">
        <f>SUM(H1045:K1045)</f>
        <v>1620.4</v>
      </c>
      <c r="M1045" s="29"/>
      <c r="N1045" s="29">
        <f>SUM(L1045:M1045)</f>
        <v>1620.4</v>
      </c>
      <c r="O1045" s="29">
        <v>159.6</v>
      </c>
      <c r="P1045" s="29">
        <v>1200.4000000000001</v>
      </c>
      <c r="Q1045" s="29">
        <f>SUM(O1045:P1045)</f>
        <v>1360</v>
      </c>
      <c r="R1045" s="29"/>
      <c r="S1045" s="29">
        <f>SUM(Q1045:R1045)</f>
        <v>1360</v>
      </c>
      <c r="T1045" s="29"/>
      <c r="U1045" s="29">
        <f>SUM(S1045:T1045)</f>
        <v>1360</v>
      </c>
      <c r="V1045" s="29">
        <v>159.6</v>
      </c>
      <c r="W1045" s="29">
        <v>1200.4000000000001</v>
      </c>
      <c r="X1045" s="29">
        <f>SUM(V1045:W1045)</f>
        <v>1360</v>
      </c>
      <c r="Y1045" s="29"/>
      <c r="Z1045" s="29">
        <f>SUM(X1045:Y1045)</f>
        <v>1360</v>
      </c>
      <c r="AA1045" s="138"/>
      <c r="AB1045" s="29">
        <f>SUM(Z1045:AA1045)</f>
        <v>1360</v>
      </c>
      <c r="AC1045" s="127"/>
    </row>
    <row r="1046" spans="1:29" ht="31.5" hidden="1" customHeight="1" outlineLevel="4" x14ac:dyDescent="0.2">
      <c r="A1046" s="32" t="s">
        <v>560</v>
      </c>
      <c r="B1046" s="32" t="s">
        <v>533</v>
      </c>
      <c r="C1046" s="24" t="s">
        <v>113</v>
      </c>
      <c r="D1046" s="24" t="s">
        <v>65</v>
      </c>
      <c r="E1046" s="25" t="s">
        <v>66</v>
      </c>
      <c r="F1046" s="29">
        <v>1200.4000000000001</v>
      </c>
      <c r="G1046" s="29">
        <v>-1200.4000000000001</v>
      </c>
      <c r="H1046" s="29">
        <f>SUM(F1046:G1046)</f>
        <v>0</v>
      </c>
      <c r="I1046" s="29"/>
      <c r="J1046" s="29"/>
      <c r="K1046" s="29"/>
      <c r="L1046" s="29">
        <f>SUM(H1046:K1046)</f>
        <v>0</v>
      </c>
      <c r="M1046" s="29"/>
      <c r="N1046" s="29">
        <f>SUM(L1046:M1046)</f>
        <v>0</v>
      </c>
      <c r="O1046" s="29">
        <v>1200.4000000000001</v>
      </c>
      <c r="P1046" s="29">
        <v>-1200.4000000000001</v>
      </c>
      <c r="Q1046" s="29">
        <f>SUM(O1046:P1046)</f>
        <v>0</v>
      </c>
      <c r="R1046" s="29"/>
      <c r="S1046" s="29">
        <f>SUM(Q1046:R1046)</f>
        <v>0</v>
      </c>
      <c r="T1046" s="29"/>
      <c r="U1046" s="29">
        <f>SUM(S1046:T1046)</f>
        <v>0</v>
      </c>
      <c r="V1046" s="29">
        <v>1200.4000000000001</v>
      </c>
      <c r="W1046" s="29">
        <v>-1200.4000000000001</v>
      </c>
      <c r="X1046" s="29">
        <f>SUM(V1046:W1046)</f>
        <v>0</v>
      </c>
      <c r="Y1046" s="29"/>
      <c r="Z1046" s="29">
        <f>SUM(X1046:Y1046)</f>
        <v>0</v>
      </c>
      <c r="AA1046" s="138"/>
      <c r="AB1046" s="29">
        <f>SUM(Z1046:AA1046)</f>
        <v>0</v>
      </c>
      <c r="AC1046" s="127"/>
    </row>
    <row r="1047" spans="1:29" ht="31.5" hidden="1" outlineLevel="4" x14ac:dyDescent="0.2">
      <c r="A1047" s="30" t="s">
        <v>560</v>
      </c>
      <c r="B1047" s="30" t="s">
        <v>533</v>
      </c>
      <c r="C1047" s="30" t="s">
        <v>328</v>
      </c>
      <c r="D1047" s="30"/>
      <c r="E1047" s="31" t="s">
        <v>329</v>
      </c>
      <c r="F1047" s="28">
        <f t="shared" ref="F1047:Z1048" si="886">F1048</f>
        <v>72</v>
      </c>
      <c r="G1047" s="28">
        <f t="shared" si="886"/>
        <v>0</v>
      </c>
      <c r="H1047" s="28">
        <f t="shared" si="886"/>
        <v>72</v>
      </c>
      <c r="I1047" s="28">
        <f t="shared" si="886"/>
        <v>0</v>
      </c>
      <c r="J1047" s="28">
        <f t="shared" si="886"/>
        <v>0</v>
      </c>
      <c r="K1047" s="28">
        <f t="shared" si="886"/>
        <v>0</v>
      </c>
      <c r="L1047" s="28">
        <f t="shared" si="886"/>
        <v>72</v>
      </c>
      <c r="M1047" s="28">
        <f>M1048</f>
        <v>0</v>
      </c>
      <c r="N1047" s="28">
        <f>N1048</f>
        <v>72</v>
      </c>
      <c r="O1047" s="28">
        <f t="shared" si="886"/>
        <v>72</v>
      </c>
      <c r="P1047" s="28">
        <f t="shared" si="886"/>
        <v>0</v>
      </c>
      <c r="Q1047" s="28">
        <f t="shared" si="886"/>
        <v>72</v>
      </c>
      <c r="R1047" s="28">
        <f t="shared" si="886"/>
        <v>0</v>
      </c>
      <c r="S1047" s="28">
        <f t="shared" si="886"/>
        <v>72</v>
      </c>
      <c r="T1047" s="28">
        <f t="shared" si="886"/>
        <v>0</v>
      </c>
      <c r="U1047" s="28">
        <f t="shared" si="886"/>
        <v>72</v>
      </c>
      <c r="V1047" s="28">
        <f t="shared" si="886"/>
        <v>72</v>
      </c>
      <c r="W1047" s="28">
        <f t="shared" si="886"/>
        <v>0</v>
      </c>
      <c r="X1047" s="28">
        <f t="shared" si="886"/>
        <v>72</v>
      </c>
      <c r="Y1047" s="28">
        <f t="shared" si="886"/>
        <v>0</v>
      </c>
      <c r="Z1047" s="28">
        <f t="shared" si="886"/>
        <v>72</v>
      </c>
      <c r="AA1047" s="137">
        <f>AA1048</f>
        <v>0</v>
      </c>
      <c r="AB1047" s="28">
        <f>AB1048</f>
        <v>72</v>
      </c>
      <c r="AC1047" s="127"/>
    </row>
    <row r="1048" spans="1:29" ht="31.5" hidden="1" outlineLevel="5" x14ac:dyDescent="0.2">
      <c r="A1048" s="30" t="s">
        <v>560</v>
      </c>
      <c r="B1048" s="30" t="s">
        <v>533</v>
      </c>
      <c r="C1048" s="30" t="s">
        <v>330</v>
      </c>
      <c r="D1048" s="30"/>
      <c r="E1048" s="31" t="s">
        <v>331</v>
      </c>
      <c r="F1048" s="28">
        <f t="shared" si="886"/>
        <v>72</v>
      </c>
      <c r="G1048" s="28">
        <f t="shared" si="886"/>
        <v>0</v>
      </c>
      <c r="H1048" s="28">
        <f t="shared" si="886"/>
        <v>72</v>
      </c>
      <c r="I1048" s="28">
        <f t="shared" si="886"/>
        <v>0</v>
      </c>
      <c r="J1048" s="28">
        <f t="shared" si="886"/>
        <v>0</v>
      </c>
      <c r="K1048" s="28">
        <f t="shared" si="886"/>
        <v>0</v>
      </c>
      <c r="L1048" s="28">
        <f t="shared" si="886"/>
        <v>72</v>
      </c>
      <c r="M1048" s="28">
        <f>M1049</f>
        <v>0</v>
      </c>
      <c r="N1048" s="28">
        <f>N1049</f>
        <v>72</v>
      </c>
      <c r="O1048" s="28">
        <f t="shared" si="886"/>
        <v>72</v>
      </c>
      <c r="P1048" s="28">
        <f t="shared" si="886"/>
        <v>0</v>
      </c>
      <c r="Q1048" s="28">
        <f t="shared" si="886"/>
        <v>72</v>
      </c>
      <c r="R1048" s="28">
        <f t="shared" si="886"/>
        <v>0</v>
      </c>
      <c r="S1048" s="28">
        <f t="shared" si="886"/>
        <v>72</v>
      </c>
      <c r="T1048" s="28">
        <f t="shared" si="886"/>
        <v>0</v>
      </c>
      <c r="U1048" s="28">
        <f t="shared" si="886"/>
        <v>72</v>
      </c>
      <c r="V1048" s="28">
        <f t="shared" si="886"/>
        <v>72</v>
      </c>
      <c r="W1048" s="28">
        <f t="shared" si="886"/>
        <v>0</v>
      </c>
      <c r="X1048" s="28">
        <f t="shared" si="886"/>
        <v>72</v>
      </c>
      <c r="Y1048" s="28">
        <f t="shared" si="886"/>
        <v>0</v>
      </c>
      <c r="Z1048" s="28">
        <f t="shared" si="886"/>
        <v>72</v>
      </c>
      <c r="AA1048" s="137">
        <f>AA1049</f>
        <v>0</v>
      </c>
      <c r="AB1048" s="28">
        <f>AB1049</f>
        <v>72</v>
      </c>
      <c r="AC1048" s="127"/>
    </row>
    <row r="1049" spans="1:29" ht="15.75" hidden="1" outlineLevel="7" x14ac:dyDescent="0.2">
      <c r="A1049" s="32" t="s">
        <v>560</v>
      </c>
      <c r="B1049" s="32" t="s">
        <v>533</v>
      </c>
      <c r="C1049" s="32" t="s">
        <v>330</v>
      </c>
      <c r="D1049" s="32" t="s">
        <v>7</v>
      </c>
      <c r="E1049" s="33" t="s">
        <v>8</v>
      </c>
      <c r="F1049" s="29">
        <v>72</v>
      </c>
      <c r="G1049" s="29"/>
      <c r="H1049" s="29">
        <f>SUM(F1049:G1049)</f>
        <v>72</v>
      </c>
      <c r="I1049" s="29"/>
      <c r="J1049" s="29"/>
      <c r="K1049" s="29"/>
      <c r="L1049" s="29">
        <f>SUM(H1049:K1049)</f>
        <v>72</v>
      </c>
      <c r="M1049" s="29"/>
      <c r="N1049" s="29">
        <f>SUM(L1049:M1049)</f>
        <v>72</v>
      </c>
      <c r="O1049" s="29">
        <v>72</v>
      </c>
      <c r="P1049" s="29"/>
      <c r="Q1049" s="29">
        <f>SUM(O1049:P1049)</f>
        <v>72</v>
      </c>
      <c r="R1049" s="29"/>
      <c r="S1049" s="29">
        <f>SUM(Q1049:R1049)</f>
        <v>72</v>
      </c>
      <c r="T1049" s="29"/>
      <c r="U1049" s="29">
        <f>SUM(S1049:T1049)</f>
        <v>72</v>
      </c>
      <c r="V1049" s="29">
        <v>72</v>
      </c>
      <c r="W1049" s="29"/>
      <c r="X1049" s="29">
        <f>SUM(V1049:W1049)</f>
        <v>72</v>
      </c>
      <c r="Y1049" s="29"/>
      <c r="Z1049" s="29">
        <f>SUM(X1049:Y1049)</f>
        <v>72</v>
      </c>
      <c r="AA1049" s="138"/>
      <c r="AB1049" s="29">
        <f>SUM(Z1049:AA1049)</f>
        <v>72</v>
      </c>
      <c r="AC1049" s="127"/>
    </row>
    <row r="1050" spans="1:29" ht="15.75" hidden="1" customHeight="1" outlineLevel="4" x14ac:dyDescent="0.2">
      <c r="A1050" s="30" t="s">
        <v>560</v>
      </c>
      <c r="B1050" s="30" t="s">
        <v>533</v>
      </c>
      <c r="C1050" s="30" t="s">
        <v>368</v>
      </c>
      <c r="D1050" s="30"/>
      <c r="E1050" s="31" t="s">
        <v>369</v>
      </c>
      <c r="F1050" s="28">
        <f t="shared" ref="F1050:Z1051" si="887">F1051</f>
        <v>54</v>
      </c>
      <c r="G1050" s="28">
        <f t="shared" si="887"/>
        <v>0</v>
      </c>
      <c r="H1050" s="28">
        <f t="shared" si="887"/>
        <v>54</v>
      </c>
      <c r="I1050" s="28">
        <f t="shared" si="887"/>
        <v>0</v>
      </c>
      <c r="J1050" s="28">
        <f t="shared" si="887"/>
        <v>0</v>
      </c>
      <c r="K1050" s="28">
        <f t="shared" si="887"/>
        <v>0</v>
      </c>
      <c r="L1050" s="28">
        <f t="shared" si="887"/>
        <v>54</v>
      </c>
      <c r="M1050" s="28">
        <f>M1051</f>
        <v>0</v>
      </c>
      <c r="N1050" s="28">
        <f>N1051</f>
        <v>54</v>
      </c>
      <c r="O1050" s="28">
        <f t="shared" si="887"/>
        <v>54</v>
      </c>
      <c r="P1050" s="28">
        <f t="shared" si="887"/>
        <v>0</v>
      </c>
      <c r="Q1050" s="28">
        <f t="shared" si="887"/>
        <v>54</v>
      </c>
      <c r="R1050" s="28">
        <f t="shared" si="887"/>
        <v>0</v>
      </c>
      <c r="S1050" s="28">
        <f t="shared" si="887"/>
        <v>54</v>
      </c>
      <c r="T1050" s="28">
        <f>T1051</f>
        <v>0</v>
      </c>
      <c r="U1050" s="28">
        <f>U1051</f>
        <v>54</v>
      </c>
      <c r="V1050" s="28">
        <f t="shared" ref="V1050:V1051" si="888">V1051</f>
        <v>54</v>
      </c>
      <c r="W1050" s="28">
        <f t="shared" si="887"/>
        <v>0</v>
      </c>
      <c r="X1050" s="28">
        <f t="shared" si="887"/>
        <v>54</v>
      </c>
      <c r="Y1050" s="28">
        <f t="shared" si="887"/>
        <v>0</v>
      </c>
      <c r="Z1050" s="28">
        <f t="shared" si="887"/>
        <v>54</v>
      </c>
      <c r="AA1050" s="137">
        <f>AA1051</f>
        <v>0</v>
      </c>
      <c r="AB1050" s="28">
        <f>AB1051</f>
        <v>54</v>
      </c>
      <c r="AC1050" s="127"/>
    </row>
    <row r="1051" spans="1:29" ht="15.75" hidden="1" outlineLevel="5" x14ac:dyDescent="0.2">
      <c r="A1051" s="30" t="s">
        <v>560</v>
      </c>
      <c r="B1051" s="30" t="s">
        <v>533</v>
      </c>
      <c r="C1051" s="30" t="s">
        <v>370</v>
      </c>
      <c r="D1051" s="30"/>
      <c r="E1051" s="31" t="s">
        <v>371</v>
      </c>
      <c r="F1051" s="28">
        <f t="shared" si="887"/>
        <v>54</v>
      </c>
      <c r="G1051" s="28">
        <f t="shared" si="887"/>
        <v>0</v>
      </c>
      <c r="H1051" s="28">
        <f t="shared" si="887"/>
        <v>54</v>
      </c>
      <c r="I1051" s="28">
        <f t="shared" si="887"/>
        <v>0</v>
      </c>
      <c r="J1051" s="28">
        <f t="shared" si="887"/>
        <v>0</v>
      </c>
      <c r="K1051" s="28">
        <f t="shared" si="887"/>
        <v>0</v>
      </c>
      <c r="L1051" s="28">
        <f t="shared" si="887"/>
        <v>54</v>
      </c>
      <c r="M1051" s="28">
        <f>M1052</f>
        <v>0</v>
      </c>
      <c r="N1051" s="28">
        <f>N1052</f>
        <v>54</v>
      </c>
      <c r="O1051" s="28">
        <f t="shared" si="887"/>
        <v>54</v>
      </c>
      <c r="P1051" s="28">
        <f t="shared" si="887"/>
        <v>0</v>
      </c>
      <c r="Q1051" s="28">
        <f t="shared" si="887"/>
        <v>54</v>
      </c>
      <c r="R1051" s="28">
        <f t="shared" si="887"/>
        <v>0</v>
      </c>
      <c r="S1051" s="28">
        <f t="shared" si="887"/>
        <v>54</v>
      </c>
      <c r="T1051" s="28">
        <f>T1052</f>
        <v>0</v>
      </c>
      <c r="U1051" s="28">
        <f>U1052</f>
        <v>54</v>
      </c>
      <c r="V1051" s="28">
        <f t="shared" si="888"/>
        <v>54</v>
      </c>
      <c r="W1051" s="28">
        <f t="shared" si="887"/>
        <v>0</v>
      </c>
      <c r="X1051" s="28">
        <f t="shared" si="887"/>
        <v>54</v>
      </c>
      <c r="Y1051" s="28">
        <f t="shared" si="887"/>
        <v>0</v>
      </c>
      <c r="Z1051" s="28">
        <f t="shared" si="887"/>
        <v>54</v>
      </c>
      <c r="AA1051" s="137">
        <f>AA1052</f>
        <v>0</v>
      </c>
      <c r="AB1051" s="28">
        <f>AB1052</f>
        <v>54</v>
      </c>
      <c r="AC1051" s="127"/>
    </row>
    <row r="1052" spans="1:29" ht="15.75" hidden="1" outlineLevel="7" x14ac:dyDescent="0.2">
      <c r="A1052" s="32" t="s">
        <v>560</v>
      </c>
      <c r="B1052" s="32" t="s">
        <v>533</v>
      </c>
      <c r="C1052" s="32" t="s">
        <v>370</v>
      </c>
      <c r="D1052" s="32" t="s">
        <v>7</v>
      </c>
      <c r="E1052" s="33" t="s">
        <v>8</v>
      </c>
      <c r="F1052" s="29">
        <v>54</v>
      </c>
      <c r="G1052" s="29"/>
      <c r="H1052" s="29">
        <f>SUM(F1052:G1052)</f>
        <v>54</v>
      </c>
      <c r="I1052" s="29"/>
      <c r="J1052" s="29"/>
      <c r="K1052" s="29"/>
      <c r="L1052" s="29">
        <f>SUM(H1052:K1052)</f>
        <v>54</v>
      </c>
      <c r="M1052" s="29"/>
      <c r="N1052" s="29">
        <f>SUM(L1052:M1052)</f>
        <v>54</v>
      </c>
      <c r="O1052" s="29">
        <v>54</v>
      </c>
      <c r="P1052" s="29"/>
      <c r="Q1052" s="29">
        <f>SUM(O1052:P1052)</f>
        <v>54</v>
      </c>
      <c r="R1052" s="29"/>
      <c r="S1052" s="29">
        <f>SUM(Q1052:R1052)</f>
        <v>54</v>
      </c>
      <c r="T1052" s="29"/>
      <c r="U1052" s="29">
        <f>SUM(S1052:T1052)</f>
        <v>54</v>
      </c>
      <c r="V1052" s="29">
        <v>54</v>
      </c>
      <c r="W1052" s="29"/>
      <c r="X1052" s="29">
        <f>SUM(V1052:W1052)</f>
        <v>54</v>
      </c>
      <c r="Y1052" s="29"/>
      <c r="Z1052" s="29">
        <f>SUM(X1052:Y1052)</f>
        <v>54</v>
      </c>
      <c r="AA1052" s="138"/>
      <c r="AB1052" s="29">
        <f>SUM(Z1052:AA1052)</f>
        <v>54</v>
      </c>
      <c r="AC1052" s="127"/>
    </row>
    <row r="1053" spans="1:29" ht="15.75" outlineLevel="7" x14ac:dyDescent="0.2">
      <c r="A1053" s="32"/>
      <c r="B1053" s="32"/>
      <c r="C1053" s="32"/>
      <c r="D1053" s="32"/>
      <c r="E1053" s="33"/>
      <c r="F1053" s="29"/>
      <c r="G1053" s="29"/>
      <c r="H1053" s="29"/>
      <c r="I1053" s="29"/>
      <c r="J1053" s="29"/>
      <c r="K1053" s="29"/>
      <c r="L1053" s="29"/>
      <c r="M1053" s="29"/>
      <c r="N1053" s="29"/>
      <c r="O1053" s="29"/>
      <c r="P1053" s="29"/>
      <c r="Q1053" s="29"/>
      <c r="R1053" s="29"/>
      <c r="S1053" s="29"/>
      <c r="T1053" s="29"/>
      <c r="U1053" s="29"/>
      <c r="V1053" s="29"/>
      <c r="W1053" s="29"/>
      <c r="X1053" s="29"/>
      <c r="Y1053" s="29"/>
      <c r="Z1053" s="29"/>
      <c r="AA1053" s="138"/>
      <c r="AB1053" s="29"/>
      <c r="AC1053" s="127"/>
    </row>
    <row r="1054" spans="1:29" ht="18.75" customHeight="1" x14ac:dyDescent="0.2">
      <c r="A1054" s="30" t="s">
        <v>565</v>
      </c>
      <c r="B1054" s="30"/>
      <c r="C1054" s="30"/>
      <c r="D1054" s="30"/>
      <c r="E1054" s="31" t="s">
        <v>566</v>
      </c>
      <c r="F1054" s="28">
        <f>F1055+F1062+F1086+F1093</f>
        <v>152770.28453</v>
      </c>
      <c r="G1054" s="28">
        <f t="shared" ref="G1054:L1054" si="889">G1055+G1062+G1086+G1093</f>
        <v>750.00003000000015</v>
      </c>
      <c r="H1054" s="28">
        <f t="shared" si="889"/>
        <v>153520.28456</v>
      </c>
      <c r="I1054" s="28">
        <f t="shared" si="889"/>
        <v>18750</v>
      </c>
      <c r="J1054" s="28">
        <f t="shared" si="889"/>
        <v>5145.4679999999998</v>
      </c>
      <c r="K1054" s="28">
        <f t="shared" si="889"/>
        <v>16847.231459999995</v>
      </c>
      <c r="L1054" s="28">
        <f t="shared" si="889"/>
        <v>194262.98402</v>
      </c>
      <c r="M1054" s="28">
        <f>M1055+M1062+M1086+M1093</f>
        <v>8481.5811200000007</v>
      </c>
      <c r="N1054" s="28">
        <f>N1055+N1062+N1086+N1093</f>
        <v>202744.56513999999</v>
      </c>
      <c r="O1054" s="28">
        <f>O1055+O1062+O1086+O1093</f>
        <v>130306.19999999998</v>
      </c>
      <c r="P1054" s="28">
        <f t="shared" ref="P1054:S1054" si="890">P1055+P1062+P1086+P1093</f>
        <v>0</v>
      </c>
      <c r="Q1054" s="28">
        <f t="shared" si="890"/>
        <v>130306.19999999998</v>
      </c>
      <c r="R1054" s="28">
        <f t="shared" si="890"/>
        <v>0</v>
      </c>
      <c r="S1054" s="28">
        <f t="shared" si="890"/>
        <v>130306.2</v>
      </c>
      <c r="T1054" s="28">
        <f>T1055+T1062+T1086+T1093</f>
        <v>0</v>
      </c>
      <c r="U1054" s="28">
        <f>U1055+U1062+U1086+U1093</f>
        <v>130306.2</v>
      </c>
      <c r="V1054" s="28">
        <f>V1055+V1062+V1086+V1093</f>
        <v>131348.5</v>
      </c>
      <c r="W1054" s="28">
        <f t="shared" ref="W1054:Z1054" si="891">W1055+W1062+W1086+W1093</f>
        <v>0</v>
      </c>
      <c r="X1054" s="28">
        <f t="shared" si="891"/>
        <v>131348.5</v>
      </c>
      <c r="Y1054" s="28">
        <f t="shared" si="891"/>
        <v>0</v>
      </c>
      <c r="Z1054" s="28">
        <f t="shared" si="891"/>
        <v>131348.5</v>
      </c>
      <c r="AA1054" s="137">
        <f>AA1055+AA1062+AA1086+AA1093</f>
        <v>0</v>
      </c>
      <c r="AB1054" s="28">
        <f>AB1055+AB1062+AB1086+AB1093</f>
        <v>131348.5</v>
      </c>
      <c r="AC1054" s="127"/>
    </row>
    <row r="1055" spans="1:29" ht="15.75" hidden="1" x14ac:dyDescent="0.2">
      <c r="A1055" s="30" t="s">
        <v>565</v>
      </c>
      <c r="B1055" s="30" t="s">
        <v>467</v>
      </c>
      <c r="C1055" s="30"/>
      <c r="D1055" s="30"/>
      <c r="E1055" s="67" t="s">
        <v>468</v>
      </c>
      <c r="F1055" s="28">
        <f t="shared" ref="F1055:Z1060" si="892">F1056</f>
        <v>18.7</v>
      </c>
      <c r="G1055" s="28">
        <f t="shared" si="892"/>
        <v>0</v>
      </c>
      <c r="H1055" s="28">
        <f t="shared" si="892"/>
        <v>18.7</v>
      </c>
      <c r="I1055" s="28">
        <f t="shared" si="892"/>
        <v>0</v>
      </c>
      <c r="J1055" s="28">
        <f t="shared" si="892"/>
        <v>0</v>
      </c>
      <c r="K1055" s="28">
        <f t="shared" si="892"/>
        <v>0</v>
      </c>
      <c r="L1055" s="28">
        <f t="shared" si="892"/>
        <v>18.7</v>
      </c>
      <c r="M1055" s="28">
        <f t="shared" si="892"/>
        <v>0</v>
      </c>
      <c r="N1055" s="28">
        <f t="shared" si="892"/>
        <v>18.7</v>
      </c>
      <c r="O1055" s="28">
        <f t="shared" si="892"/>
        <v>18.7</v>
      </c>
      <c r="P1055" s="28">
        <f t="shared" si="892"/>
        <v>0</v>
      </c>
      <c r="Q1055" s="28">
        <f t="shared" si="892"/>
        <v>18.7</v>
      </c>
      <c r="R1055" s="28">
        <f t="shared" si="892"/>
        <v>0</v>
      </c>
      <c r="S1055" s="28">
        <f t="shared" si="892"/>
        <v>18.7</v>
      </c>
      <c r="T1055" s="28">
        <f t="shared" si="892"/>
        <v>0</v>
      </c>
      <c r="U1055" s="28">
        <f t="shared" si="892"/>
        <v>18.7</v>
      </c>
      <c r="V1055" s="28">
        <f t="shared" si="892"/>
        <v>18.7</v>
      </c>
      <c r="W1055" s="28">
        <f t="shared" si="892"/>
        <v>0</v>
      </c>
      <c r="X1055" s="28">
        <f t="shared" si="892"/>
        <v>18.7</v>
      </c>
      <c r="Y1055" s="28">
        <f t="shared" si="892"/>
        <v>0</v>
      </c>
      <c r="Z1055" s="28">
        <f t="shared" si="892"/>
        <v>18.7</v>
      </c>
      <c r="AA1055" s="137">
        <f t="shared" ref="AA1055:AB1060" si="893">AA1056</f>
        <v>0</v>
      </c>
      <c r="AB1055" s="28">
        <f t="shared" si="893"/>
        <v>18.7</v>
      </c>
      <c r="AC1055" s="127"/>
    </row>
    <row r="1056" spans="1:29" ht="15.75" hidden="1" outlineLevel="1" x14ac:dyDescent="0.2">
      <c r="A1056" s="30" t="s">
        <v>565</v>
      </c>
      <c r="B1056" s="30" t="s">
        <v>471</v>
      </c>
      <c r="C1056" s="30"/>
      <c r="D1056" s="30"/>
      <c r="E1056" s="31" t="s">
        <v>472</v>
      </c>
      <c r="F1056" s="28">
        <f t="shared" si="892"/>
        <v>18.7</v>
      </c>
      <c r="G1056" s="28">
        <f t="shared" si="892"/>
        <v>0</v>
      </c>
      <c r="H1056" s="28">
        <f t="shared" si="892"/>
        <v>18.7</v>
      </c>
      <c r="I1056" s="28">
        <f t="shared" si="892"/>
        <v>0</v>
      </c>
      <c r="J1056" s="28">
        <f t="shared" si="892"/>
        <v>0</v>
      </c>
      <c r="K1056" s="28">
        <f t="shared" si="892"/>
        <v>0</v>
      </c>
      <c r="L1056" s="28">
        <f t="shared" si="892"/>
        <v>18.7</v>
      </c>
      <c r="M1056" s="28">
        <f t="shared" si="892"/>
        <v>0</v>
      </c>
      <c r="N1056" s="28">
        <f t="shared" si="892"/>
        <v>18.7</v>
      </c>
      <c r="O1056" s="28">
        <f t="shared" si="892"/>
        <v>18.7</v>
      </c>
      <c r="P1056" s="28">
        <f t="shared" si="892"/>
        <v>0</v>
      </c>
      <c r="Q1056" s="28">
        <f t="shared" si="892"/>
        <v>18.7</v>
      </c>
      <c r="R1056" s="28">
        <f t="shared" si="892"/>
        <v>0</v>
      </c>
      <c r="S1056" s="28">
        <f t="shared" si="892"/>
        <v>18.7</v>
      </c>
      <c r="T1056" s="28">
        <f t="shared" si="892"/>
        <v>0</v>
      </c>
      <c r="U1056" s="28">
        <f t="shared" si="892"/>
        <v>18.7</v>
      </c>
      <c r="V1056" s="28">
        <f t="shared" si="892"/>
        <v>18.7</v>
      </c>
      <c r="W1056" s="28">
        <f t="shared" si="892"/>
        <v>0</v>
      </c>
      <c r="X1056" s="28">
        <f t="shared" si="892"/>
        <v>18.7</v>
      </c>
      <c r="Y1056" s="28">
        <f t="shared" si="892"/>
        <v>0</v>
      </c>
      <c r="Z1056" s="28">
        <f t="shared" si="892"/>
        <v>18.7</v>
      </c>
      <c r="AA1056" s="137">
        <f t="shared" si="893"/>
        <v>0</v>
      </c>
      <c r="AB1056" s="28">
        <f t="shared" si="893"/>
        <v>18.7</v>
      </c>
      <c r="AC1056" s="127"/>
    </row>
    <row r="1057" spans="1:29" ht="31.5" hidden="1" outlineLevel="2" x14ac:dyDescent="0.2">
      <c r="A1057" s="30" t="s">
        <v>565</v>
      </c>
      <c r="B1057" s="30" t="s">
        <v>471</v>
      </c>
      <c r="C1057" s="30" t="s">
        <v>30</v>
      </c>
      <c r="D1057" s="30"/>
      <c r="E1057" s="31" t="s">
        <v>31</v>
      </c>
      <c r="F1057" s="28">
        <f t="shared" si="892"/>
        <v>18.7</v>
      </c>
      <c r="G1057" s="28">
        <f t="shared" si="892"/>
        <v>0</v>
      </c>
      <c r="H1057" s="28">
        <f t="shared" si="892"/>
        <v>18.7</v>
      </c>
      <c r="I1057" s="28">
        <f t="shared" si="892"/>
        <v>0</v>
      </c>
      <c r="J1057" s="28">
        <f t="shared" si="892"/>
        <v>0</v>
      </c>
      <c r="K1057" s="28">
        <f t="shared" si="892"/>
        <v>0</v>
      </c>
      <c r="L1057" s="28">
        <f t="shared" si="892"/>
        <v>18.7</v>
      </c>
      <c r="M1057" s="28">
        <f t="shared" si="892"/>
        <v>0</v>
      </c>
      <c r="N1057" s="28">
        <f t="shared" si="892"/>
        <v>18.7</v>
      </c>
      <c r="O1057" s="28">
        <f t="shared" si="892"/>
        <v>18.7</v>
      </c>
      <c r="P1057" s="28">
        <f t="shared" si="892"/>
        <v>0</v>
      </c>
      <c r="Q1057" s="28">
        <f t="shared" si="892"/>
        <v>18.7</v>
      </c>
      <c r="R1057" s="28">
        <f t="shared" si="892"/>
        <v>0</v>
      </c>
      <c r="S1057" s="28">
        <f t="shared" si="892"/>
        <v>18.7</v>
      </c>
      <c r="T1057" s="28">
        <f t="shared" si="892"/>
        <v>0</v>
      </c>
      <c r="U1057" s="28">
        <f t="shared" si="892"/>
        <v>18.7</v>
      </c>
      <c r="V1057" s="28">
        <f t="shared" si="892"/>
        <v>18.7</v>
      </c>
      <c r="W1057" s="28">
        <f t="shared" si="892"/>
        <v>0</v>
      </c>
      <c r="X1057" s="28">
        <f t="shared" si="892"/>
        <v>18.7</v>
      </c>
      <c r="Y1057" s="28">
        <f t="shared" si="892"/>
        <v>0</v>
      </c>
      <c r="Z1057" s="28">
        <f t="shared" si="892"/>
        <v>18.7</v>
      </c>
      <c r="AA1057" s="137">
        <f t="shared" si="893"/>
        <v>0</v>
      </c>
      <c r="AB1057" s="28">
        <f t="shared" si="893"/>
        <v>18.7</v>
      </c>
      <c r="AC1057" s="127"/>
    </row>
    <row r="1058" spans="1:29" ht="15.75" hidden="1" outlineLevel="3" x14ac:dyDescent="0.2">
      <c r="A1058" s="30" t="s">
        <v>565</v>
      </c>
      <c r="B1058" s="30" t="s">
        <v>471</v>
      </c>
      <c r="C1058" s="30" t="s">
        <v>71</v>
      </c>
      <c r="D1058" s="30"/>
      <c r="E1058" s="31" t="s">
        <v>72</v>
      </c>
      <c r="F1058" s="28">
        <f t="shared" si="892"/>
        <v>18.7</v>
      </c>
      <c r="G1058" s="28">
        <f t="shared" si="892"/>
        <v>0</v>
      </c>
      <c r="H1058" s="28">
        <f t="shared" si="892"/>
        <v>18.7</v>
      </c>
      <c r="I1058" s="28">
        <f t="shared" si="892"/>
        <v>0</v>
      </c>
      <c r="J1058" s="28">
        <f t="shared" si="892"/>
        <v>0</v>
      </c>
      <c r="K1058" s="28">
        <f t="shared" si="892"/>
        <v>0</v>
      </c>
      <c r="L1058" s="28">
        <f t="shared" si="892"/>
        <v>18.7</v>
      </c>
      <c r="M1058" s="28">
        <f t="shared" si="892"/>
        <v>0</v>
      </c>
      <c r="N1058" s="28">
        <f t="shared" si="892"/>
        <v>18.7</v>
      </c>
      <c r="O1058" s="28">
        <f t="shared" si="892"/>
        <v>18.7</v>
      </c>
      <c r="P1058" s="28">
        <f t="shared" si="892"/>
        <v>0</v>
      </c>
      <c r="Q1058" s="28">
        <f t="shared" si="892"/>
        <v>18.7</v>
      </c>
      <c r="R1058" s="28">
        <f t="shared" si="892"/>
        <v>0</v>
      </c>
      <c r="S1058" s="28">
        <f t="shared" si="892"/>
        <v>18.7</v>
      </c>
      <c r="T1058" s="28">
        <f t="shared" si="892"/>
        <v>0</v>
      </c>
      <c r="U1058" s="28">
        <f t="shared" si="892"/>
        <v>18.7</v>
      </c>
      <c r="V1058" s="28">
        <f t="shared" si="892"/>
        <v>18.7</v>
      </c>
      <c r="W1058" s="28">
        <f t="shared" si="892"/>
        <v>0</v>
      </c>
      <c r="X1058" s="28">
        <f t="shared" si="892"/>
        <v>18.7</v>
      </c>
      <c r="Y1058" s="28">
        <f t="shared" si="892"/>
        <v>0</v>
      </c>
      <c r="Z1058" s="28">
        <f t="shared" si="892"/>
        <v>18.7</v>
      </c>
      <c r="AA1058" s="137">
        <f t="shared" si="893"/>
        <v>0</v>
      </c>
      <c r="AB1058" s="28">
        <f t="shared" si="893"/>
        <v>18.7</v>
      </c>
      <c r="AC1058" s="127"/>
    </row>
    <row r="1059" spans="1:29" ht="31.5" hidden="1" customHeight="1" outlineLevel="4" x14ac:dyDescent="0.2">
      <c r="A1059" s="30" t="s">
        <v>565</v>
      </c>
      <c r="B1059" s="30" t="s">
        <v>471</v>
      </c>
      <c r="C1059" s="30" t="s">
        <v>73</v>
      </c>
      <c r="D1059" s="30"/>
      <c r="E1059" s="31" t="s">
        <v>74</v>
      </c>
      <c r="F1059" s="28">
        <f t="shared" si="892"/>
        <v>18.7</v>
      </c>
      <c r="G1059" s="28">
        <f t="shared" si="892"/>
        <v>0</v>
      </c>
      <c r="H1059" s="28">
        <f t="shared" si="892"/>
        <v>18.7</v>
      </c>
      <c r="I1059" s="28">
        <f t="shared" si="892"/>
        <v>0</v>
      </c>
      <c r="J1059" s="28">
        <f t="shared" si="892"/>
        <v>0</v>
      </c>
      <c r="K1059" s="28">
        <f t="shared" si="892"/>
        <v>0</v>
      </c>
      <c r="L1059" s="28">
        <f t="shared" si="892"/>
        <v>18.7</v>
      </c>
      <c r="M1059" s="28">
        <f t="shared" si="892"/>
        <v>0</v>
      </c>
      <c r="N1059" s="28">
        <f t="shared" si="892"/>
        <v>18.7</v>
      </c>
      <c r="O1059" s="28">
        <f t="shared" si="892"/>
        <v>18.7</v>
      </c>
      <c r="P1059" s="28">
        <f t="shared" si="892"/>
        <v>0</v>
      </c>
      <c r="Q1059" s="28">
        <f t="shared" si="892"/>
        <v>18.7</v>
      </c>
      <c r="R1059" s="28">
        <f t="shared" si="892"/>
        <v>0</v>
      </c>
      <c r="S1059" s="28">
        <f t="shared" si="892"/>
        <v>18.7</v>
      </c>
      <c r="T1059" s="28">
        <f t="shared" si="892"/>
        <v>0</v>
      </c>
      <c r="U1059" s="28">
        <f t="shared" si="892"/>
        <v>18.7</v>
      </c>
      <c r="V1059" s="28">
        <f t="shared" si="892"/>
        <v>18.7</v>
      </c>
      <c r="W1059" s="28">
        <f t="shared" si="892"/>
        <v>0</v>
      </c>
      <c r="X1059" s="28">
        <f t="shared" si="892"/>
        <v>18.7</v>
      </c>
      <c r="Y1059" s="28">
        <f t="shared" si="892"/>
        <v>0</v>
      </c>
      <c r="Z1059" s="28">
        <f t="shared" si="892"/>
        <v>18.7</v>
      </c>
      <c r="AA1059" s="137">
        <f t="shared" si="893"/>
        <v>0</v>
      </c>
      <c r="AB1059" s="28">
        <f t="shared" si="893"/>
        <v>18.7</v>
      </c>
      <c r="AC1059" s="127"/>
    </row>
    <row r="1060" spans="1:29" ht="15.75" hidden="1" outlineLevel="5" x14ac:dyDescent="0.2">
      <c r="A1060" s="30" t="s">
        <v>565</v>
      </c>
      <c r="B1060" s="30" t="s">
        <v>471</v>
      </c>
      <c r="C1060" s="30" t="s">
        <v>75</v>
      </c>
      <c r="D1060" s="30"/>
      <c r="E1060" s="31" t="s">
        <v>76</v>
      </c>
      <c r="F1060" s="28">
        <f t="shared" si="892"/>
        <v>18.7</v>
      </c>
      <c r="G1060" s="28">
        <f t="shared" si="892"/>
        <v>0</v>
      </c>
      <c r="H1060" s="28">
        <f t="shared" si="892"/>
        <v>18.7</v>
      </c>
      <c r="I1060" s="28">
        <f t="shared" si="892"/>
        <v>0</v>
      </c>
      <c r="J1060" s="28">
        <f t="shared" si="892"/>
        <v>0</v>
      </c>
      <c r="K1060" s="28">
        <f t="shared" si="892"/>
        <v>0</v>
      </c>
      <c r="L1060" s="28">
        <f t="shared" si="892"/>
        <v>18.7</v>
      </c>
      <c r="M1060" s="28">
        <f t="shared" si="892"/>
        <v>0</v>
      </c>
      <c r="N1060" s="28">
        <f t="shared" si="892"/>
        <v>18.7</v>
      </c>
      <c r="O1060" s="28">
        <f t="shared" si="892"/>
        <v>18.7</v>
      </c>
      <c r="P1060" s="28">
        <f t="shared" si="892"/>
        <v>0</v>
      </c>
      <c r="Q1060" s="28">
        <f t="shared" si="892"/>
        <v>18.7</v>
      </c>
      <c r="R1060" s="28">
        <f t="shared" si="892"/>
        <v>0</v>
      </c>
      <c r="S1060" s="28">
        <f t="shared" si="892"/>
        <v>18.7</v>
      </c>
      <c r="T1060" s="28">
        <f t="shared" si="892"/>
        <v>0</v>
      </c>
      <c r="U1060" s="28">
        <f t="shared" si="892"/>
        <v>18.7</v>
      </c>
      <c r="V1060" s="28">
        <f t="shared" si="892"/>
        <v>18.7</v>
      </c>
      <c r="W1060" s="28">
        <f t="shared" si="892"/>
        <v>0</v>
      </c>
      <c r="X1060" s="28">
        <f t="shared" si="892"/>
        <v>18.7</v>
      </c>
      <c r="Y1060" s="28">
        <f t="shared" si="892"/>
        <v>0</v>
      </c>
      <c r="Z1060" s="28">
        <f t="shared" si="892"/>
        <v>18.7</v>
      </c>
      <c r="AA1060" s="137">
        <f t="shared" si="893"/>
        <v>0</v>
      </c>
      <c r="AB1060" s="28">
        <f t="shared" si="893"/>
        <v>18.7</v>
      </c>
      <c r="AC1060" s="127"/>
    </row>
    <row r="1061" spans="1:29" ht="15.75" hidden="1" outlineLevel="7" x14ac:dyDescent="0.2">
      <c r="A1061" s="32" t="s">
        <v>565</v>
      </c>
      <c r="B1061" s="32" t="s">
        <v>471</v>
      </c>
      <c r="C1061" s="32" t="s">
        <v>75</v>
      </c>
      <c r="D1061" s="32" t="s">
        <v>7</v>
      </c>
      <c r="E1061" s="33" t="s">
        <v>8</v>
      </c>
      <c r="F1061" s="29">
        <v>18.7</v>
      </c>
      <c r="G1061" s="29"/>
      <c r="H1061" s="29">
        <f>SUM(F1061:G1061)</f>
        <v>18.7</v>
      </c>
      <c r="I1061" s="29"/>
      <c r="J1061" s="29"/>
      <c r="K1061" s="29"/>
      <c r="L1061" s="29">
        <f>SUM(H1061:K1061)</f>
        <v>18.7</v>
      </c>
      <c r="M1061" s="29"/>
      <c r="N1061" s="29">
        <f>SUM(L1061:M1061)</f>
        <v>18.7</v>
      </c>
      <c r="O1061" s="29">
        <v>18.7</v>
      </c>
      <c r="P1061" s="29"/>
      <c r="Q1061" s="29">
        <f>SUM(O1061:P1061)</f>
        <v>18.7</v>
      </c>
      <c r="R1061" s="29"/>
      <c r="S1061" s="29">
        <f>SUM(Q1061:R1061)</f>
        <v>18.7</v>
      </c>
      <c r="T1061" s="29"/>
      <c r="U1061" s="29">
        <f>SUM(S1061:T1061)</f>
        <v>18.7</v>
      </c>
      <c r="V1061" s="29">
        <v>18.7</v>
      </c>
      <c r="W1061" s="29"/>
      <c r="X1061" s="29">
        <f>SUM(V1061:W1061)</f>
        <v>18.7</v>
      </c>
      <c r="Y1061" s="29"/>
      <c r="Z1061" s="29">
        <f>SUM(X1061:Y1061)</f>
        <v>18.7</v>
      </c>
      <c r="AA1061" s="138"/>
      <c r="AB1061" s="29">
        <f>SUM(Z1061:AA1061)</f>
        <v>18.7</v>
      </c>
      <c r="AC1061" s="127"/>
    </row>
    <row r="1062" spans="1:29" ht="15.75" hidden="1" outlineLevel="7" x14ac:dyDescent="0.2">
      <c r="A1062" s="30" t="s">
        <v>565</v>
      </c>
      <c r="B1062" s="30" t="s">
        <v>473</v>
      </c>
      <c r="C1062" s="32"/>
      <c r="D1062" s="32"/>
      <c r="E1062" s="67" t="s">
        <v>474</v>
      </c>
      <c r="F1062" s="28">
        <f>F1063+F1069+F1080</f>
        <v>117288.4</v>
      </c>
      <c r="G1062" s="28">
        <f t="shared" ref="G1062:L1062" si="894">G1063+G1069+G1080</f>
        <v>7500</v>
      </c>
      <c r="H1062" s="28">
        <f t="shared" si="894"/>
        <v>124788.4</v>
      </c>
      <c r="I1062" s="28">
        <f t="shared" si="894"/>
        <v>0</v>
      </c>
      <c r="J1062" s="28">
        <f t="shared" si="894"/>
        <v>0</v>
      </c>
      <c r="K1062" s="28">
        <f t="shared" si="894"/>
        <v>-124121.2</v>
      </c>
      <c r="L1062" s="28">
        <f t="shared" si="894"/>
        <v>667.2</v>
      </c>
      <c r="M1062" s="28">
        <f>M1063+M1069+M1080</f>
        <v>0</v>
      </c>
      <c r="N1062" s="28">
        <f>N1063+N1069+N1080</f>
        <v>667.2</v>
      </c>
      <c r="O1062" s="28">
        <f>O1063+O1069+O1080</f>
        <v>117181.4</v>
      </c>
      <c r="P1062" s="28">
        <f t="shared" ref="P1062:S1062" si="895">P1063+P1069+P1080</f>
        <v>0</v>
      </c>
      <c r="Q1062" s="28">
        <f t="shared" si="895"/>
        <v>117181.4</v>
      </c>
      <c r="R1062" s="28">
        <f t="shared" si="895"/>
        <v>-116534.2</v>
      </c>
      <c r="S1062" s="28">
        <f t="shared" si="895"/>
        <v>647.20000000000005</v>
      </c>
      <c r="T1062" s="28">
        <f>T1063+T1069+T1080</f>
        <v>0</v>
      </c>
      <c r="U1062" s="28">
        <f>U1063+U1069+U1080</f>
        <v>647.20000000000005</v>
      </c>
      <c r="V1062" s="28">
        <f>V1063+V1069+V1080</f>
        <v>117181.4</v>
      </c>
      <c r="W1062" s="28">
        <f t="shared" ref="W1062:Z1062" si="896">W1063+W1069+W1080</f>
        <v>0</v>
      </c>
      <c r="X1062" s="28">
        <f t="shared" si="896"/>
        <v>117181.4</v>
      </c>
      <c r="Y1062" s="28">
        <f t="shared" si="896"/>
        <v>-116534.2</v>
      </c>
      <c r="Z1062" s="28">
        <f t="shared" si="896"/>
        <v>647.20000000000005</v>
      </c>
      <c r="AA1062" s="137">
        <f>AA1063+AA1069+AA1080</f>
        <v>0</v>
      </c>
      <c r="AB1062" s="28">
        <f>AB1063+AB1069+AB1080</f>
        <v>647.20000000000005</v>
      </c>
      <c r="AC1062" s="127"/>
    </row>
    <row r="1063" spans="1:29" ht="15.75" hidden="1" outlineLevel="1" x14ac:dyDescent="0.2">
      <c r="A1063" s="30" t="s">
        <v>565</v>
      </c>
      <c r="B1063" s="30" t="s">
        <v>558</v>
      </c>
      <c r="C1063" s="30"/>
      <c r="D1063" s="30"/>
      <c r="E1063" s="31" t="s">
        <v>559</v>
      </c>
      <c r="F1063" s="28">
        <f t="shared" ref="F1063:Z1067" si="897">F1064</f>
        <v>116641.2</v>
      </c>
      <c r="G1063" s="28">
        <f t="shared" si="897"/>
        <v>7500</v>
      </c>
      <c r="H1063" s="28">
        <f t="shared" si="897"/>
        <v>124141.2</v>
      </c>
      <c r="I1063" s="28">
        <f t="shared" si="897"/>
        <v>0</v>
      </c>
      <c r="J1063" s="28">
        <f t="shared" si="897"/>
        <v>0</v>
      </c>
      <c r="K1063" s="28">
        <f t="shared" si="897"/>
        <v>-124141.2</v>
      </c>
      <c r="L1063" s="28">
        <f t="shared" si="897"/>
        <v>0</v>
      </c>
      <c r="M1063" s="28">
        <f t="shared" si="897"/>
        <v>0</v>
      </c>
      <c r="N1063" s="28">
        <f t="shared" si="897"/>
        <v>0</v>
      </c>
      <c r="O1063" s="28">
        <f t="shared" si="897"/>
        <v>116534.2</v>
      </c>
      <c r="P1063" s="28">
        <f t="shared" si="897"/>
        <v>0</v>
      </c>
      <c r="Q1063" s="28">
        <f t="shared" si="897"/>
        <v>116534.2</v>
      </c>
      <c r="R1063" s="28">
        <f t="shared" si="897"/>
        <v>-116534.2</v>
      </c>
      <c r="S1063" s="28">
        <f t="shared" si="897"/>
        <v>0</v>
      </c>
      <c r="T1063" s="28">
        <f t="shared" si="897"/>
        <v>0</v>
      </c>
      <c r="U1063" s="28">
        <f t="shared" si="897"/>
        <v>0</v>
      </c>
      <c r="V1063" s="28">
        <f t="shared" si="897"/>
        <v>116534.2</v>
      </c>
      <c r="W1063" s="28">
        <f t="shared" si="897"/>
        <v>0</v>
      </c>
      <c r="X1063" s="28">
        <f t="shared" si="897"/>
        <v>116534.2</v>
      </c>
      <c r="Y1063" s="28">
        <f t="shared" si="897"/>
        <v>-116534.2</v>
      </c>
      <c r="Z1063" s="28">
        <f t="shared" si="897"/>
        <v>0</v>
      </c>
      <c r="AA1063" s="137">
        <f t="shared" ref="AA1063:AB1067" si="898">AA1064</f>
        <v>0</v>
      </c>
      <c r="AB1063" s="28">
        <f t="shared" si="898"/>
        <v>0</v>
      </c>
      <c r="AC1063" s="127"/>
    </row>
    <row r="1064" spans="1:29" ht="22.5" hidden="1" customHeight="1" outlineLevel="2" x14ac:dyDescent="0.2">
      <c r="A1064" s="30" t="s">
        <v>565</v>
      </c>
      <c r="B1064" s="30" t="s">
        <v>558</v>
      </c>
      <c r="C1064" s="30" t="s">
        <v>260</v>
      </c>
      <c r="D1064" s="30"/>
      <c r="E1064" s="31" t="s">
        <v>261</v>
      </c>
      <c r="F1064" s="28">
        <f t="shared" si="897"/>
        <v>116641.2</v>
      </c>
      <c r="G1064" s="28">
        <f t="shared" si="897"/>
        <v>7500</v>
      </c>
      <c r="H1064" s="28">
        <f t="shared" si="897"/>
        <v>124141.2</v>
      </c>
      <c r="I1064" s="28">
        <f t="shared" si="897"/>
        <v>0</v>
      </c>
      <c r="J1064" s="28">
        <f t="shared" si="897"/>
        <v>0</v>
      </c>
      <c r="K1064" s="28">
        <f t="shared" si="897"/>
        <v>-124141.2</v>
      </c>
      <c r="L1064" s="28">
        <f t="shared" si="897"/>
        <v>0</v>
      </c>
      <c r="M1064" s="28">
        <f t="shared" si="897"/>
        <v>0</v>
      </c>
      <c r="N1064" s="28">
        <f t="shared" si="897"/>
        <v>0</v>
      </c>
      <c r="O1064" s="28">
        <f t="shared" si="897"/>
        <v>116534.2</v>
      </c>
      <c r="P1064" s="28">
        <f t="shared" si="897"/>
        <v>0</v>
      </c>
      <c r="Q1064" s="28">
        <f t="shared" si="897"/>
        <v>116534.2</v>
      </c>
      <c r="R1064" s="28">
        <f t="shared" si="897"/>
        <v>-116534.2</v>
      </c>
      <c r="S1064" s="28">
        <f t="shared" si="897"/>
        <v>0</v>
      </c>
      <c r="T1064" s="28">
        <f t="shared" si="897"/>
        <v>0</v>
      </c>
      <c r="U1064" s="28">
        <f t="shared" si="897"/>
        <v>0</v>
      </c>
      <c r="V1064" s="28">
        <f t="shared" si="897"/>
        <v>116534.2</v>
      </c>
      <c r="W1064" s="28">
        <f t="shared" si="897"/>
        <v>0</v>
      </c>
      <c r="X1064" s="28">
        <f t="shared" si="897"/>
        <v>116534.2</v>
      </c>
      <c r="Y1064" s="28">
        <f t="shared" si="897"/>
        <v>-116534.2</v>
      </c>
      <c r="Z1064" s="28">
        <f t="shared" si="897"/>
        <v>0</v>
      </c>
      <c r="AA1064" s="137">
        <f t="shared" si="898"/>
        <v>0</v>
      </c>
      <c r="AB1064" s="28">
        <f t="shared" si="898"/>
        <v>0</v>
      </c>
      <c r="AC1064" s="127"/>
    </row>
    <row r="1065" spans="1:29" ht="31.5" hidden="1" outlineLevel="3" x14ac:dyDescent="0.2">
      <c r="A1065" s="30" t="s">
        <v>565</v>
      </c>
      <c r="B1065" s="30" t="s">
        <v>558</v>
      </c>
      <c r="C1065" s="30" t="s">
        <v>377</v>
      </c>
      <c r="D1065" s="30"/>
      <c r="E1065" s="31" t="s">
        <v>378</v>
      </c>
      <c r="F1065" s="28">
        <f t="shared" si="897"/>
        <v>116641.2</v>
      </c>
      <c r="G1065" s="28">
        <f t="shared" si="897"/>
        <v>7500</v>
      </c>
      <c r="H1065" s="28">
        <f t="shared" si="897"/>
        <v>124141.2</v>
      </c>
      <c r="I1065" s="28">
        <f t="shared" si="897"/>
        <v>0</v>
      </c>
      <c r="J1065" s="28">
        <f t="shared" si="897"/>
        <v>0</v>
      </c>
      <c r="K1065" s="28">
        <f t="shared" si="897"/>
        <v>-124141.2</v>
      </c>
      <c r="L1065" s="28">
        <f t="shared" si="897"/>
        <v>0</v>
      </c>
      <c r="M1065" s="28">
        <f t="shared" si="897"/>
        <v>0</v>
      </c>
      <c r="N1065" s="28">
        <f t="shared" si="897"/>
        <v>0</v>
      </c>
      <c r="O1065" s="28">
        <f t="shared" si="897"/>
        <v>116534.2</v>
      </c>
      <c r="P1065" s="28">
        <f t="shared" si="897"/>
        <v>0</v>
      </c>
      <c r="Q1065" s="28">
        <f t="shared" si="897"/>
        <v>116534.2</v>
      </c>
      <c r="R1065" s="28">
        <f t="shared" si="897"/>
        <v>-116534.2</v>
      </c>
      <c r="S1065" s="28">
        <f t="shared" si="897"/>
        <v>0</v>
      </c>
      <c r="T1065" s="28">
        <f t="shared" si="897"/>
        <v>0</v>
      </c>
      <c r="U1065" s="28">
        <f t="shared" si="897"/>
        <v>0</v>
      </c>
      <c r="V1065" s="28">
        <f t="shared" si="897"/>
        <v>116534.2</v>
      </c>
      <c r="W1065" s="28">
        <f t="shared" si="897"/>
        <v>0</v>
      </c>
      <c r="X1065" s="28">
        <f t="shared" si="897"/>
        <v>116534.2</v>
      </c>
      <c r="Y1065" s="28">
        <f t="shared" si="897"/>
        <v>-116534.2</v>
      </c>
      <c r="Z1065" s="28">
        <f t="shared" si="897"/>
        <v>0</v>
      </c>
      <c r="AA1065" s="137">
        <f t="shared" si="898"/>
        <v>0</v>
      </c>
      <c r="AB1065" s="28">
        <f t="shared" si="898"/>
        <v>0</v>
      </c>
      <c r="AC1065" s="127"/>
    </row>
    <row r="1066" spans="1:29" ht="31.5" hidden="1" outlineLevel="4" x14ac:dyDescent="0.2">
      <c r="A1066" s="30" t="s">
        <v>565</v>
      </c>
      <c r="B1066" s="30" t="s">
        <v>558</v>
      </c>
      <c r="C1066" s="30" t="s">
        <v>379</v>
      </c>
      <c r="D1066" s="30"/>
      <c r="E1066" s="31" t="s">
        <v>35</v>
      </c>
      <c r="F1066" s="28">
        <f t="shared" si="897"/>
        <v>116641.2</v>
      </c>
      <c r="G1066" s="28">
        <f t="shared" si="897"/>
        <v>7500</v>
      </c>
      <c r="H1066" s="28">
        <f t="shared" si="897"/>
        <v>124141.2</v>
      </c>
      <c r="I1066" s="28">
        <f t="shared" si="897"/>
        <v>0</v>
      </c>
      <c r="J1066" s="28">
        <f t="shared" si="897"/>
        <v>0</v>
      </c>
      <c r="K1066" s="28">
        <f t="shared" si="897"/>
        <v>-124141.2</v>
      </c>
      <c r="L1066" s="28">
        <f t="shared" si="897"/>
        <v>0</v>
      </c>
      <c r="M1066" s="28">
        <f t="shared" si="897"/>
        <v>0</v>
      </c>
      <c r="N1066" s="28">
        <f t="shared" si="897"/>
        <v>0</v>
      </c>
      <c r="O1066" s="28">
        <f t="shared" si="897"/>
        <v>116534.2</v>
      </c>
      <c r="P1066" s="28">
        <f t="shared" si="897"/>
        <v>0</v>
      </c>
      <c r="Q1066" s="28">
        <f t="shared" si="897"/>
        <v>116534.2</v>
      </c>
      <c r="R1066" s="28">
        <f t="shared" si="897"/>
        <v>-116534.2</v>
      </c>
      <c r="S1066" s="28">
        <f t="shared" si="897"/>
        <v>0</v>
      </c>
      <c r="T1066" s="28">
        <f t="shared" si="897"/>
        <v>0</v>
      </c>
      <c r="U1066" s="28">
        <f t="shared" si="897"/>
        <v>0</v>
      </c>
      <c r="V1066" s="28">
        <f t="shared" si="897"/>
        <v>116534.2</v>
      </c>
      <c r="W1066" s="28">
        <f t="shared" si="897"/>
        <v>0</v>
      </c>
      <c r="X1066" s="28">
        <f t="shared" si="897"/>
        <v>116534.2</v>
      </c>
      <c r="Y1066" s="28">
        <f t="shared" si="897"/>
        <v>-116534.2</v>
      </c>
      <c r="Z1066" s="28">
        <f t="shared" si="897"/>
        <v>0</v>
      </c>
      <c r="AA1066" s="137">
        <f t="shared" si="898"/>
        <v>0</v>
      </c>
      <c r="AB1066" s="28">
        <f t="shared" si="898"/>
        <v>0</v>
      </c>
      <c r="AC1066" s="127"/>
    </row>
    <row r="1067" spans="1:29" ht="29.25" hidden="1" customHeight="1" outlineLevel="5" x14ac:dyDescent="0.2">
      <c r="A1067" s="30" t="s">
        <v>565</v>
      </c>
      <c r="B1067" s="30" t="s">
        <v>558</v>
      </c>
      <c r="C1067" s="30" t="s">
        <v>380</v>
      </c>
      <c r="D1067" s="30"/>
      <c r="E1067" s="31" t="s">
        <v>411</v>
      </c>
      <c r="F1067" s="28">
        <f t="shared" si="897"/>
        <v>116641.2</v>
      </c>
      <c r="G1067" s="28">
        <f t="shared" si="897"/>
        <v>7500</v>
      </c>
      <c r="H1067" s="28">
        <f t="shared" si="897"/>
        <v>124141.2</v>
      </c>
      <c r="I1067" s="28">
        <f t="shared" si="897"/>
        <v>0</v>
      </c>
      <c r="J1067" s="28">
        <f t="shared" si="897"/>
        <v>0</v>
      </c>
      <c r="K1067" s="28">
        <f t="shared" si="897"/>
        <v>-124141.2</v>
      </c>
      <c r="L1067" s="28">
        <f t="shared" si="897"/>
        <v>0</v>
      </c>
      <c r="M1067" s="28">
        <f t="shared" si="897"/>
        <v>0</v>
      </c>
      <c r="N1067" s="28">
        <f t="shared" si="897"/>
        <v>0</v>
      </c>
      <c r="O1067" s="28">
        <f t="shared" si="897"/>
        <v>116534.2</v>
      </c>
      <c r="P1067" s="28">
        <f t="shared" si="897"/>
        <v>0</v>
      </c>
      <c r="Q1067" s="28">
        <f t="shared" si="897"/>
        <v>116534.2</v>
      </c>
      <c r="R1067" s="28">
        <f t="shared" si="897"/>
        <v>-116534.2</v>
      </c>
      <c r="S1067" s="28">
        <f t="shared" si="897"/>
        <v>0</v>
      </c>
      <c r="T1067" s="28">
        <f t="shared" si="897"/>
        <v>0</v>
      </c>
      <c r="U1067" s="28">
        <f t="shared" si="897"/>
        <v>0</v>
      </c>
      <c r="V1067" s="28">
        <f t="shared" si="897"/>
        <v>116534.2</v>
      </c>
      <c r="W1067" s="28">
        <f t="shared" si="897"/>
        <v>0</v>
      </c>
      <c r="X1067" s="28">
        <f t="shared" si="897"/>
        <v>116534.2</v>
      </c>
      <c r="Y1067" s="28">
        <f t="shared" si="897"/>
        <v>-116534.2</v>
      </c>
      <c r="Z1067" s="28">
        <f t="shared" si="897"/>
        <v>0</v>
      </c>
      <c r="AA1067" s="137">
        <f t="shared" si="898"/>
        <v>0</v>
      </c>
      <c r="AB1067" s="28">
        <f t="shared" si="898"/>
        <v>0</v>
      </c>
      <c r="AC1067" s="127"/>
    </row>
    <row r="1068" spans="1:29" ht="31.5" hidden="1" outlineLevel="7" x14ac:dyDescent="0.2">
      <c r="A1068" s="32" t="s">
        <v>565</v>
      </c>
      <c r="B1068" s="32" t="s">
        <v>558</v>
      </c>
      <c r="C1068" s="32" t="s">
        <v>380</v>
      </c>
      <c r="D1068" s="32" t="s">
        <v>65</v>
      </c>
      <c r="E1068" s="33" t="s">
        <v>66</v>
      </c>
      <c r="F1068" s="29">
        <v>116641.2</v>
      </c>
      <c r="G1068" s="29">
        <v>7500</v>
      </c>
      <c r="H1068" s="29">
        <f>SUM(F1068:G1068)</f>
        <v>124141.2</v>
      </c>
      <c r="I1068" s="29"/>
      <c r="J1068" s="29"/>
      <c r="K1068" s="29">
        <v>-124141.2</v>
      </c>
      <c r="L1068" s="29">
        <f>SUM(H1068:K1068)</f>
        <v>0</v>
      </c>
      <c r="M1068" s="29"/>
      <c r="N1068" s="29">
        <f>SUM(L1068:M1068)</f>
        <v>0</v>
      </c>
      <c r="O1068" s="29">
        <v>116534.2</v>
      </c>
      <c r="P1068" s="29"/>
      <c r="Q1068" s="29">
        <f>SUM(O1068:P1068)</f>
        <v>116534.2</v>
      </c>
      <c r="R1068" s="29">
        <v>-116534.2</v>
      </c>
      <c r="S1068" s="29">
        <f>SUM(Q1068:R1068)</f>
        <v>0</v>
      </c>
      <c r="T1068" s="29"/>
      <c r="U1068" s="29">
        <f>SUM(S1068:T1068)</f>
        <v>0</v>
      </c>
      <c r="V1068" s="29">
        <v>116534.2</v>
      </c>
      <c r="W1068" s="29"/>
      <c r="X1068" s="29">
        <f>SUM(V1068:W1068)</f>
        <v>116534.2</v>
      </c>
      <c r="Y1068" s="29">
        <v>-116534.2</v>
      </c>
      <c r="Z1068" s="29">
        <f>SUM(X1068:Y1068)</f>
        <v>0</v>
      </c>
      <c r="AA1068" s="138"/>
      <c r="AB1068" s="29">
        <f>SUM(Z1068:AA1068)</f>
        <v>0</v>
      </c>
      <c r="AC1068" s="127"/>
    </row>
    <row r="1069" spans="1:29" ht="15.75" hidden="1" outlineLevel="1" x14ac:dyDescent="0.2">
      <c r="A1069" s="30" t="s">
        <v>565</v>
      </c>
      <c r="B1069" s="30" t="s">
        <v>475</v>
      </c>
      <c r="C1069" s="30"/>
      <c r="D1069" s="30"/>
      <c r="E1069" s="31" t="s">
        <v>476</v>
      </c>
      <c r="F1069" s="28">
        <f>F1070+F1075</f>
        <v>109</v>
      </c>
      <c r="G1069" s="28">
        <f t="shared" ref="G1069:L1069" si="899">G1070+G1075</f>
        <v>0</v>
      </c>
      <c r="H1069" s="28">
        <f t="shared" si="899"/>
        <v>109</v>
      </c>
      <c r="I1069" s="28">
        <f t="shared" si="899"/>
        <v>0</v>
      </c>
      <c r="J1069" s="28">
        <f t="shared" si="899"/>
        <v>0</v>
      </c>
      <c r="K1069" s="28">
        <f t="shared" si="899"/>
        <v>20</v>
      </c>
      <c r="L1069" s="28">
        <f t="shared" si="899"/>
        <v>129</v>
      </c>
      <c r="M1069" s="28">
        <f>M1070+M1075</f>
        <v>0</v>
      </c>
      <c r="N1069" s="28">
        <f>N1070+N1075</f>
        <v>129</v>
      </c>
      <c r="O1069" s="28">
        <f t="shared" ref="O1069:Z1069" si="900">O1070+O1075</f>
        <v>109</v>
      </c>
      <c r="P1069" s="28">
        <f t="shared" si="900"/>
        <v>0</v>
      </c>
      <c r="Q1069" s="28">
        <f t="shared" si="900"/>
        <v>109</v>
      </c>
      <c r="R1069" s="28">
        <f t="shared" si="900"/>
        <v>0</v>
      </c>
      <c r="S1069" s="28">
        <f t="shared" si="900"/>
        <v>109</v>
      </c>
      <c r="T1069" s="28">
        <f>T1070+T1075</f>
        <v>0</v>
      </c>
      <c r="U1069" s="28">
        <f>U1070+U1075</f>
        <v>109</v>
      </c>
      <c r="V1069" s="28">
        <f t="shared" si="900"/>
        <v>109</v>
      </c>
      <c r="W1069" s="28">
        <f t="shared" si="900"/>
        <v>0</v>
      </c>
      <c r="X1069" s="28">
        <f t="shared" si="900"/>
        <v>109</v>
      </c>
      <c r="Y1069" s="28">
        <f t="shared" si="900"/>
        <v>0</v>
      </c>
      <c r="Z1069" s="28">
        <f t="shared" si="900"/>
        <v>109</v>
      </c>
      <c r="AA1069" s="137">
        <f>AA1070+AA1075</f>
        <v>0</v>
      </c>
      <c r="AB1069" s="28">
        <f>AB1070+AB1075</f>
        <v>109</v>
      </c>
      <c r="AC1069" s="127"/>
    </row>
    <row r="1070" spans="1:29" ht="21.75" hidden="1" customHeight="1" outlineLevel="1" x14ac:dyDescent="0.2">
      <c r="A1070" s="30" t="s">
        <v>565</v>
      </c>
      <c r="B1070" s="30" t="s">
        <v>475</v>
      </c>
      <c r="C1070" s="30" t="s">
        <v>260</v>
      </c>
      <c r="D1070" s="30"/>
      <c r="E1070" s="31" t="s">
        <v>261</v>
      </c>
      <c r="F1070" s="28">
        <f>F1071</f>
        <v>91</v>
      </c>
      <c r="G1070" s="28">
        <f t="shared" ref="G1070:V1073" si="901">G1071</f>
        <v>0</v>
      </c>
      <c r="H1070" s="28">
        <f t="shared" si="901"/>
        <v>91</v>
      </c>
      <c r="I1070" s="28">
        <f t="shared" si="901"/>
        <v>0</v>
      </c>
      <c r="J1070" s="28">
        <f t="shared" si="901"/>
        <v>0</v>
      </c>
      <c r="K1070" s="28">
        <f t="shared" si="901"/>
        <v>20</v>
      </c>
      <c r="L1070" s="28">
        <f t="shared" si="901"/>
        <v>111</v>
      </c>
      <c r="M1070" s="28">
        <f t="shared" si="901"/>
        <v>0</v>
      </c>
      <c r="N1070" s="28">
        <f t="shared" si="901"/>
        <v>111</v>
      </c>
      <c r="O1070" s="28">
        <f t="shared" si="901"/>
        <v>91</v>
      </c>
      <c r="P1070" s="28">
        <f t="shared" si="901"/>
        <v>0</v>
      </c>
      <c r="Q1070" s="28">
        <f t="shared" si="901"/>
        <v>91</v>
      </c>
      <c r="R1070" s="28">
        <f t="shared" si="901"/>
        <v>0</v>
      </c>
      <c r="S1070" s="28">
        <f t="shared" si="901"/>
        <v>91</v>
      </c>
      <c r="T1070" s="28">
        <f t="shared" si="901"/>
        <v>0</v>
      </c>
      <c r="U1070" s="28">
        <f t="shared" si="901"/>
        <v>91</v>
      </c>
      <c r="V1070" s="28">
        <f t="shared" si="901"/>
        <v>91</v>
      </c>
      <c r="W1070" s="28">
        <f t="shared" ref="W1070:AB1073" si="902">W1071</f>
        <v>0</v>
      </c>
      <c r="X1070" s="28">
        <f t="shared" si="902"/>
        <v>91</v>
      </c>
      <c r="Y1070" s="28">
        <f t="shared" si="902"/>
        <v>0</v>
      </c>
      <c r="Z1070" s="28">
        <f t="shared" si="902"/>
        <v>91</v>
      </c>
      <c r="AA1070" s="137">
        <f t="shared" si="902"/>
        <v>0</v>
      </c>
      <c r="AB1070" s="28">
        <f t="shared" si="902"/>
        <v>91</v>
      </c>
      <c r="AC1070" s="127"/>
    </row>
    <row r="1071" spans="1:29" ht="31.5" hidden="1" outlineLevel="1" x14ac:dyDescent="0.2">
      <c r="A1071" s="30" t="s">
        <v>565</v>
      </c>
      <c r="B1071" s="30" t="s">
        <v>475</v>
      </c>
      <c r="C1071" s="30" t="s">
        <v>377</v>
      </c>
      <c r="D1071" s="30"/>
      <c r="E1071" s="31" t="s">
        <v>378</v>
      </c>
      <c r="F1071" s="28">
        <f>F1072</f>
        <v>91</v>
      </c>
      <c r="G1071" s="28">
        <f t="shared" si="901"/>
        <v>0</v>
      </c>
      <c r="H1071" s="28">
        <f t="shared" si="901"/>
        <v>91</v>
      </c>
      <c r="I1071" s="28">
        <f t="shared" si="901"/>
        <v>0</v>
      </c>
      <c r="J1071" s="28">
        <f t="shared" si="901"/>
        <v>0</v>
      </c>
      <c r="K1071" s="28">
        <f t="shared" si="901"/>
        <v>20</v>
      </c>
      <c r="L1071" s="28">
        <f t="shared" si="901"/>
        <v>111</v>
      </c>
      <c r="M1071" s="28">
        <f t="shared" si="901"/>
        <v>0</v>
      </c>
      <c r="N1071" s="28">
        <f t="shared" si="901"/>
        <v>111</v>
      </c>
      <c r="O1071" s="28">
        <f t="shared" si="901"/>
        <v>91</v>
      </c>
      <c r="P1071" s="28">
        <f t="shared" si="901"/>
        <v>0</v>
      </c>
      <c r="Q1071" s="28">
        <f t="shared" si="901"/>
        <v>91</v>
      </c>
      <c r="R1071" s="28">
        <f t="shared" si="901"/>
        <v>0</v>
      </c>
      <c r="S1071" s="28">
        <f t="shared" si="901"/>
        <v>91</v>
      </c>
      <c r="T1071" s="28">
        <f t="shared" si="901"/>
        <v>0</v>
      </c>
      <c r="U1071" s="28">
        <f t="shared" si="901"/>
        <v>91</v>
      </c>
      <c r="V1071" s="28">
        <f t="shared" si="901"/>
        <v>91</v>
      </c>
      <c r="W1071" s="28">
        <f t="shared" si="902"/>
        <v>0</v>
      </c>
      <c r="X1071" s="28">
        <f t="shared" si="902"/>
        <v>91</v>
      </c>
      <c r="Y1071" s="28">
        <f t="shared" si="902"/>
        <v>0</v>
      </c>
      <c r="Z1071" s="28">
        <f t="shared" si="902"/>
        <v>91</v>
      </c>
      <c r="AA1071" s="137">
        <f t="shared" si="902"/>
        <v>0</v>
      </c>
      <c r="AB1071" s="28">
        <f t="shared" si="902"/>
        <v>91</v>
      </c>
      <c r="AC1071" s="127"/>
    </row>
    <row r="1072" spans="1:29" ht="31.5" hidden="1" outlineLevel="1" x14ac:dyDescent="0.2">
      <c r="A1072" s="30" t="s">
        <v>565</v>
      </c>
      <c r="B1072" s="30" t="s">
        <v>475</v>
      </c>
      <c r="C1072" s="30" t="s">
        <v>379</v>
      </c>
      <c r="D1072" s="30"/>
      <c r="E1072" s="31" t="s">
        <v>35</v>
      </c>
      <c r="F1072" s="28">
        <f>F1073</f>
        <v>91</v>
      </c>
      <c r="G1072" s="28">
        <f t="shared" si="901"/>
        <v>0</v>
      </c>
      <c r="H1072" s="28">
        <f t="shared" si="901"/>
        <v>91</v>
      </c>
      <c r="I1072" s="28">
        <f t="shared" si="901"/>
        <v>0</v>
      </c>
      <c r="J1072" s="28">
        <f t="shared" si="901"/>
        <v>0</v>
      </c>
      <c r="K1072" s="28">
        <f t="shared" si="901"/>
        <v>20</v>
      </c>
      <c r="L1072" s="28">
        <f t="shared" si="901"/>
        <v>111</v>
      </c>
      <c r="M1072" s="28">
        <f t="shared" si="901"/>
        <v>0</v>
      </c>
      <c r="N1072" s="28">
        <f t="shared" si="901"/>
        <v>111</v>
      </c>
      <c r="O1072" s="28">
        <f t="shared" si="901"/>
        <v>91</v>
      </c>
      <c r="P1072" s="28">
        <f t="shared" si="901"/>
        <v>0</v>
      </c>
      <c r="Q1072" s="28">
        <f t="shared" si="901"/>
        <v>91</v>
      </c>
      <c r="R1072" s="28">
        <f t="shared" si="901"/>
        <v>0</v>
      </c>
      <c r="S1072" s="28">
        <f t="shared" si="901"/>
        <v>91</v>
      </c>
      <c r="T1072" s="28">
        <f t="shared" si="901"/>
        <v>0</v>
      </c>
      <c r="U1072" s="28">
        <f t="shared" si="901"/>
        <v>91</v>
      </c>
      <c r="V1072" s="28">
        <f t="shared" si="901"/>
        <v>91</v>
      </c>
      <c r="W1072" s="28">
        <f t="shared" si="902"/>
        <v>0</v>
      </c>
      <c r="X1072" s="28">
        <f t="shared" si="902"/>
        <v>91</v>
      </c>
      <c r="Y1072" s="28">
        <f t="shared" si="902"/>
        <v>0</v>
      </c>
      <c r="Z1072" s="28">
        <f t="shared" si="902"/>
        <v>91</v>
      </c>
      <c r="AA1072" s="137">
        <f t="shared" si="902"/>
        <v>0</v>
      </c>
      <c r="AB1072" s="28">
        <f t="shared" si="902"/>
        <v>91</v>
      </c>
      <c r="AC1072" s="127"/>
    </row>
    <row r="1073" spans="1:29" ht="31.5" hidden="1" outlineLevel="1" x14ac:dyDescent="0.2">
      <c r="A1073" s="30" t="s">
        <v>565</v>
      </c>
      <c r="B1073" s="30" t="s">
        <v>475</v>
      </c>
      <c r="C1073" s="30" t="s">
        <v>380</v>
      </c>
      <c r="D1073" s="30"/>
      <c r="E1073" s="31" t="s">
        <v>411</v>
      </c>
      <c r="F1073" s="28">
        <f>F1074</f>
        <v>91</v>
      </c>
      <c r="G1073" s="28">
        <f t="shared" si="901"/>
        <v>0</v>
      </c>
      <c r="H1073" s="28">
        <f t="shared" si="901"/>
        <v>91</v>
      </c>
      <c r="I1073" s="28">
        <f t="shared" si="901"/>
        <v>0</v>
      </c>
      <c r="J1073" s="28">
        <f t="shared" si="901"/>
        <v>0</v>
      </c>
      <c r="K1073" s="28">
        <f t="shared" si="901"/>
        <v>20</v>
      </c>
      <c r="L1073" s="28">
        <f t="shared" si="901"/>
        <v>111</v>
      </c>
      <c r="M1073" s="28">
        <f t="shared" si="901"/>
        <v>0</v>
      </c>
      <c r="N1073" s="28">
        <f t="shared" si="901"/>
        <v>111</v>
      </c>
      <c r="O1073" s="28">
        <f t="shared" si="901"/>
        <v>91</v>
      </c>
      <c r="P1073" s="28">
        <f t="shared" si="901"/>
        <v>0</v>
      </c>
      <c r="Q1073" s="28">
        <f t="shared" si="901"/>
        <v>91</v>
      </c>
      <c r="R1073" s="28">
        <f t="shared" si="901"/>
        <v>0</v>
      </c>
      <c r="S1073" s="28">
        <f t="shared" si="901"/>
        <v>91</v>
      </c>
      <c r="T1073" s="28">
        <f t="shared" si="901"/>
        <v>0</v>
      </c>
      <c r="U1073" s="28">
        <f t="shared" si="901"/>
        <v>91</v>
      </c>
      <c r="V1073" s="28">
        <f t="shared" si="901"/>
        <v>91</v>
      </c>
      <c r="W1073" s="28">
        <f t="shared" si="902"/>
        <v>0</v>
      </c>
      <c r="X1073" s="28">
        <f t="shared" si="902"/>
        <v>91</v>
      </c>
      <c r="Y1073" s="28">
        <f t="shared" si="902"/>
        <v>0</v>
      </c>
      <c r="Z1073" s="28">
        <f t="shared" si="902"/>
        <v>91</v>
      </c>
      <c r="AA1073" s="137">
        <f t="shared" si="902"/>
        <v>0</v>
      </c>
      <c r="AB1073" s="28">
        <f t="shared" si="902"/>
        <v>91</v>
      </c>
      <c r="AC1073" s="127"/>
    </row>
    <row r="1074" spans="1:29" ht="31.5" hidden="1" outlineLevel="1" x14ac:dyDescent="0.2">
      <c r="A1074" s="32" t="s">
        <v>565</v>
      </c>
      <c r="B1074" s="32" t="s">
        <v>475</v>
      </c>
      <c r="C1074" s="32" t="s">
        <v>380</v>
      </c>
      <c r="D1074" s="32" t="s">
        <v>65</v>
      </c>
      <c r="E1074" s="33" t="s">
        <v>66</v>
      </c>
      <c r="F1074" s="29">
        <v>91</v>
      </c>
      <c r="G1074" s="29"/>
      <c r="H1074" s="29">
        <f>SUM(F1074:G1074)</f>
        <v>91</v>
      </c>
      <c r="I1074" s="29"/>
      <c r="J1074" s="29"/>
      <c r="K1074" s="29">
        <v>20</v>
      </c>
      <c r="L1074" s="29">
        <f>SUM(H1074:K1074)</f>
        <v>111</v>
      </c>
      <c r="M1074" s="29"/>
      <c r="N1074" s="29">
        <f>SUM(L1074:M1074)</f>
        <v>111</v>
      </c>
      <c r="O1074" s="29">
        <v>91</v>
      </c>
      <c r="P1074" s="29"/>
      <c r="Q1074" s="29">
        <f>SUM(O1074:P1074)</f>
        <v>91</v>
      </c>
      <c r="R1074" s="29"/>
      <c r="S1074" s="29">
        <f>SUM(Q1074:R1074)</f>
        <v>91</v>
      </c>
      <c r="T1074" s="29"/>
      <c r="U1074" s="29">
        <f>SUM(S1074:T1074)</f>
        <v>91</v>
      </c>
      <c r="V1074" s="29">
        <v>91</v>
      </c>
      <c r="W1074" s="29"/>
      <c r="X1074" s="29">
        <f>SUM(V1074:W1074)</f>
        <v>91</v>
      </c>
      <c r="Y1074" s="29"/>
      <c r="Z1074" s="29">
        <f>SUM(X1074:Y1074)</f>
        <v>91</v>
      </c>
      <c r="AA1074" s="138"/>
      <c r="AB1074" s="29">
        <f>SUM(Z1074:AA1074)</f>
        <v>91</v>
      </c>
      <c r="AC1074" s="127"/>
    </row>
    <row r="1075" spans="1:29" ht="31.5" hidden="1" outlineLevel="2" x14ac:dyDescent="0.2">
      <c r="A1075" s="30" t="s">
        <v>565</v>
      </c>
      <c r="B1075" s="30" t="s">
        <v>475</v>
      </c>
      <c r="C1075" s="30" t="s">
        <v>30</v>
      </c>
      <c r="D1075" s="30"/>
      <c r="E1075" s="31" t="s">
        <v>31</v>
      </c>
      <c r="F1075" s="28">
        <f t="shared" ref="F1075:Z1078" si="903">F1076</f>
        <v>18</v>
      </c>
      <c r="G1075" s="28">
        <f t="shared" si="903"/>
        <v>0</v>
      </c>
      <c r="H1075" s="28">
        <f t="shared" si="903"/>
        <v>18</v>
      </c>
      <c r="I1075" s="28">
        <f t="shared" si="903"/>
        <v>0</v>
      </c>
      <c r="J1075" s="28">
        <f t="shared" si="903"/>
        <v>0</v>
      </c>
      <c r="K1075" s="28">
        <f t="shared" si="903"/>
        <v>0</v>
      </c>
      <c r="L1075" s="28">
        <f t="shared" si="903"/>
        <v>18</v>
      </c>
      <c r="M1075" s="28">
        <f t="shared" si="903"/>
        <v>0</v>
      </c>
      <c r="N1075" s="28">
        <f t="shared" si="903"/>
        <v>18</v>
      </c>
      <c r="O1075" s="28">
        <f t="shared" si="903"/>
        <v>18</v>
      </c>
      <c r="P1075" s="28">
        <f t="shared" si="903"/>
        <v>0</v>
      </c>
      <c r="Q1075" s="28">
        <f t="shared" si="903"/>
        <v>18</v>
      </c>
      <c r="R1075" s="28">
        <f t="shared" si="903"/>
        <v>0</v>
      </c>
      <c r="S1075" s="28">
        <f t="shared" si="903"/>
        <v>18</v>
      </c>
      <c r="T1075" s="28">
        <f t="shared" si="903"/>
        <v>0</v>
      </c>
      <c r="U1075" s="28">
        <f t="shared" si="903"/>
        <v>18</v>
      </c>
      <c r="V1075" s="28">
        <f t="shared" si="903"/>
        <v>18</v>
      </c>
      <c r="W1075" s="28">
        <f t="shared" si="903"/>
        <v>0</v>
      </c>
      <c r="X1075" s="28">
        <f t="shared" si="903"/>
        <v>18</v>
      </c>
      <c r="Y1075" s="28">
        <f t="shared" si="903"/>
        <v>0</v>
      </c>
      <c r="Z1075" s="28">
        <f t="shared" si="903"/>
        <v>18</v>
      </c>
      <c r="AA1075" s="137">
        <f t="shared" ref="AA1075:AB1078" si="904">AA1076</f>
        <v>0</v>
      </c>
      <c r="AB1075" s="28">
        <f t="shared" si="904"/>
        <v>18</v>
      </c>
      <c r="AC1075" s="127"/>
    </row>
    <row r="1076" spans="1:29" ht="15.75" hidden="1" outlineLevel="3" x14ac:dyDescent="0.2">
      <c r="A1076" s="30" t="s">
        <v>565</v>
      </c>
      <c r="B1076" s="30" t="s">
        <v>475</v>
      </c>
      <c r="C1076" s="30" t="s">
        <v>71</v>
      </c>
      <c r="D1076" s="30"/>
      <c r="E1076" s="31" t="s">
        <v>72</v>
      </c>
      <c r="F1076" s="28">
        <f t="shared" si="903"/>
        <v>18</v>
      </c>
      <c r="G1076" s="28">
        <f t="shared" si="903"/>
        <v>0</v>
      </c>
      <c r="H1076" s="28">
        <f t="shared" si="903"/>
        <v>18</v>
      </c>
      <c r="I1076" s="28">
        <f t="shared" si="903"/>
        <v>0</v>
      </c>
      <c r="J1076" s="28">
        <f t="shared" si="903"/>
        <v>0</v>
      </c>
      <c r="K1076" s="28">
        <f t="shared" si="903"/>
        <v>0</v>
      </c>
      <c r="L1076" s="28">
        <f t="shared" si="903"/>
        <v>18</v>
      </c>
      <c r="M1076" s="28">
        <f t="shared" si="903"/>
        <v>0</v>
      </c>
      <c r="N1076" s="28">
        <f t="shared" si="903"/>
        <v>18</v>
      </c>
      <c r="O1076" s="28">
        <f t="shared" si="903"/>
        <v>18</v>
      </c>
      <c r="P1076" s="28">
        <f t="shared" si="903"/>
        <v>0</v>
      </c>
      <c r="Q1076" s="28">
        <f t="shared" si="903"/>
        <v>18</v>
      </c>
      <c r="R1076" s="28">
        <f t="shared" si="903"/>
        <v>0</v>
      </c>
      <c r="S1076" s="28">
        <f t="shared" si="903"/>
        <v>18</v>
      </c>
      <c r="T1076" s="28">
        <f t="shared" si="903"/>
        <v>0</v>
      </c>
      <c r="U1076" s="28">
        <f t="shared" si="903"/>
        <v>18</v>
      </c>
      <c r="V1076" s="28">
        <f t="shared" si="903"/>
        <v>18</v>
      </c>
      <c r="W1076" s="28">
        <f t="shared" si="903"/>
        <v>0</v>
      </c>
      <c r="X1076" s="28">
        <f t="shared" si="903"/>
        <v>18</v>
      </c>
      <c r="Y1076" s="28">
        <f t="shared" si="903"/>
        <v>0</v>
      </c>
      <c r="Z1076" s="28">
        <f t="shared" si="903"/>
        <v>18</v>
      </c>
      <c r="AA1076" s="137">
        <f t="shared" si="904"/>
        <v>0</v>
      </c>
      <c r="AB1076" s="28">
        <f t="shared" si="904"/>
        <v>18</v>
      </c>
      <c r="AC1076" s="127"/>
    </row>
    <row r="1077" spans="1:29" ht="30" hidden="1" customHeight="1" outlineLevel="4" x14ac:dyDescent="0.2">
      <c r="A1077" s="30" t="s">
        <v>565</v>
      </c>
      <c r="B1077" s="30" t="s">
        <v>475</v>
      </c>
      <c r="C1077" s="30" t="s">
        <v>73</v>
      </c>
      <c r="D1077" s="30"/>
      <c r="E1077" s="31" t="s">
        <v>74</v>
      </c>
      <c r="F1077" s="28">
        <f t="shared" si="903"/>
        <v>18</v>
      </c>
      <c r="G1077" s="28">
        <f t="shared" si="903"/>
        <v>0</v>
      </c>
      <c r="H1077" s="28">
        <f t="shared" si="903"/>
        <v>18</v>
      </c>
      <c r="I1077" s="28">
        <f t="shared" si="903"/>
        <v>0</v>
      </c>
      <c r="J1077" s="28">
        <f t="shared" si="903"/>
        <v>0</v>
      </c>
      <c r="K1077" s="28">
        <f t="shared" si="903"/>
        <v>0</v>
      </c>
      <c r="L1077" s="28">
        <f t="shared" si="903"/>
        <v>18</v>
      </c>
      <c r="M1077" s="28">
        <f t="shared" si="903"/>
        <v>0</v>
      </c>
      <c r="N1077" s="28">
        <f t="shared" si="903"/>
        <v>18</v>
      </c>
      <c r="O1077" s="28">
        <f t="shared" si="903"/>
        <v>18</v>
      </c>
      <c r="P1077" s="28">
        <f t="shared" si="903"/>
        <v>0</v>
      </c>
      <c r="Q1077" s="28">
        <f t="shared" si="903"/>
        <v>18</v>
      </c>
      <c r="R1077" s="28">
        <f t="shared" si="903"/>
        <v>0</v>
      </c>
      <c r="S1077" s="28">
        <f t="shared" si="903"/>
        <v>18</v>
      </c>
      <c r="T1077" s="28">
        <f t="shared" si="903"/>
        <v>0</v>
      </c>
      <c r="U1077" s="28">
        <f t="shared" si="903"/>
        <v>18</v>
      </c>
      <c r="V1077" s="28">
        <f t="shared" si="903"/>
        <v>18</v>
      </c>
      <c r="W1077" s="28">
        <f t="shared" si="903"/>
        <v>0</v>
      </c>
      <c r="X1077" s="28">
        <f t="shared" si="903"/>
        <v>18</v>
      </c>
      <c r="Y1077" s="28">
        <f t="shared" si="903"/>
        <v>0</v>
      </c>
      <c r="Z1077" s="28">
        <f t="shared" si="903"/>
        <v>18</v>
      </c>
      <c r="AA1077" s="137">
        <f t="shared" si="904"/>
        <v>0</v>
      </c>
      <c r="AB1077" s="28">
        <f t="shared" si="904"/>
        <v>18</v>
      </c>
      <c r="AC1077" s="127"/>
    </row>
    <row r="1078" spans="1:29" ht="15.75" hidden="1" outlineLevel="5" x14ac:dyDescent="0.2">
      <c r="A1078" s="30" t="s">
        <v>565</v>
      </c>
      <c r="B1078" s="30" t="s">
        <v>475</v>
      </c>
      <c r="C1078" s="30" t="s">
        <v>75</v>
      </c>
      <c r="D1078" s="30"/>
      <c r="E1078" s="31" t="s">
        <v>76</v>
      </c>
      <c r="F1078" s="28">
        <f t="shared" si="903"/>
        <v>18</v>
      </c>
      <c r="G1078" s="28">
        <f t="shared" si="903"/>
        <v>0</v>
      </c>
      <c r="H1078" s="28">
        <f t="shared" si="903"/>
        <v>18</v>
      </c>
      <c r="I1078" s="28">
        <f t="shared" si="903"/>
        <v>0</v>
      </c>
      <c r="J1078" s="28">
        <f t="shared" si="903"/>
        <v>0</v>
      </c>
      <c r="K1078" s="28">
        <f t="shared" si="903"/>
        <v>0</v>
      </c>
      <c r="L1078" s="28">
        <f t="shared" si="903"/>
        <v>18</v>
      </c>
      <c r="M1078" s="28">
        <f t="shared" si="903"/>
        <v>0</v>
      </c>
      <c r="N1078" s="28">
        <f t="shared" si="903"/>
        <v>18</v>
      </c>
      <c r="O1078" s="28">
        <f t="shared" si="903"/>
        <v>18</v>
      </c>
      <c r="P1078" s="28">
        <f t="shared" si="903"/>
        <v>0</v>
      </c>
      <c r="Q1078" s="28">
        <f t="shared" si="903"/>
        <v>18</v>
      </c>
      <c r="R1078" s="28">
        <f t="shared" si="903"/>
        <v>0</v>
      </c>
      <c r="S1078" s="28">
        <f t="shared" si="903"/>
        <v>18</v>
      </c>
      <c r="T1078" s="28">
        <f t="shared" si="903"/>
        <v>0</v>
      </c>
      <c r="U1078" s="28">
        <f t="shared" si="903"/>
        <v>18</v>
      </c>
      <c r="V1078" s="28">
        <f t="shared" si="903"/>
        <v>18</v>
      </c>
      <c r="W1078" s="28">
        <f t="shared" si="903"/>
        <v>0</v>
      </c>
      <c r="X1078" s="28">
        <f t="shared" si="903"/>
        <v>18</v>
      </c>
      <c r="Y1078" s="28">
        <f t="shared" si="903"/>
        <v>0</v>
      </c>
      <c r="Z1078" s="28">
        <f t="shared" si="903"/>
        <v>18</v>
      </c>
      <c r="AA1078" s="137">
        <f t="shared" si="904"/>
        <v>0</v>
      </c>
      <c r="AB1078" s="28">
        <f t="shared" si="904"/>
        <v>18</v>
      </c>
      <c r="AC1078" s="127"/>
    </row>
    <row r="1079" spans="1:29" ht="15.75" hidden="1" outlineLevel="7" x14ac:dyDescent="0.2">
      <c r="A1079" s="32" t="s">
        <v>565</v>
      </c>
      <c r="B1079" s="32" t="s">
        <v>475</v>
      </c>
      <c r="C1079" s="32" t="s">
        <v>75</v>
      </c>
      <c r="D1079" s="32" t="s">
        <v>7</v>
      </c>
      <c r="E1079" s="33" t="s">
        <v>8</v>
      </c>
      <c r="F1079" s="29">
        <v>18</v>
      </c>
      <c r="G1079" s="29"/>
      <c r="H1079" s="29">
        <f>SUM(F1079:G1079)</f>
        <v>18</v>
      </c>
      <c r="I1079" s="29"/>
      <c r="J1079" s="29"/>
      <c r="K1079" s="29"/>
      <c r="L1079" s="29">
        <f>SUM(H1079:K1079)</f>
        <v>18</v>
      </c>
      <c r="M1079" s="29"/>
      <c r="N1079" s="29">
        <f>SUM(L1079:M1079)</f>
        <v>18</v>
      </c>
      <c r="O1079" s="29">
        <v>18</v>
      </c>
      <c r="P1079" s="29"/>
      <c r="Q1079" s="29">
        <f>SUM(O1079:P1079)</f>
        <v>18</v>
      </c>
      <c r="R1079" s="29"/>
      <c r="S1079" s="29">
        <f>SUM(Q1079:R1079)</f>
        <v>18</v>
      </c>
      <c r="T1079" s="29"/>
      <c r="U1079" s="29">
        <f>SUM(S1079:T1079)</f>
        <v>18</v>
      </c>
      <c r="V1079" s="29">
        <v>18</v>
      </c>
      <c r="W1079" s="29"/>
      <c r="X1079" s="29">
        <f>SUM(V1079:W1079)</f>
        <v>18</v>
      </c>
      <c r="Y1079" s="29"/>
      <c r="Z1079" s="29">
        <f>SUM(X1079:Y1079)</f>
        <v>18</v>
      </c>
      <c r="AA1079" s="138"/>
      <c r="AB1079" s="29">
        <f>SUM(Z1079:AA1079)</f>
        <v>18</v>
      </c>
      <c r="AC1079" s="127"/>
    </row>
    <row r="1080" spans="1:29" ht="15.75" hidden="1" outlineLevel="1" x14ac:dyDescent="0.2">
      <c r="A1080" s="30" t="s">
        <v>565</v>
      </c>
      <c r="B1080" s="30" t="s">
        <v>529</v>
      </c>
      <c r="C1080" s="30"/>
      <c r="D1080" s="30"/>
      <c r="E1080" s="31" t="s">
        <v>530</v>
      </c>
      <c r="F1080" s="28">
        <f t="shared" ref="F1080:Z1084" si="905">F1081</f>
        <v>538.20000000000005</v>
      </c>
      <c r="G1080" s="28">
        <f t="shared" si="905"/>
        <v>0</v>
      </c>
      <c r="H1080" s="28">
        <f t="shared" si="905"/>
        <v>538.20000000000005</v>
      </c>
      <c r="I1080" s="28">
        <f t="shared" si="905"/>
        <v>0</v>
      </c>
      <c r="J1080" s="28">
        <f t="shared" si="905"/>
        <v>0</v>
      </c>
      <c r="K1080" s="28">
        <f t="shared" si="905"/>
        <v>0</v>
      </c>
      <c r="L1080" s="28">
        <f t="shared" si="905"/>
        <v>538.20000000000005</v>
      </c>
      <c r="M1080" s="28">
        <f t="shared" si="905"/>
        <v>0</v>
      </c>
      <c r="N1080" s="28">
        <f t="shared" si="905"/>
        <v>538.20000000000005</v>
      </c>
      <c r="O1080" s="28">
        <f t="shared" si="905"/>
        <v>538.20000000000005</v>
      </c>
      <c r="P1080" s="28">
        <f t="shared" si="905"/>
        <v>0</v>
      </c>
      <c r="Q1080" s="28">
        <f t="shared" si="905"/>
        <v>538.20000000000005</v>
      </c>
      <c r="R1080" s="28">
        <f t="shared" si="905"/>
        <v>0</v>
      </c>
      <c r="S1080" s="28">
        <f t="shared" si="905"/>
        <v>538.20000000000005</v>
      </c>
      <c r="T1080" s="28">
        <f t="shared" si="905"/>
        <v>0</v>
      </c>
      <c r="U1080" s="28">
        <f t="shared" si="905"/>
        <v>538.20000000000005</v>
      </c>
      <c r="V1080" s="28">
        <f t="shared" si="905"/>
        <v>538.20000000000005</v>
      </c>
      <c r="W1080" s="28">
        <f t="shared" si="905"/>
        <v>0</v>
      </c>
      <c r="X1080" s="28">
        <f t="shared" si="905"/>
        <v>538.20000000000005</v>
      </c>
      <c r="Y1080" s="28">
        <f t="shared" si="905"/>
        <v>0</v>
      </c>
      <c r="Z1080" s="28">
        <f t="shared" si="905"/>
        <v>538.20000000000005</v>
      </c>
      <c r="AA1080" s="137">
        <f t="shared" ref="AA1080:AB1084" si="906">AA1081</f>
        <v>0</v>
      </c>
      <c r="AB1080" s="28">
        <f t="shared" si="906"/>
        <v>538.20000000000005</v>
      </c>
      <c r="AC1080" s="127"/>
    </row>
    <row r="1081" spans="1:29" ht="20.25" hidden="1" customHeight="1" outlineLevel="2" x14ac:dyDescent="0.2">
      <c r="A1081" s="30" t="s">
        <v>565</v>
      </c>
      <c r="B1081" s="30" t="s">
        <v>529</v>
      </c>
      <c r="C1081" s="30" t="s">
        <v>260</v>
      </c>
      <c r="D1081" s="30"/>
      <c r="E1081" s="31" t="s">
        <v>261</v>
      </c>
      <c r="F1081" s="28">
        <f t="shared" si="905"/>
        <v>538.20000000000005</v>
      </c>
      <c r="G1081" s="28">
        <f t="shared" si="905"/>
        <v>0</v>
      </c>
      <c r="H1081" s="28">
        <f t="shared" si="905"/>
        <v>538.20000000000005</v>
      </c>
      <c r="I1081" s="28">
        <f t="shared" si="905"/>
        <v>0</v>
      </c>
      <c r="J1081" s="28">
        <f t="shared" si="905"/>
        <v>0</v>
      </c>
      <c r="K1081" s="28">
        <f t="shared" si="905"/>
        <v>0</v>
      </c>
      <c r="L1081" s="28">
        <f t="shared" si="905"/>
        <v>538.20000000000005</v>
      </c>
      <c r="M1081" s="28">
        <f t="shared" si="905"/>
        <v>0</v>
      </c>
      <c r="N1081" s="28">
        <f t="shared" si="905"/>
        <v>538.20000000000005</v>
      </c>
      <c r="O1081" s="28">
        <f t="shared" si="905"/>
        <v>538.20000000000005</v>
      </c>
      <c r="P1081" s="28">
        <f t="shared" si="905"/>
        <v>0</v>
      </c>
      <c r="Q1081" s="28">
        <f t="shared" si="905"/>
        <v>538.20000000000005</v>
      </c>
      <c r="R1081" s="28">
        <f t="shared" si="905"/>
        <v>0</v>
      </c>
      <c r="S1081" s="28">
        <f t="shared" si="905"/>
        <v>538.20000000000005</v>
      </c>
      <c r="T1081" s="28">
        <f t="shared" si="905"/>
        <v>0</v>
      </c>
      <c r="U1081" s="28">
        <f t="shared" si="905"/>
        <v>538.20000000000005</v>
      </c>
      <c r="V1081" s="28">
        <f t="shared" si="905"/>
        <v>538.20000000000005</v>
      </c>
      <c r="W1081" s="28">
        <f t="shared" si="905"/>
        <v>0</v>
      </c>
      <c r="X1081" s="28">
        <f t="shared" si="905"/>
        <v>538.20000000000005</v>
      </c>
      <c r="Y1081" s="28">
        <f t="shared" si="905"/>
        <v>0</v>
      </c>
      <c r="Z1081" s="28">
        <f t="shared" si="905"/>
        <v>538.20000000000005</v>
      </c>
      <c r="AA1081" s="137">
        <f t="shared" si="906"/>
        <v>0</v>
      </c>
      <c r="AB1081" s="28">
        <f t="shared" si="906"/>
        <v>538.20000000000005</v>
      </c>
      <c r="AC1081" s="127"/>
    </row>
    <row r="1082" spans="1:29" ht="31.5" hidden="1" outlineLevel="3" x14ac:dyDescent="0.2">
      <c r="A1082" s="30" t="s">
        <v>565</v>
      </c>
      <c r="B1082" s="30" t="s">
        <v>529</v>
      </c>
      <c r="C1082" s="30" t="s">
        <v>377</v>
      </c>
      <c r="D1082" s="30"/>
      <c r="E1082" s="31" t="s">
        <v>378</v>
      </c>
      <c r="F1082" s="28">
        <f t="shared" si="905"/>
        <v>538.20000000000005</v>
      </c>
      <c r="G1082" s="28">
        <f t="shared" si="905"/>
        <v>0</v>
      </c>
      <c r="H1082" s="28">
        <f t="shared" si="905"/>
        <v>538.20000000000005</v>
      </c>
      <c r="I1082" s="28">
        <f t="shared" si="905"/>
        <v>0</v>
      </c>
      <c r="J1082" s="28">
        <f t="shared" si="905"/>
        <v>0</v>
      </c>
      <c r="K1082" s="28">
        <f t="shared" si="905"/>
        <v>0</v>
      </c>
      <c r="L1082" s="28">
        <f t="shared" si="905"/>
        <v>538.20000000000005</v>
      </c>
      <c r="M1082" s="28">
        <f t="shared" si="905"/>
        <v>0</v>
      </c>
      <c r="N1082" s="28">
        <f t="shared" si="905"/>
        <v>538.20000000000005</v>
      </c>
      <c r="O1082" s="28">
        <f t="shared" si="905"/>
        <v>538.20000000000005</v>
      </c>
      <c r="P1082" s="28">
        <f t="shared" si="905"/>
        <v>0</v>
      </c>
      <c r="Q1082" s="28">
        <f t="shared" si="905"/>
        <v>538.20000000000005</v>
      </c>
      <c r="R1082" s="28">
        <f t="shared" si="905"/>
        <v>0</v>
      </c>
      <c r="S1082" s="28">
        <f t="shared" si="905"/>
        <v>538.20000000000005</v>
      </c>
      <c r="T1082" s="28">
        <f t="shared" si="905"/>
        <v>0</v>
      </c>
      <c r="U1082" s="28">
        <f t="shared" si="905"/>
        <v>538.20000000000005</v>
      </c>
      <c r="V1082" s="28">
        <f t="shared" si="905"/>
        <v>538.20000000000005</v>
      </c>
      <c r="W1082" s="28">
        <f t="shared" si="905"/>
        <v>0</v>
      </c>
      <c r="X1082" s="28">
        <f t="shared" si="905"/>
        <v>538.20000000000005</v>
      </c>
      <c r="Y1082" s="28">
        <f t="shared" si="905"/>
        <v>0</v>
      </c>
      <c r="Z1082" s="28">
        <f t="shared" si="905"/>
        <v>538.20000000000005</v>
      </c>
      <c r="AA1082" s="137">
        <f t="shared" si="906"/>
        <v>0</v>
      </c>
      <c r="AB1082" s="28">
        <f t="shared" si="906"/>
        <v>538.20000000000005</v>
      </c>
      <c r="AC1082" s="127"/>
    </row>
    <row r="1083" spans="1:29" ht="31.5" hidden="1" outlineLevel="4" x14ac:dyDescent="0.2">
      <c r="A1083" s="30" t="s">
        <v>565</v>
      </c>
      <c r="B1083" s="30" t="s">
        <v>529</v>
      </c>
      <c r="C1083" s="30" t="s">
        <v>379</v>
      </c>
      <c r="D1083" s="30"/>
      <c r="E1083" s="31" t="s">
        <v>35</v>
      </c>
      <c r="F1083" s="28">
        <f t="shared" si="905"/>
        <v>538.20000000000005</v>
      </c>
      <c r="G1083" s="28">
        <f t="shared" si="905"/>
        <v>0</v>
      </c>
      <c r="H1083" s="28">
        <f t="shared" si="905"/>
        <v>538.20000000000005</v>
      </c>
      <c r="I1083" s="28">
        <f t="shared" si="905"/>
        <v>0</v>
      </c>
      <c r="J1083" s="28">
        <f t="shared" si="905"/>
        <v>0</v>
      </c>
      <c r="K1083" s="28">
        <f t="shared" si="905"/>
        <v>0</v>
      </c>
      <c r="L1083" s="28">
        <f t="shared" si="905"/>
        <v>538.20000000000005</v>
      </c>
      <c r="M1083" s="28">
        <f t="shared" si="905"/>
        <v>0</v>
      </c>
      <c r="N1083" s="28">
        <f t="shared" si="905"/>
        <v>538.20000000000005</v>
      </c>
      <c r="O1083" s="28">
        <f t="shared" si="905"/>
        <v>538.20000000000005</v>
      </c>
      <c r="P1083" s="28">
        <f t="shared" si="905"/>
        <v>0</v>
      </c>
      <c r="Q1083" s="28">
        <f t="shared" si="905"/>
        <v>538.20000000000005</v>
      </c>
      <c r="R1083" s="28">
        <f t="shared" si="905"/>
        <v>0</v>
      </c>
      <c r="S1083" s="28">
        <f t="shared" si="905"/>
        <v>538.20000000000005</v>
      </c>
      <c r="T1083" s="28">
        <f t="shared" si="905"/>
        <v>0</v>
      </c>
      <c r="U1083" s="28">
        <f t="shared" si="905"/>
        <v>538.20000000000005</v>
      </c>
      <c r="V1083" s="28">
        <f t="shared" si="905"/>
        <v>538.20000000000005</v>
      </c>
      <c r="W1083" s="28">
        <f t="shared" si="905"/>
        <v>0</v>
      </c>
      <c r="X1083" s="28">
        <f t="shared" si="905"/>
        <v>538.20000000000005</v>
      </c>
      <c r="Y1083" s="28">
        <f t="shared" si="905"/>
        <v>0</v>
      </c>
      <c r="Z1083" s="28">
        <f t="shared" si="905"/>
        <v>538.20000000000005</v>
      </c>
      <c r="AA1083" s="137">
        <f t="shared" si="906"/>
        <v>0</v>
      </c>
      <c r="AB1083" s="28">
        <f t="shared" si="906"/>
        <v>538.20000000000005</v>
      </c>
      <c r="AC1083" s="127"/>
    </row>
    <row r="1084" spans="1:29" ht="15.75" hidden="1" outlineLevel="5" x14ac:dyDescent="0.2">
      <c r="A1084" s="30" t="s">
        <v>565</v>
      </c>
      <c r="B1084" s="30" t="s">
        <v>529</v>
      </c>
      <c r="C1084" s="30" t="s">
        <v>381</v>
      </c>
      <c r="D1084" s="30"/>
      <c r="E1084" s="31" t="s">
        <v>382</v>
      </c>
      <c r="F1084" s="28">
        <f t="shared" si="905"/>
        <v>538.20000000000005</v>
      </c>
      <c r="G1084" s="28">
        <f t="shared" si="905"/>
        <v>0</v>
      </c>
      <c r="H1084" s="28">
        <f t="shared" si="905"/>
        <v>538.20000000000005</v>
      </c>
      <c r="I1084" s="28">
        <f t="shared" si="905"/>
        <v>0</v>
      </c>
      <c r="J1084" s="28">
        <f t="shared" si="905"/>
        <v>0</v>
      </c>
      <c r="K1084" s="28">
        <f t="shared" si="905"/>
        <v>0</v>
      </c>
      <c r="L1084" s="28">
        <f t="shared" si="905"/>
        <v>538.20000000000005</v>
      </c>
      <c r="M1084" s="28">
        <f t="shared" si="905"/>
        <v>0</v>
      </c>
      <c r="N1084" s="28">
        <f t="shared" si="905"/>
        <v>538.20000000000005</v>
      </c>
      <c r="O1084" s="28">
        <f t="shared" si="905"/>
        <v>538.20000000000005</v>
      </c>
      <c r="P1084" s="28">
        <f t="shared" si="905"/>
        <v>0</v>
      </c>
      <c r="Q1084" s="28">
        <f t="shared" si="905"/>
        <v>538.20000000000005</v>
      </c>
      <c r="R1084" s="28">
        <f t="shared" si="905"/>
        <v>0</v>
      </c>
      <c r="S1084" s="28">
        <f t="shared" si="905"/>
        <v>538.20000000000005</v>
      </c>
      <c r="T1084" s="28">
        <f t="shared" si="905"/>
        <v>0</v>
      </c>
      <c r="U1084" s="28">
        <f t="shared" si="905"/>
        <v>538.20000000000005</v>
      </c>
      <c r="V1084" s="28">
        <f t="shared" si="905"/>
        <v>538.20000000000005</v>
      </c>
      <c r="W1084" s="28">
        <f t="shared" si="905"/>
        <v>0</v>
      </c>
      <c r="X1084" s="28">
        <f t="shared" si="905"/>
        <v>538.20000000000005</v>
      </c>
      <c r="Y1084" s="28">
        <f t="shared" si="905"/>
        <v>0</v>
      </c>
      <c r="Z1084" s="28">
        <f t="shared" si="905"/>
        <v>538.20000000000005</v>
      </c>
      <c r="AA1084" s="137">
        <f t="shared" si="906"/>
        <v>0</v>
      </c>
      <c r="AB1084" s="28">
        <f t="shared" si="906"/>
        <v>538.20000000000005</v>
      </c>
      <c r="AC1084" s="127"/>
    </row>
    <row r="1085" spans="1:29" ht="31.5" hidden="1" outlineLevel="7" x14ac:dyDescent="0.2">
      <c r="A1085" s="32" t="s">
        <v>565</v>
      </c>
      <c r="B1085" s="32" t="s">
        <v>529</v>
      </c>
      <c r="C1085" s="32" t="s">
        <v>381</v>
      </c>
      <c r="D1085" s="32" t="s">
        <v>65</v>
      </c>
      <c r="E1085" s="33" t="s">
        <v>66</v>
      </c>
      <c r="F1085" s="29">
        <v>538.20000000000005</v>
      </c>
      <c r="G1085" s="29"/>
      <c r="H1085" s="29">
        <f>SUM(F1085:G1085)</f>
        <v>538.20000000000005</v>
      </c>
      <c r="I1085" s="29"/>
      <c r="J1085" s="29"/>
      <c r="K1085" s="29"/>
      <c r="L1085" s="29">
        <f>SUM(H1085:K1085)</f>
        <v>538.20000000000005</v>
      </c>
      <c r="M1085" s="29"/>
      <c r="N1085" s="29">
        <f>SUM(L1085:M1085)</f>
        <v>538.20000000000005</v>
      </c>
      <c r="O1085" s="29">
        <v>538.20000000000005</v>
      </c>
      <c r="P1085" s="29"/>
      <c r="Q1085" s="29">
        <f>SUM(O1085:P1085)</f>
        <v>538.20000000000005</v>
      </c>
      <c r="R1085" s="29"/>
      <c r="S1085" s="29">
        <f>SUM(Q1085:R1085)</f>
        <v>538.20000000000005</v>
      </c>
      <c r="T1085" s="29"/>
      <c r="U1085" s="29">
        <f>SUM(S1085:T1085)</f>
        <v>538.20000000000005</v>
      </c>
      <c r="V1085" s="29">
        <v>538.20000000000005</v>
      </c>
      <c r="W1085" s="29"/>
      <c r="X1085" s="29">
        <f>SUM(V1085:W1085)</f>
        <v>538.20000000000005</v>
      </c>
      <c r="Y1085" s="29"/>
      <c r="Z1085" s="29">
        <f>SUM(X1085:Y1085)</f>
        <v>538.20000000000005</v>
      </c>
      <c r="AA1085" s="138"/>
      <c r="AB1085" s="29">
        <f>SUM(Z1085:AA1085)</f>
        <v>538.20000000000005</v>
      </c>
      <c r="AC1085" s="127"/>
    </row>
    <row r="1086" spans="1:29" ht="15.75" hidden="1" outlineLevel="7" x14ac:dyDescent="0.2">
      <c r="A1086" s="30" t="s">
        <v>565</v>
      </c>
      <c r="B1086" s="30" t="s">
        <v>535</v>
      </c>
      <c r="C1086" s="32"/>
      <c r="D1086" s="32"/>
      <c r="E1086" s="73" t="s">
        <v>536</v>
      </c>
      <c r="F1086" s="28">
        <f t="shared" ref="F1086:Z1091" si="907">F1087</f>
        <v>780</v>
      </c>
      <c r="G1086" s="28">
        <f t="shared" si="907"/>
        <v>0</v>
      </c>
      <c r="H1086" s="28">
        <f t="shared" si="907"/>
        <v>780</v>
      </c>
      <c r="I1086" s="28">
        <f t="shared" si="907"/>
        <v>0</v>
      </c>
      <c r="J1086" s="28">
        <f t="shared" si="907"/>
        <v>0</v>
      </c>
      <c r="K1086" s="28">
        <f t="shared" si="907"/>
        <v>0</v>
      </c>
      <c r="L1086" s="28">
        <f t="shared" si="907"/>
        <v>780</v>
      </c>
      <c r="M1086" s="28">
        <f t="shared" si="907"/>
        <v>0</v>
      </c>
      <c r="N1086" s="28">
        <f t="shared" si="907"/>
        <v>780</v>
      </c>
      <c r="O1086" s="28">
        <f t="shared" si="907"/>
        <v>780</v>
      </c>
      <c r="P1086" s="28">
        <f t="shared" si="907"/>
        <v>0</v>
      </c>
      <c r="Q1086" s="28">
        <f t="shared" si="907"/>
        <v>780</v>
      </c>
      <c r="R1086" s="28">
        <f t="shared" si="907"/>
        <v>0</v>
      </c>
      <c r="S1086" s="28">
        <f t="shared" si="907"/>
        <v>780</v>
      </c>
      <c r="T1086" s="28">
        <f>T1087</f>
        <v>0</v>
      </c>
      <c r="U1086" s="28">
        <f>U1087</f>
        <v>780</v>
      </c>
      <c r="V1086" s="28">
        <f>V1087</f>
        <v>780</v>
      </c>
      <c r="W1086" s="28">
        <f t="shared" si="907"/>
        <v>0</v>
      </c>
      <c r="X1086" s="28">
        <f t="shared" si="907"/>
        <v>780</v>
      </c>
      <c r="Y1086" s="28">
        <f t="shared" si="907"/>
        <v>0</v>
      </c>
      <c r="Z1086" s="28">
        <f t="shared" si="907"/>
        <v>780</v>
      </c>
      <c r="AA1086" s="137">
        <f t="shared" ref="AA1086:AB1091" si="908">AA1087</f>
        <v>0</v>
      </c>
      <c r="AB1086" s="28">
        <f t="shared" si="908"/>
        <v>780</v>
      </c>
      <c r="AC1086" s="127"/>
    </row>
    <row r="1087" spans="1:29" ht="15.75" hidden="1" outlineLevel="1" x14ac:dyDescent="0.2">
      <c r="A1087" s="30" t="s">
        <v>565</v>
      </c>
      <c r="B1087" s="30" t="s">
        <v>543</v>
      </c>
      <c r="C1087" s="30"/>
      <c r="D1087" s="30"/>
      <c r="E1087" s="31" t="s">
        <v>544</v>
      </c>
      <c r="F1087" s="28">
        <f t="shared" si="907"/>
        <v>780</v>
      </c>
      <c r="G1087" s="28">
        <f t="shared" si="907"/>
        <v>0</v>
      </c>
      <c r="H1087" s="28">
        <f t="shared" si="907"/>
        <v>780</v>
      </c>
      <c r="I1087" s="28">
        <f t="shared" si="907"/>
        <v>0</v>
      </c>
      <c r="J1087" s="28">
        <f t="shared" si="907"/>
        <v>0</v>
      </c>
      <c r="K1087" s="28">
        <f t="shared" si="907"/>
        <v>0</v>
      </c>
      <c r="L1087" s="28">
        <f t="shared" si="907"/>
        <v>780</v>
      </c>
      <c r="M1087" s="28">
        <f t="shared" si="907"/>
        <v>0</v>
      </c>
      <c r="N1087" s="28">
        <f t="shared" si="907"/>
        <v>780</v>
      </c>
      <c r="O1087" s="28">
        <f t="shared" si="907"/>
        <v>780</v>
      </c>
      <c r="P1087" s="28">
        <f t="shared" si="907"/>
        <v>0</v>
      </c>
      <c r="Q1087" s="28">
        <f t="shared" si="907"/>
        <v>780</v>
      </c>
      <c r="R1087" s="28">
        <f t="shared" si="907"/>
        <v>0</v>
      </c>
      <c r="S1087" s="28">
        <f t="shared" si="907"/>
        <v>780</v>
      </c>
      <c r="T1087" s="28">
        <f t="shared" si="907"/>
        <v>0</v>
      </c>
      <c r="U1087" s="28">
        <f t="shared" si="907"/>
        <v>780</v>
      </c>
      <c r="V1087" s="28">
        <f t="shared" si="907"/>
        <v>780</v>
      </c>
      <c r="W1087" s="28">
        <f t="shared" si="907"/>
        <v>0</v>
      </c>
      <c r="X1087" s="28">
        <f t="shared" si="907"/>
        <v>780</v>
      </c>
      <c r="Y1087" s="28">
        <f t="shared" si="907"/>
        <v>0</v>
      </c>
      <c r="Z1087" s="28">
        <f t="shared" si="907"/>
        <v>780</v>
      </c>
      <c r="AA1087" s="137">
        <f t="shared" si="908"/>
        <v>0</v>
      </c>
      <c r="AB1087" s="28">
        <f t="shared" si="908"/>
        <v>780</v>
      </c>
      <c r="AC1087" s="127"/>
    </row>
    <row r="1088" spans="1:29" ht="17.25" hidden="1" customHeight="1" outlineLevel="2" x14ac:dyDescent="0.2">
      <c r="A1088" s="30" t="s">
        <v>565</v>
      </c>
      <c r="B1088" s="30" t="s">
        <v>543</v>
      </c>
      <c r="C1088" s="30" t="s">
        <v>260</v>
      </c>
      <c r="D1088" s="30"/>
      <c r="E1088" s="31" t="s">
        <v>261</v>
      </c>
      <c r="F1088" s="28">
        <f t="shared" si="907"/>
        <v>780</v>
      </c>
      <c r="G1088" s="28">
        <f t="shared" si="907"/>
        <v>0</v>
      </c>
      <c r="H1088" s="28">
        <f t="shared" si="907"/>
        <v>780</v>
      </c>
      <c r="I1088" s="28">
        <f t="shared" si="907"/>
        <v>0</v>
      </c>
      <c r="J1088" s="28">
        <f t="shared" si="907"/>
        <v>0</v>
      </c>
      <c r="K1088" s="28">
        <f t="shared" si="907"/>
        <v>0</v>
      </c>
      <c r="L1088" s="28">
        <f t="shared" si="907"/>
        <v>780</v>
      </c>
      <c r="M1088" s="28">
        <f t="shared" si="907"/>
        <v>0</v>
      </c>
      <c r="N1088" s="28">
        <f t="shared" si="907"/>
        <v>780</v>
      </c>
      <c r="O1088" s="28">
        <f t="shared" si="907"/>
        <v>780</v>
      </c>
      <c r="P1088" s="28">
        <f t="shared" si="907"/>
        <v>0</v>
      </c>
      <c r="Q1088" s="28">
        <f t="shared" si="907"/>
        <v>780</v>
      </c>
      <c r="R1088" s="28">
        <f t="shared" si="907"/>
        <v>0</v>
      </c>
      <c r="S1088" s="28">
        <f t="shared" si="907"/>
        <v>780</v>
      </c>
      <c r="T1088" s="28">
        <f t="shared" si="907"/>
        <v>0</v>
      </c>
      <c r="U1088" s="28">
        <f t="shared" si="907"/>
        <v>780</v>
      </c>
      <c r="V1088" s="28">
        <f t="shared" si="907"/>
        <v>780</v>
      </c>
      <c r="W1088" s="28">
        <f t="shared" si="907"/>
        <v>0</v>
      </c>
      <c r="X1088" s="28">
        <f t="shared" si="907"/>
        <v>780</v>
      </c>
      <c r="Y1088" s="28">
        <f t="shared" si="907"/>
        <v>0</v>
      </c>
      <c r="Z1088" s="28">
        <f t="shared" si="907"/>
        <v>780</v>
      </c>
      <c r="AA1088" s="137">
        <f t="shared" si="908"/>
        <v>0</v>
      </c>
      <c r="AB1088" s="28">
        <f t="shared" si="908"/>
        <v>780</v>
      </c>
      <c r="AC1088" s="127"/>
    </row>
    <row r="1089" spans="1:29" ht="15.75" hidden="1" outlineLevel="3" x14ac:dyDescent="0.2">
      <c r="A1089" s="30" t="s">
        <v>565</v>
      </c>
      <c r="B1089" s="30" t="s">
        <v>543</v>
      </c>
      <c r="C1089" s="30" t="s">
        <v>262</v>
      </c>
      <c r="D1089" s="30"/>
      <c r="E1089" s="31" t="s">
        <v>263</v>
      </c>
      <c r="F1089" s="28">
        <f t="shared" si="907"/>
        <v>780</v>
      </c>
      <c r="G1089" s="28">
        <f t="shared" si="907"/>
        <v>0</v>
      </c>
      <c r="H1089" s="28">
        <f t="shared" si="907"/>
        <v>780</v>
      </c>
      <c r="I1089" s="28">
        <f t="shared" si="907"/>
        <v>0</v>
      </c>
      <c r="J1089" s="28">
        <f t="shared" si="907"/>
        <v>0</v>
      </c>
      <c r="K1089" s="28">
        <f t="shared" si="907"/>
        <v>0</v>
      </c>
      <c r="L1089" s="28">
        <f t="shared" si="907"/>
        <v>780</v>
      </c>
      <c r="M1089" s="28">
        <f t="shared" si="907"/>
        <v>0</v>
      </c>
      <c r="N1089" s="28">
        <f t="shared" si="907"/>
        <v>780</v>
      </c>
      <c r="O1089" s="28">
        <f t="shared" si="907"/>
        <v>780</v>
      </c>
      <c r="P1089" s="28">
        <f t="shared" si="907"/>
        <v>0</v>
      </c>
      <c r="Q1089" s="28">
        <f t="shared" si="907"/>
        <v>780</v>
      </c>
      <c r="R1089" s="28">
        <f t="shared" si="907"/>
        <v>0</v>
      </c>
      <c r="S1089" s="28">
        <f t="shared" si="907"/>
        <v>780</v>
      </c>
      <c r="T1089" s="28">
        <f t="shared" si="907"/>
        <v>0</v>
      </c>
      <c r="U1089" s="28">
        <f t="shared" si="907"/>
        <v>780</v>
      </c>
      <c r="V1089" s="28">
        <f t="shared" si="907"/>
        <v>780</v>
      </c>
      <c r="W1089" s="28">
        <f t="shared" si="907"/>
        <v>0</v>
      </c>
      <c r="X1089" s="28">
        <f t="shared" si="907"/>
        <v>780</v>
      </c>
      <c r="Y1089" s="28">
        <f t="shared" si="907"/>
        <v>0</v>
      </c>
      <c r="Z1089" s="28">
        <f t="shared" si="907"/>
        <v>780</v>
      </c>
      <c r="AA1089" s="137">
        <f t="shared" si="908"/>
        <v>0</v>
      </c>
      <c r="AB1089" s="28">
        <f t="shared" si="908"/>
        <v>780</v>
      </c>
      <c r="AC1089" s="127"/>
    </row>
    <row r="1090" spans="1:29" ht="31.5" hidden="1" outlineLevel="4" x14ac:dyDescent="0.2">
      <c r="A1090" s="30" t="s">
        <v>565</v>
      </c>
      <c r="B1090" s="30" t="s">
        <v>543</v>
      </c>
      <c r="C1090" s="30" t="s">
        <v>383</v>
      </c>
      <c r="D1090" s="30"/>
      <c r="E1090" s="31" t="s">
        <v>384</v>
      </c>
      <c r="F1090" s="28">
        <f t="shared" si="907"/>
        <v>780</v>
      </c>
      <c r="G1090" s="28">
        <f t="shared" si="907"/>
        <v>0</v>
      </c>
      <c r="H1090" s="28">
        <f t="shared" si="907"/>
        <v>780</v>
      </c>
      <c r="I1090" s="28">
        <f t="shared" si="907"/>
        <v>0</v>
      </c>
      <c r="J1090" s="28">
        <f t="shared" si="907"/>
        <v>0</v>
      </c>
      <c r="K1090" s="28">
        <f t="shared" si="907"/>
        <v>0</v>
      </c>
      <c r="L1090" s="28">
        <f t="shared" si="907"/>
        <v>780</v>
      </c>
      <c r="M1090" s="28">
        <f t="shared" si="907"/>
        <v>0</v>
      </c>
      <c r="N1090" s="28">
        <f t="shared" si="907"/>
        <v>780</v>
      </c>
      <c r="O1090" s="28">
        <f t="shared" si="907"/>
        <v>780</v>
      </c>
      <c r="P1090" s="28">
        <f t="shared" si="907"/>
        <v>0</v>
      </c>
      <c r="Q1090" s="28">
        <f t="shared" si="907"/>
        <v>780</v>
      </c>
      <c r="R1090" s="28">
        <f t="shared" si="907"/>
        <v>0</v>
      </c>
      <c r="S1090" s="28">
        <f t="shared" si="907"/>
        <v>780</v>
      </c>
      <c r="T1090" s="28">
        <f t="shared" si="907"/>
        <v>0</v>
      </c>
      <c r="U1090" s="28">
        <f t="shared" si="907"/>
        <v>780</v>
      </c>
      <c r="V1090" s="28">
        <f t="shared" si="907"/>
        <v>780</v>
      </c>
      <c r="W1090" s="28">
        <f t="shared" si="907"/>
        <v>0</v>
      </c>
      <c r="X1090" s="28">
        <f t="shared" si="907"/>
        <v>780</v>
      </c>
      <c r="Y1090" s="28">
        <f t="shared" si="907"/>
        <v>0</v>
      </c>
      <c r="Z1090" s="28">
        <f t="shared" si="907"/>
        <v>780</v>
      </c>
      <c r="AA1090" s="137">
        <f t="shared" si="908"/>
        <v>0</v>
      </c>
      <c r="AB1090" s="28">
        <f t="shared" si="908"/>
        <v>780</v>
      </c>
      <c r="AC1090" s="127"/>
    </row>
    <row r="1091" spans="1:29" ht="31.5" hidden="1" outlineLevel="5" x14ac:dyDescent="0.2">
      <c r="A1091" s="30" t="s">
        <v>565</v>
      </c>
      <c r="B1091" s="30" t="s">
        <v>543</v>
      </c>
      <c r="C1091" s="30" t="s">
        <v>385</v>
      </c>
      <c r="D1091" s="30"/>
      <c r="E1091" s="31" t="s">
        <v>386</v>
      </c>
      <c r="F1091" s="28">
        <f t="shared" si="907"/>
        <v>780</v>
      </c>
      <c r="G1091" s="28">
        <f t="shared" si="907"/>
        <v>0</v>
      </c>
      <c r="H1091" s="28">
        <f t="shared" si="907"/>
        <v>780</v>
      </c>
      <c r="I1091" s="28">
        <f t="shared" si="907"/>
        <v>0</v>
      </c>
      <c r="J1091" s="28">
        <f t="shared" si="907"/>
        <v>0</v>
      </c>
      <c r="K1091" s="28">
        <f t="shared" si="907"/>
        <v>0</v>
      </c>
      <c r="L1091" s="28">
        <f t="shared" si="907"/>
        <v>780</v>
      </c>
      <c r="M1091" s="28">
        <f t="shared" si="907"/>
        <v>0</v>
      </c>
      <c r="N1091" s="28">
        <f t="shared" si="907"/>
        <v>780</v>
      </c>
      <c r="O1091" s="28">
        <f t="shared" si="907"/>
        <v>780</v>
      </c>
      <c r="P1091" s="28">
        <f t="shared" si="907"/>
        <v>0</v>
      </c>
      <c r="Q1091" s="28">
        <f t="shared" si="907"/>
        <v>780</v>
      </c>
      <c r="R1091" s="28">
        <f t="shared" si="907"/>
        <v>0</v>
      </c>
      <c r="S1091" s="28">
        <f t="shared" si="907"/>
        <v>780</v>
      </c>
      <c r="T1091" s="28">
        <f t="shared" si="907"/>
        <v>0</v>
      </c>
      <c r="U1091" s="28">
        <f t="shared" si="907"/>
        <v>780</v>
      </c>
      <c r="V1091" s="28">
        <f t="shared" si="907"/>
        <v>780</v>
      </c>
      <c r="W1091" s="28">
        <f t="shared" si="907"/>
        <v>0</v>
      </c>
      <c r="X1091" s="28">
        <f t="shared" si="907"/>
        <v>780</v>
      </c>
      <c r="Y1091" s="28">
        <f t="shared" si="907"/>
        <v>0</v>
      </c>
      <c r="Z1091" s="28">
        <f t="shared" si="907"/>
        <v>780</v>
      </c>
      <c r="AA1091" s="137">
        <f t="shared" si="908"/>
        <v>0</v>
      </c>
      <c r="AB1091" s="28">
        <f t="shared" si="908"/>
        <v>780</v>
      </c>
      <c r="AC1091" s="127"/>
    </row>
    <row r="1092" spans="1:29" ht="15.75" hidden="1" outlineLevel="7" x14ac:dyDescent="0.2">
      <c r="A1092" s="32" t="s">
        <v>565</v>
      </c>
      <c r="B1092" s="32" t="s">
        <v>543</v>
      </c>
      <c r="C1092" s="32" t="s">
        <v>385</v>
      </c>
      <c r="D1092" s="32" t="s">
        <v>19</v>
      </c>
      <c r="E1092" s="33" t="s">
        <v>20</v>
      </c>
      <c r="F1092" s="29">
        <v>780</v>
      </c>
      <c r="G1092" s="29"/>
      <c r="H1092" s="29">
        <f>SUM(F1092:G1092)</f>
        <v>780</v>
      </c>
      <c r="I1092" s="29"/>
      <c r="J1092" s="29"/>
      <c r="K1092" s="29"/>
      <c r="L1092" s="29">
        <f>SUM(H1092:K1092)</f>
        <v>780</v>
      </c>
      <c r="M1092" s="29"/>
      <c r="N1092" s="29">
        <f>SUM(L1092:M1092)</f>
        <v>780</v>
      </c>
      <c r="O1092" s="29">
        <v>780</v>
      </c>
      <c r="P1092" s="29"/>
      <c r="Q1092" s="29">
        <f>SUM(O1092:P1092)</f>
        <v>780</v>
      </c>
      <c r="R1092" s="29"/>
      <c r="S1092" s="29">
        <f>SUM(Q1092:R1092)</f>
        <v>780</v>
      </c>
      <c r="T1092" s="29"/>
      <c r="U1092" s="29">
        <f>SUM(S1092:T1092)</f>
        <v>780</v>
      </c>
      <c r="V1092" s="29">
        <v>780</v>
      </c>
      <c r="W1092" s="29"/>
      <c r="X1092" s="29">
        <f>SUM(V1092:W1092)</f>
        <v>780</v>
      </c>
      <c r="Y1092" s="29"/>
      <c r="Z1092" s="29">
        <f>SUM(X1092:Y1092)</f>
        <v>780</v>
      </c>
      <c r="AA1092" s="138"/>
      <c r="AB1092" s="29">
        <f>SUM(Z1092:AA1092)</f>
        <v>780</v>
      </c>
      <c r="AC1092" s="127"/>
    </row>
    <row r="1093" spans="1:29" ht="15.75" outlineLevel="7" x14ac:dyDescent="0.2">
      <c r="A1093" s="30" t="s">
        <v>565</v>
      </c>
      <c r="B1093" s="30" t="s">
        <v>545</v>
      </c>
      <c r="C1093" s="32"/>
      <c r="D1093" s="32"/>
      <c r="E1093" s="67" t="s">
        <v>546</v>
      </c>
      <c r="F1093" s="28">
        <f t="shared" ref="F1093:Z1093" si="909">F1100+F1142+F1154+F1094</f>
        <v>34683.184529999999</v>
      </c>
      <c r="G1093" s="28">
        <f t="shared" si="909"/>
        <v>-6749.9999699999998</v>
      </c>
      <c r="H1093" s="28">
        <f t="shared" si="909"/>
        <v>27933.184559999998</v>
      </c>
      <c r="I1093" s="28">
        <f t="shared" si="909"/>
        <v>18750</v>
      </c>
      <c r="J1093" s="28">
        <f t="shared" si="909"/>
        <v>5145.4679999999998</v>
      </c>
      <c r="K1093" s="28">
        <f t="shared" si="909"/>
        <v>140968.43145999999</v>
      </c>
      <c r="L1093" s="28">
        <f t="shared" si="909"/>
        <v>192797.08402000001</v>
      </c>
      <c r="M1093" s="28">
        <f>M1100+M1142+M1154+M1094</f>
        <v>8481.5811200000007</v>
      </c>
      <c r="N1093" s="28">
        <f>N1100+N1142+N1154+N1094</f>
        <v>201278.66514</v>
      </c>
      <c r="O1093" s="28">
        <f t="shared" si="909"/>
        <v>12326.099999999999</v>
      </c>
      <c r="P1093" s="28">
        <f t="shared" si="909"/>
        <v>0</v>
      </c>
      <c r="Q1093" s="28">
        <f t="shared" si="909"/>
        <v>12326.099999999999</v>
      </c>
      <c r="R1093" s="28">
        <f t="shared" si="909"/>
        <v>116534.2</v>
      </c>
      <c r="S1093" s="28">
        <f t="shared" si="909"/>
        <v>128860.3</v>
      </c>
      <c r="T1093" s="28">
        <f>T1100+T1142+T1154+T1094</f>
        <v>0</v>
      </c>
      <c r="U1093" s="28">
        <f>U1100+U1142+U1154+U1094</f>
        <v>128860.3</v>
      </c>
      <c r="V1093" s="28">
        <f t="shared" si="909"/>
        <v>13368.4</v>
      </c>
      <c r="W1093" s="28">
        <f t="shared" si="909"/>
        <v>0</v>
      </c>
      <c r="X1093" s="28">
        <f t="shared" si="909"/>
        <v>13368.4</v>
      </c>
      <c r="Y1093" s="28">
        <f t="shared" si="909"/>
        <v>116534.2</v>
      </c>
      <c r="Z1093" s="28">
        <f t="shared" si="909"/>
        <v>129902.59999999999</v>
      </c>
      <c r="AA1093" s="137">
        <f>AA1100+AA1142+AA1154+AA1094</f>
        <v>0</v>
      </c>
      <c r="AB1093" s="28">
        <f>AB1100+AB1142+AB1154+AB1094</f>
        <v>129902.59999999999</v>
      </c>
      <c r="AC1093" s="127"/>
    </row>
    <row r="1094" spans="1:29" ht="15.75" hidden="1" outlineLevel="7" x14ac:dyDescent="0.2">
      <c r="A1094" s="30" t="s">
        <v>565</v>
      </c>
      <c r="B1094" s="5" t="s">
        <v>722</v>
      </c>
      <c r="C1094" s="32"/>
      <c r="D1094" s="32"/>
      <c r="E1094" s="67" t="s">
        <v>731</v>
      </c>
      <c r="F1094" s="28">
        <f>F1095</f>
        <v>366.67</v>
      </c>
      <c r="G1094" s="28">
        <f t="shared" ref="G1094:N1098" si="910">G1095</f>
        <v>0</v>
      </c>
      <c r="H1094" s="28">
        <f t="shared" si="910"/>
        <v>366.67</v>
      </c>
      <c r="I1094" s="28">
        <f t="shared" si="910"/>
        <v>0</v>
      </c>
      <c r="J1094" s="28">
        <f t="shared" si="910"/>
        <v>0</v>
      </c>
      <c r="K1094" s="28">
        <f t="shared" si="910"/>
        <v>-366.67</v>
      </c>
      <c r="L1094" s="28">
        <f t="shared" si="910"/>
        <v>0</v>
      </c>
      <c r="M1094" s="28">
        <f t="shared" si="910"/>
        <v>0</v>
      </c>
      <c r="N1094" s="28">
        <f t="shared" si="910"/>
        <v>0</v>
      </c>
      <c r="O1094" s="28"/>
      <c r="P1094" s="28">
        <f t="shared" ref="P1094:U1098" si="911">P1095</f>
        <v>0</v>
      </c>
      <c r="Q1094" s="28">
        <f t="shared" si="911"/>
        <v>0</v>
      </c>
      <c r="R1094" s="28">
        <f t="shared" si="911"/>
        <v>0</v>
      </c>
      <c r="S1094" s="28">
        <f t="shared" si="911"/>
        <v>0</v>
      </c>
      <c r="T1094" s="28">
        <f t="shared" si="911"/>
        <v>0</v>
      </c>
      <c r="U1094" s="28">
        <f t="shared" si="911"/>
        <v>0</v>
      </c>
      <c r="V1094" s="28"/>
      <c r="W1094" s="28">
        <f t="shared" ref="W1094:AB1098" si="912">W1095</f>
        <v>0</v>
      </c>
      <c r="X1094" s="28">
        <f t="shared" si="912"/>
        <v>0</v>
      </c>
      <c r="Y1094" s="28">
        <f t="shared" si="912"/>
        <v>0</v>
      </c>
      <c r="Z1094" s="28">
        <f t="shared" si="912"/>
        <v>0</v>
      </c>
      <c r="AA1094" s="137">
        <f t="shared" si="912"/>
        <v>0</v>
      </c>
      <c r="AB1094" s="28">
        <f t="shared" si="912"/>
        <v>0</v>
      </c>
      <c r="AC1094" s="127"/>
    </row>
    <row r="1095" spans="1:29" ht="20.25" hidden="1" customHeight="1" outlineLevel="7" x14ac:dyDescent="0.2">
      <c r="A1095" s="30" t="s">
        <v>565</v>
      </c>
      <c r="B1095" s="5" t="s">
        <v>722</v>
      </c>
      <c r="C1095" s="20" t="s">
        <v>260</v>
      </c>
      <c r="D1095" s="20"/>
      <c r="E1095" s="21" t="s">
        <v>261</v>
      </c>
      <c r="F1095" s="28">
        <f>F1096</f>
        <v>366.67</v>
      </c>
      <c r="G1095" s="28">
        <f t="shared" si="910"/>
        <v>0</v>
      </c>
      <c r="H1095" s="28">
        <f t="shared" si="910"/>
        <v>366.67</v>
      </c>
      <c r="I1095" s="28">
        <f t="shared" si="910"/>
        <v>0</v>
      </c>
      <c r="J1095" s="28">
        <f t="shared" si="910"/>
        <v>0</v>
      </c>
      <c r="K1095" s="28">
        <f t="shared" si="910"/>
        <v>-366.67</v>
      </c>
      <c r="L1095" s="28">
        <f t="shared" si="910"/>
        <v>0</v>
      </c>
      <c r="M1095" s="28">
        <f t="shared" si="910"/>
        <v>0</v>
      </c>
      <c r="N1095" s="28">
        <f t="shared" si="910"/>
        <v>0</v>
      </c>
      <c r="O1095" s="28"/>
      <c r="P1095" s="28">
        <f t="shared" si="911"/>
        <v>0</v>
      </c>
      <c r="Q1095" s="28">
        <f t="shared" si="911"/>
        <v>0</v>
      </c>
      <c r="R1095" s="28">
        <f t="shared" si="911"/>
        <v>0</v>
      </c>
      <c r="S1095" s="28">
        <f t="shared" si="911"/>
        <v>0</v>
      </c>
      <c r="T1095" s="28">
        <f t="shared" si="911"/>
        <v>0</v>
      </c>
      <c r="U1095" s="28">
        <f t="shared" si="911"/>
        <v>0</v>
      </c>
      <c r="V1095" s="28"/>
      <c r="W1095" s="28">
        <f t="shared" si="912"/>
        <v>0</v>
      </c>
      <c r="X1095" s="28">
        <f t="shared" si="912"/>
        <v>0</v>
      </c>
      <c r="Y1095" s="28">
        <f t="shared" si="912"/>
        <v>0</v>
      </c>
      <c r="Z1095" s="28">
        <f t="shared" si="912"/>
        <v>0</v>
      </c>
      <c r="AA1095" s="137">
        <f t="shared" si="912"/>
        <v>0</v>
      </c>
      <c r="AB1095" s="28">
        <f t="shared" si="912"/>
        <v>0</v>
      </c>
      <c r="AC1095" s="127"/>
    </row>
    <row r="1096" spans="1:29" ht="15.75" hidden="1" outlineLevel="7" x14ac:dyDescent="0.2">
      <c r="A1096" s="30" t="s">
        <v>565</v>
      </c>
      <c r="B1096" s="5" t="s">
        <v>722</v>
      </c>
      <c r="C1096" s="20" t="s">
        <v>262</v>
      </c>
      <c r="D1096" s="20"/>
      <c r="E1096" s="21" t="s">
        <v>263</v>
      </c>
      <c r="F1096" s="28">
        <f>F1097</f>
        <v>366.67</v>
      </c>
      <c r="G1096" s="28">
        <f t="shared" si="910"/>
        <v>0</v>
      </c>
      <c r="H1096" s="28">
        <f t="shared" si="910"/>
        <v>366.67</v>
      </c>
      <c r="I1096" s="28">
        <f t="shared" si="910"/>
        <v>0</v>
      </c>
      <c r="J1096" s="28">
        <f t="shared" si="910"/>
        <v>0</v>
      </c>
      <c r="K1096" s="28">
        <f t="shared" si="910"/>
        <v>-366.67</v>
      </c>
      <c r="L1096" s="28">
        <f t="shared" si="910"/>
        <v>0</v>
      </c>
      <c r="M1096" s="28">
        <f t="shared" si="910"/>
        <v>0</v>
      </c>
      <c r="N1096" s="28">
        <f t="shared" si="910"/>
        <v>0</v>
      </c>
      <c r="O1096" s="28"/>
      <c r="P1096" s="28">
        <f t="shared" si="911"/>
        <v>0</v>
      </c>
      <c r="Q1096" s="28">
        <f t="shared" si="911"/>
        <v>0</v>
      </c>
      <c r="R1096" s="28">
        <f t="shared" si="911"/>
        <v>0</v>
      </c>
      <c r="S1096" s="28">
        <f t="shared" si="911"/>
        <v>0</v>
      </c>
      <c r="T1096" s="28">
        <f t="shared" si="911"/>
        <v>0</v>
      </c>
      <c r="U1096" s="28">
        <f t="shared" si="911"/>
        <v>0</v>
      </c>
      <c r="V1096" s="28"/>
      <c r="W1096" s="28">
        <f t="shared" si="912"/>
        <v>0</v>
      </c>
      <c r="X1096" s="28">
        <f t="shared" si="912"/>
        <v>0</v>
      </c>
      <c r="Y1096" s="28">
        <f t="shared" si="912"/>
        <v>0</v>
      </c>
      <c r="Z1096" s="28">
        <f t="shared" si="912"/>
        <v>0</v>
      </c>
      <c r="AA1096" s="137">
        <f t="shared" si="912"/>
        <v>0</v>
      </c>
      <c r="AB1096" s="28">
        <f t="shared" si="912"/>
        <v>0</v>
      </c>
      <c r="AC1096" s="127"/>
    </row>
    <row r="1097" spans="1:29" ht="31.5" hidden="1" outlineLevel="7" x14ac:dyDescent="0.2">
      <c r="A1097" s="30" t="s">
        <v>565</v>
      </c>
      <c r="B1097" s="5" t="s">
        <v>722</v>
      </c>
      <c r="C1097" s="20" t="s">
        <v>383</v>
      </c>
      <c r="D1097" s="20"/>
      <c r="E1097" s="21" t="s">
        <v>384</v>
      </c>
      <c r="F1097" s="28">
        <f>F1098</f>
        <v>366.67</v>
      </c>
      <c r="G1097" s="28">
        <f t="shared" si="910"/>
        <v>0</v>
      </c>
      <c r="H1097" s="28">
        <f t="shared" si="910"/>
        <v>366.67</v>
      </c>
      <c r="I1097" s="28">
        <f t="shared" si="910"/>
        <v>0</v>
      </c>
      <c r="J1097" s="28">
        <f t="shared" si="910"/>
        <v>0</v>
      </c>
      <c r="K1097" s="28">
        <f t="shared" si="910"/>
        <v>-366.67</v>
      </c>
      <c r="L1097" s="28">
        <f t="shared" si="910"/>
        <v>0</v>
      </c>
      <c r="M1097" s="28">
        <f t="shared" si="910"/>
        <v>0</v>
      </c>
      <c r="N1097" s="28">
        <f t="shared" si="910"/>
        <v>0</v>
      </c>
      <c r="O1097" s="28"/>
      <c r="P1097" s="28">
        <f t="shared" si="911"/>
        <v>0</v>
      </c>
      <c r="Q1097" s="28">
        <f t="shared" si="911"/>
        <v>0</v>
      </c>
      <c r="R1097" s="28">
        <f t="shared" si="911"/>
        <v>0</v>
      </c>
      <c r="S1097" s="28">
        <f t="shared" si="911"/>
        <v>0</v>
      </c>
      <c r="T1097" s="28">
        <f t="shared" si="911"/>
        <v>0</v>
      </c>
      <c r="U1097" s="28">
        <f t="shared" si="911"/>
        <v>0</v>
      </c>
      <c r="V1097" s="28"/>
      <c r="W1097" s="28">
        <f t="shared" si="912"/>
        <v>0</v>
      </c>
      <c r="X1097" s="28">
        <f t="shared" si="912"/>
        <v>0</v>
      </c>
      <c r="Y1097" s="28">
        <f t="shared" si="912"/>
        <v>0</v>
      </c>
      <c r="Z1097" s="28">
        <f t="shared" si="912"/>
        <v>0</v>
      </c>
      <c r="AA1097" s="137">
        <f t="shared" si="912"/>
        <v>0</v>
      </c>
      <c r="AB1097" s="28">
        <f t="shared" si="912"/>
        <v>0</v>
      </c>
      <c r="AC1097" s="127"/>
    </row>
    <row r="1098" spans="1:29" ht="15.75" hidden="1" outlineLevel="7" x14ac:dyDescent="0.2">
      <c r="A1098" s="30" t="s">
        <v>565</v>
      </c>
      <c r="B1098" s="5" t="s">
        <v>722</v>
      </c>
      <c r="C1098" s="20" t="s">
        <v>601</v>
      </c>
      <c r="D1098" s="24"/>
      <c r="E1098" s="21" t="s">
        <v>602</v>
      </c>
      <c r="F1098" s="28">
        <f>F1099</f>
        <v>366.67</v>
      </c>
      <c r="G1098" s="28">
        <f t="shared" si="910"/>
        <v>0</v>
      </c>
      <c r="H1098" s="28">
        <f t="shared" si="910"/>
        <v>366.67</v>
      </c>
      <c r="I1098" s="28">
        <f t="shared" si="910"/>
        <v>0</v>
      </c>
      <c r="J1098" s="28">
        <f t="shared" si="910"/>
        <v>0</v>
      </c>
      <c r="K1098" s="28">
        <f t="shared" si="910"/>
        <v>-366.67</v>
      </c>
      <c r="L1098" s="28">
        <f t="shared" si="910"/>
        <v>0</v>
      </c>
      <c r="M1098" s="28">
        <f t="shared" si="910"/>
        <v>0</v>
      </c>
      <c r="N1098" s="28">
        <f t="shared" si="910"/>
        <v>0</v>
      </c>
      <c r="O1098" s="28"/>
      <c r="P1098" s="28">
        <f t="shared" si="911"/>
        <v>0</v>
      </c>
      <c r="Q1098" s="28">
        <f t="shared" si="911"/>
        <v>0</v>
      </c>
      <c r="R1098" s="28">
        <f t="shared" si="911"/>
        <v>0</v>
      </c>
      <c r="S1098" s="28">
        <f t="shared" si="911"/>
        <v>0</v>
      </c>
      <c r="T1098" s="28">
        <f t="shared" si="911"/>
        <v>0</v>
      </c>
      <c r="U1098" s="28">
        <f t="shared" si="911"/>
        <v>0</v>
      </c>
      <c r="V1098" s="28"/>
      <c r="W1098" s="28">
        <f t="shared" si="912"/>
        <v>0</v>
      </c>
      <c r="X1098" s="28">
        <f t="shared" si="912"/>
        <v>0</v>
      </c>
      <c r="Y1098" s="28">
        <f t="shared" si="912"/>
        <v>0</v>
      </c>
      <c r="Z1098" s="28">
        <f t="shared" si="912"/>
        <v>0</v>
      </c>
      <c r="AA1098" s="137">
        <f t="shared" si="912"/>
        <v>0</v>
      </c>
      <c r="AB1098" s="28">
        <f t="shared" si="912"/>
        <v>0</v>
      </c>
      <c r="AC1098" s="127"/>
    </row>
    <row r="1099" spans="1:29" ht="31.5" hidden="1" outlineLevel="7" x14ac:dyDescent="0.2">
      <c r="A1099" s="32" t="s">
        <v>565</v>
      </c>
      <c r="B1099" s="40" t="s">
        <v>722</v>
      </c>
      <c r="C1099" s="24" t="s">
        <v>601</v>
      </c>
      <c r="D1099" s="24" t="s">
        <v>65</v>
      </c>
      <c r="E1099" s="25" t="s">
        <v>66</v>
      </c>
      <c r="F1099" s="29">
        <v>366.67</v>
      </c>
      <c r="G1099" s="29"/>
      <c r="H1099" s="29">
        <f>SUM(F1099:G1099)</f>
        <v>366.67</v>
      </c>
      <c r="I1099" s="29"/>
      <c r="J1099" s="29"/>
      <c r="K1099" s="29">
        <v>-366.67</v>
      </c>
      <c r="L1099" s="53">
        <f>SUM(H1099:K1099)</f>
        <v>0</v>
      </c>
      <c r="M1099" s="29"/>
      <c r="N1099" s="29">
        <f>SUM(L1099:M1099)</f>
        <v>0</v>
      </c>
      <c r="O1099" s="28"/>
      <c r="P1099" s="29"/>
      <c r="Q1099" s="29">
        <f>SUM(O1099:P1099)</f>
        <v>0</v>
      </c>
      <c r="R1099" s="29"/>
      <c r="S1099" s="29">
        <f>SUM(Q1099:R1099)</f>
        <v>0</v>
      </c>
      <c r="T1099" s="29"/>
      <c r="U1099" s="29">
        <f>SUM(S1099:T1099)</f>
        <v>0</v>
      </c>
      <c r="V1099" s="28"/>
      <c r="W1099" s="29"/>
      <c r="X1099" s="29">
        <f>SUM(V1099:W1099)</f>
        <v>0</v>
      </c>
      <c r="Y1099" s="29"/>
      <c r="Z1099" s="29">
        <f>SUM(X1099:Y1099)</f>
        <v>0</v>
      </c>
      <c r="AA1099" s="138"/>
      <c r="AB1099" s="29">
        <f>SUM(Z1099:AA1099)</f>
        <v>0</v>
      </c>
      <c r="AC1099" s="127"/>
    </row>
    <row r="1100" spans="1:29" ht="15.75" hidden="1" outlineLevel="1" x14ac:dyDescent="0.2">
      <c r="A1100" s="30" t="s">
        <v>565</v>
      </c>
      <c r="B1100" s="30" t="s">
        <v>547</v>
      </c>
      <c r="C1100" s="30"/>
      <c r="D1100" s="30"/>
      <c r="E1100" s="31" t="s">
        <v>548</v>
      </c>
      <c r="F1100" s="28">
        <f>F1101+F1106</f>
        <v>19678.864859999998</v>
      </c>
      <c r="G1100" s="28">
        <f t="shared" ref="G1100" si="913">G1101+G1106</f>
        <v>-6749.9999699999998</v>
      </c>
      <c r="H1100" s="28">
        <f>H1101+H1106+H1133</f>
        <v>12928.864889999999</v>
      </c>
      <c r="I1100" s="28">
        <f t="shared" ref="I1100:Z1100" si="914">I1101+I1106+I1133</f>
        <v>18750</v>
      </c>
      <c r="J1100" s="28">
        <f t="shared" si="914"/>
        <v>5145.4679999999998</v>
      </c>
      <c r="K1100" s="28">
        <f>K1101+K1106+K1133</f>
        <v>11388.327960000001</v>
      </c>
      <c r="L1100" s="28">
        <f t="shared" si="914"/>
        <v>48212.660850000007</v>
      </c>
      <c r="M1100" s="28">
        <f>M1101+M1106+M1133</f>
        <v>0</v>
      </c>
      <c r="N1100" s="28">
        <f>N1101+N1106+N1133</f>
        <v>48212.660850000007</v>
      </c>
      <c r="O1100" s="28">
        <f t="shared" si="914"/>
        <v>4327.3</v>
      </c>
      <c r="P1100" s="28">
        <f t="shared" si="914"/>
        <v>0</v>
      </c>
      <c r="Q1100" s="28">
        <f t="shared" si="914"/>
        <v>4327.3</v>
      </c>
      <c r="R1100" s="28">
        <f t="shared" si="914"/>
        <v>0</v>
      </c>
      <c r="S1100" s="28">
        <f t="shared" si="914"/>
        <v>4327.3</v>
      </c>
      <c r="T1100" s="28">
        <f>T1101+T1106+T1133</f>
        <v>0</v>
      </c>
      <c r="U1100" s="28">
        <f>U1101+U1106+U1133</f>
        <v>4327.3</v>
      </c>
      <c r="V1100" s="28">
        <f t="shared" si="914"/>
        <v>4327.3</v>
      </c>
      <c r="W1100" s="28">
        <f t="shared" si="914"/>
        <v>0</v>
      </c>
      <c r="X1100" s="28">
        <f t="shared" si="914"/>
        <v>4327.3</v>
      </c>
      <c r="Y1100" s="28">
        <f t="shared" si="914"/>
        <v>0</v>
      </c>
      <c r="Z1100" s="28">
        <f t="shared" si="914"/>
        <v>4327.3</v>
      </c>
      <c r="AA1100" s="137">
        <f>AA1101+AA1106+AA1133</f>
        <v>0</v>
      </c>
      <c r="AB1100" s="28">
        <f>AB1101+AB1106+AB1133</f>
        <v>4327.3</v>
      </c>
      <c r="AC1100" s="127"/>
    </row>
    <row r="1101" spans="1:29" ht="31.5" hidden="1" outlineLevel="2" x14ac:dyDescent="0.2">
      <c r="A1101" s="30" t="s">
        <v>565</v>
      </c>
      <c r="B1101" s="30" t="s">
        <v>547</v>
      </c>
      <c r="C1101" s="30" t="s">
        <v>49</v>
      </c>
      <c r="D1101" s="30"/>
      <c r="E1101" s="31" t="s">
        <v>50</v>
      </c>
      <c r="F1101" s="28">
        <f t="shared" ref="F1101:AB1104" si="915">F1102</f>
        <v>15.3</v>
      </c>
      <c r="G1101" s="28">
        <f t="shared" si="915"/>
        <v>0</v>
      </c>
      <c r="H1101" s="28">
        <f t="shared" si="915"/>
        <v>15.3</v>
      </c>
      <c r="I1101" s="28">
        <f t="shared" si="915"/>
        <v>0</v>
      </c>
      <c r="J1101" s="28">
        <f t="shared" si="915"/>
        <v>0</v>
      </c>
      <c r="K1101" s="28">
        <f t="shared" si="915"/>
        <v>0</v>
      </c>
      <c r="L1101" s="28">
        <f t="shared" si="915"/>
        <v>15.3</v>
      </c>
      <c r="M1101" s="28">
        <f t="shared" si="915"/>
        <v>0</v>
      </c>
      <c r="N1101" s="28">
        <f t="shared" si="915"/>
        <v>15.3</v>
      </c>
      <c r="O1101" s="28">
        <f t="shared" si="915"/>
        <v>15.3</v>
      </c>
      <c r="P1101" s="28">
        <f t="shared" si="915"/>
        <v>0</v>
      </c>
      <c r="Q1101" s="28">
        <f t="shared" si="915"/>
        <v>15.3</v>
      </c>
      <c r="R1101" s="28">
        <f t="shared" si="915"/>
        <v>0</v>
      </c>
      <c r="S1101" s="28">
        <f t="shared" si="915"/>
        <v>15.3</v>
      </c>
      <c r="T1101" s="28">
        <f t="shared" si="915"/>
        <v>0</v>
      </c>
      <c r="U1101" s="28">
        <f t="shared" si="915"/>
        <v>15.3</v>
      </c>
      <c r="V1101" s="28">
        <f t="shared" si="915"/>
        <v>15.3</v>
      </c>
      <c r="W1101" s="28">
        <f t="shared" si="915"/>
        <v>0</v>
      </c>
      <c r="X1101" s="28">
        <f t="shared" si="915"/>
        <v>15.3</v>
      </c>
      <c r="Y1101" s="28">
        <f t="shared" si="915"/>
        <v>0</v>
      </c>
      <c r="Z1101" s="28">
        <f t="shared" si="915"/>
        <v>15.3</v>
      </c>
      <c r="AA1101" s="137">
        <f t="shared" si="915"/>
        <v>0</v>
      </c>
      <c r="AB1101" s="28">
        <f t="shared" si="915"/>
        <v>15.3</v>
      </c>
      <c r="AC1101" s="127"/>
    </row>
    <row r="1102" spans="1:29" ht="17.25" hidden="1" customHeight="1" outlineLevel="3" x14ac:dyDescent="0.2">
      <c r="A1102" s="30" t="s">
        <v>565</v>
      </c>
      <c r="B1102" s="30" t="s">
        <v>547</v>
      </c>
      <c r="C1102" s="30" t="s">
        <v>51</v>
      </c>
      <c r="D1102" s="30"/>
      <c r="E1102" s="31" t="s">
        <v>52</v>
      </c>
      <c r="F1102" s="28">
        <f t="shared" si="915"/>
        <v>15.3</v>
      </c>
      <c r="G1102" s="28">
        <f t="shared" si="915"/>
        <v>0</v>
      </c>
      <c r="H1102" s="28">
        <f t="shared" si="915"/>
        <v>15.3</v>
      </c>
      <c r="I1102" s="28">
        <f t="shared" si="915"/>
        <v>0</v>
      </c>
      <c r="J1102" s="28">
        <f t="shared" si="915"/>
        <v>0</v>
      </c>
      <c r="K1102" s="28">
        <f t="shared" si="915"/>
        <v>0</v>
      </c>
      <c r="L1102" s="28">
        <f t="shared" si="915"/>
        <v>15.3</v>
      </c>
      <c r="M1102" s="28">
        <f t="shared" si="915"/>
        <v>0</v>
      </c>
      <c r="N1102" s="28">
        <f t="shared" si="915"/>
        <v>15.3</v>
      </c>
      <c r="O1102" s="28">
        <f>O1103</f>
        <v>15.3</v>
      </c>
      <c r="P1102" s="28">
        <f t="shared" si="915"/>
        <v>0</v>
      </c>
      <c r="Q1102" s="28">
        <f t="shared" si="915"/>
        <v>15.3</v>
      </c>
      <c r="R1102" s="28">
        <f t="shared" si="915"/>
        <v>0</v>
      </c>
      <c r="S1102" s="28">
        <f t="shared" si="915"/>
        <v>15.3</v>
      </c>
      <c r="T1102" s="28">
        <f t="shared" si="915"/>
        <v>0</v>
      </c>
      <c r="U1102" s="28">
        <f t="shared" si="915"/>
        <v>15.3</v>
      </c>
      <c r="V1102" s="28">
        <f t="shared" si="915"/>
        <v>15.3</v>
      </c>
      <c r="W1102" s="28">
        <f t="shared" si="915"/>
        <v>0</v>
      </c>
      <c r="X1102" s="28">
        <f t="shared" si="915"/>
        <v>15.3</v>
      </c>
      <c r="Y1102" s="28">
        <f t="shared" si="915"/>
        <v>0</v>
      </c>
      <c r="Z1102" s="28">
        <f t="shared" si="915"/>
        <v>15.3</v>
      </c>
      <c r="AA1102" s="137">
        <f t="shared" si="915"/>
        <v>0</v>
      </c>
      <c r="AB1102" s="28">
        <f t="shared" si="915"/>
        <v>15.3</v>
      </c>
      <c r="AC1102" s="127"/>
    </row>
    <row r="1103" spans="1:29" ht="18.75" hidden="1" customHeight="1" outlineLevel="4" x14ac:dyDescent="0.2">
      <c r="A1103" s="30" t="s">
        <v>565</v>
      </c>
      <c r="B1103" s="30" t="s">
        <v>547</v>
      </c>
      <c r="C1103" s="30" t="s">
        <v>368</v>
      </c>
      <c r="D1103" s="30"/>
      <c r="E1103" s="31" t="s">
        <v>369</v>
      </c>
      <c r="F1103" s="28">
        <f t="shared" si="915"/>
        <v>15.3</v>
      </c>
      <c r="G1103" s="28">
        <f t="shared" si="915"/>
        <v>0</v>
      </c>
      <c r="H1103" s="28">
        <f t="shared" si="915"/>
        <v>15.3</v>
      </c>
      <c r="I1103" s="28">
        <f t="shared" si="915"/>
        <v>0</v>
      </c>
      <c r="J1103" s="28">
        <f t="shared" si="915"/>
        <v>0</v>
      </c>
      <c r="K1103" s="28">
        <f t="shared" si="915"/>
        <v>0</v>
      </c>
      <c r="L1103" s="28">
        <f t="shared" si="915"/>
        <v>15.3</v>
      </c>
      <c r="M1103" s="28">
        <f t="shared" si="915"/>
        <v>0</v>
      </c>
      <c r="N1103" s="28">
        <f t="shared" si="915"/>
        <v>15.3</v>
      </c>
      <c r="O1103" s="28">
        <f t="shared" si="915"/>
        <v>15.3</v>
      </c>
      <c r="P1103" s="28">
        <f t="shared" si="915"/>
        <v>0</v>
      </c>
      <c r="Q1103" s="28">
        <f t="shared" si="915"/>
        <v>15.3</v>
      </c>
      <c r="R1103" s="28">
        <f t="shared" si="915"/>
        <v>0</v>
      </c>
      <c r="S1103" s="28">
        <f t="shared" si="915"/>
        <v>15.3</v>
      </c>
      <c r="T1103" s="28">
        <f>T1104</f>
        <v>0</v>
      </c>
      <c r="U1103" s="28">
        <f>U1104</f>
        <v>15.3</v>
      </c>
      <c r="V1103" s="28">
        <f t="shared" si="915"/>
        <v>15.3</v>
      </c>
      <c r="W1103" s="28">
        <f t="shared" si="915"/>
        <v>0</v>
      </c>
      <c r="X1103" s="28">
        <f t="shared" si="915"/>
        <v>15.3</v>
      </c>
      <c r="Y1103" s="28">
        <f t="shared" si="915"/>
        <v>0</v>
      </c>
      <c r="Z1103" s="28">
        <f t="shared" si="915"/>
        <v>15.3</v>
      </c>
      <c r="AA1103" s="137">
        <f t="shared" si="915"/>
        <v>0</v>
      </c>
      <c r="AB1103" s="28">
        <f t="shared" si="915"/>
        <v>15.3</v>
      </c>
      <c r="AC1103" s="127"/>
    </row>
    <row r="1104" spans="1:29" ht="15.75" hidden="1" outlineLevel="5" x14ac:dyDescent="0.2">
      <c r="A1104" s="30" t="s">
        <v>565</v>
      </c>
      <c r="B1104" s="30" t="s">
        <v>547</v>
      </c>
      <c r="C1104" s="30" t="s">
        <v>370</v>
      </c>
      <c r="D1104" s="30"/>
      <c r="E1104" s="31" t="s">
        <v>371</v>
      </c>
      <c r="F1104" s="28">
        <f t="shared" si="915"/>
        <v>15.3</v>
      </c>
      <c r="G1104" s="28">
        <f t="shared" si="915"/>
        <v>0</v>
      </c>
      <c r="H1104" s="28">
        <f t="shared" si="915"/>
        <v>15.3</v>
      </c>
      <c r="I1104" s="28">
        <f t="shared" si="915"/>
        <v>0</v>
      </c>
      <c r="J1104" s="28">
        <f t="shared" si="915"/>
        <v>0</v>
      </c>
      <c r="K1104" s="28">
        <f t="shared" si="915"/>
        <v>0</v>
      </c>
      <c r="L1104" s="28">
        <f t="shared" si="915"/>
        <v>15.3</v>
      </c>
      <c r="M1104" s="28">
        <f t="shared" si="915"/>
        <v>0</v>
      </c>
      <c r="N1104" s="28">
        <f t="shared" si="915"/>
        <v>15.3</v>
      </c>
      <c r="O1104" s="28">
        <f t="shared" si="915"/>
        <v>15.3</v>
      </c>
      <c r="P1104" s="28">
        <f t="shared" si="915"/>
        <v>0</v>
      </c>
      <c r="Q1104" s="28">
        <f t="shared" si="915"/>
        <v>15.3</v>
      </c>
      <c r="R1104" s="28">
        <f t="shared" si="915"/>
        <v>0</v>
      </c>
      <c r="S1104" s="28">
        <f t="shared" si="915"/>
        <v>15.3</v>
      </c>
      <c r="T1104" s="28">
        <f>T1105</f>
        <v>0</v>
      </c>
      <c r="U1104" s="28">
        <f>U1105</f>
        <v>15.3</v>
      </c>
      <c r="V1104" s="28">
        <f t="shared" si="915"/>
        <v>15.3</v>
      </c>
      <c r="W1104" s="28">
        <f t="shared" si="915"/>
        <v>0</v>
      </c>
      <c r="X1104" s="28">
        <f t="shared" si="915"/>
        <v>15.3</v>
      </c>
      <c r="Y1104" s="28">
        <f t="shared" si="915"/>
        <v>0</v>
      </c>
      <c r="Z1104" s="28">
        <f t="shared" si="915"/>
        <v>15.3</v>
      </c>
      <c r="AA1104" s="137">
        <f t="shared" si="915"/>
        <v>0</v>
      </c>
      <c r="AB1104" s="28">
        <f t="shared" si="915"/>
        <v>15.3</v>
      </c>
      <c r="AC1104" s="127"/>
    </row>
    <row r="1105" spans="1:29" ht="15.75" hidden="1" outlineLevel="7" x14ac:dyDescent="0.2">
      <c r="A1105" s="32" t="s">
        <v>565</v>
      </c>
      <c r="B1105" s="32" t="s">
        <v>547</v>
      </c>
      <c r="C1105" s="32" t="s">
        <v>370</v>
      </c>
      <c r="D1105" s="32" t="s">
        <v>7</v>
      </c>
      <c r="E1105" s="33" t="s">
        <v>8</v>
      </c>
      <c r="F1105" s="29">
        <v>15.3</v>
      </c>
      <c r="G1105" s="29"/>
      <c r="H1105" s="29">
        <f>SUM(F1105:G1105)</f>
        <v>15.3</v>
      </c>
      <c r="I1105" s="29"/>
      <c r="J1105" s="29"/>
      <c r="K1105" s="29"/>
      <c r="L1105" s="29">
        <f>SUM(H1105:K1105)</f>
        <v>15.3</v>
      </c>
      <c r="M1105" s="29"/>
      <c r="N1105" s="29">
        <f>SUM(L1105:M1105)</f>
        <v>15.3</v>
      </c>
      <c r="O1105" s="29">
        <v>15.3</v>
      </c>
      <c r="P1105" s="29"/>
      <c r="Q1105" s="29">
        <f>SUM(O1105:P1105)</f>
        <v>15.3</v>
      </c>
      <c r="R1105" s="29"/>
      <c r="S1105" s="29">
        <f>SUM(Q1105:R1105)</f>
        <v>15.3</v>
      </c>
      <c r="T1105" s="29"/>
      <c r="U1105" s="29">
        <f>SUM(S1105:T1105)</f>
        <v>15.3</v>
      </c>
      <c r="V1105" s="29">
        <v>15.3</v>
      </c>
      <c r="W1105" s="29"/>
      <c r="X1105" s="29">
        <f>SUM(V1105:W1105)</f>
        <v>15.3</v>
      </c>
      <c r="Y1105" s="29"/>
      <c r="Z1105" s="29">
        <f>SUM(X1105:Y1105)</f>
        <v>15.3</v>
      </c>
      <c r="AA1105" s="138"/>
      <c r="AB1105" s="29">
        <f>SUM(Z1105:AA1105)</f>
        <v>15.3</v>
      </c>
      <c r="AC1105" s="127"/>
    </row>
    <row r="1106" spans="1:29" ht="23.25" hidden="1" customHeight="1" outlineLevel="2" x14ac:dyDescent="0.2">
      <c r="A1106" s="30" t="s">
        <v>565</v>
      </c>
      <c r="B1106" s="30" t="s">
        <v>547</v>
      </c>
      <c r="C1106" s="30" t="s">
        <v>260</v>
      </c>
      <c r="D1106" s="30"/>
      <c r="E1106" s="31" t="s">
        <v>261</v>
      </c>
      <c r="F1106" s="28">
        <f>F1107</f>
        <v>19663.564859999999</v>
      </c>
      <c r="G1106" s="28">
        <f t="shared" ref="G1106:L1106" si="916">G1107</f>
        <v>-6749.9999699999998</v>
      </c>
      <c r="H1106" s="28">
        <f t="shared" si="916"/>
        <v>12913.56489</v>
      </c>
      <c r="I1106" s="28">
        <f t="shared" si="916"/>
        <v>18750</v>
      </c>
      <c r="J1106" s="28">
        <f t="shared" si="916"/>
        <v>5145.4679999999998</v>
      </c>
      <c r="K1106" s="28">
        <f t="shared" si="916"/>
        <v>11250</v>
      </c>
      <c r="L1106" s="28">
        <f t="shared" si="916"/>
        <v>48059.032890000002</v>
      </c>
      <c r="M1106" s="28">
        <f>M1107</f>
        <v>0</v>
      </c>
      <c r="N1106" s="28">
        <f>N1107</f>
        <v>48059.032890000002</v>
      </c>
      <c r="O1106" s="28">
        <f t="shared" ref="O1106:Z1106" si="917">O1107</f>
        <v>4312</v>
      </c>
      <c r="P1106" s="28">
        <f t="shared" si="917"/>
        <v>0</v>
      </c>
      <c r="Q1106" s="28">
        <f t="shared" si="917"/>
        <v>4312</v>
      </c>
      <c r="R1106" s="28">
        <f t="shared" si="917"/>
        <v>0</v>
      </c>
      <c r="S1106" s="28">
        <f t="shared" si="917"/>
        <v>4312</v>
      </c>
      <c r="T1106" s="28">
        <f>T1107</f>
        <v>0</v>
      </c>
      <c r="U1106" s="28">
        <f>U1107</f>
        <v>4312</v>
      </c>
      <c r="V1106" s="28">
        <f t="shared" si="917"/>
        <v>4312</v>
      </c>
      <c r="W1106" s="28">
        <f t="shared" si="917"/>
        <v>0</v>
      </c>
      <c r="X1106" s="28">
        <f t="shared" si="917"/>
        <v>4312</v>
      </c>
      <c r="Y1106" s="28">
        <f t="shared" si="917"/>
        <v>0</v>
      </c>
      <c r="Z1106" s="28">
        <f t="shared" si="917"/>
        <v>4312</v>
      </c>
      <c r="AA1106" s="137">
        <f>AA1107</f>
        <v>0</v>
      </c>
      <c r="AB1106" s="28">
        <f>AB1107</f>
        <v>4312</v>
      </c>
      <c r="AC1106" s="127"/>
    </row>
    <row r="1107" spans="1:29" ht="15.75" hidden="1" outlineLevel="3" x14ac:dyDescent="0.2">
      <c r="A1107" s="30" t="s">
        <v>565</v>
      </c>
      <c r="B1107" s="30" t="s">
        <v>547</v>
      </c>
      <c r="C1107" s="30" t="s">
        <v>262</v>
      </c>
      <c r="D1107" s="30"/>
      <c r="E1107" s="31" t="s">
        <v>263</v>
      </c>
      <c r="F1107" s="28">
        <f>F1108+F1128</f>
        <v>19663.564859999999</v>
      </c>
      <c r="G1107" s="28">
        <f t="shared" ref="G1107:L1107" si="918">G1108+G1128</f>
        <v>-6749.9999699999998</v>
      </c>
      <c r="H1107" s="28">
        <f t="shared" si="918"/>
        <v>12913.56489</v>
      </c>
      <c r="I1107" s="28">
        <f t="shared" si="918"/>
        <v>18750</v>
      </c>
      <c r="J1107" s="28">
        <f t="shared" si="918"/>
        <v>5145.4679999999998</v>
      </c>
      <c r="K1107" s="28">
        <f t="shared" si="918"/>
        <v>11250</v>
      </c>
      <c r="L1107" s="28">
        <f t="shared" si="918"/>
        <v>48059.032890000002</v>
      </c>
      <c r="M1107" s="28">
        <f>M1108+M1128</f>
        <v>0</v>
      </c>
      <c r="N1107" s="28">
        <f>N1108+N1128</f>
        <v>48059.032890000002</v>
      </c>
      <c r="O1107" s="28">
        <f t="shared" ref="O1107:Z1107" si="919">O1108+O1128</f>
        <v>4312</v>
      </c>
      <c r="P1107" s="28">
        <f t="shared" si="919"/>
        <v>0</v>
      </c>
      <c r="Q1107" s="28">
        <f t="shared" si="919"/>
        <v>4312</v>
      </c>
      <c r="R1107" s="28">
        <f t="shared" si="919"/>
        <v>0</v>
      </c>
      <c r="S1107" s="28">
        <f t="shared" si="919"/>
        <v>4312</v>
      </c>
      <c r="T1107" s="28">
        <f>T1108+T1128</f>
        <v>0</v>
      </c>
      <c r="U1107" s="28">
        <f>U1108+U1128</f>
        <v>4312</v>
      </c>
      <c r="V1107" s="28">
        <f t="shared" si="919"/>
        <v>4312</v>
      </c>
      <c r="W1107" s="28">
        <f t="shared" si="919"/>
        <v>0</v>
      </c>
      <c r="X1107" s="28">
        <f t="shared" si="919"/>
        <v>4312</v>
      </c>
      <c r="Y1107" s="28">
        <f t="shared" si="919"/>
        <v>0</v>
      </c>
      <c r="Z1107" s="28">
        <f t="shared" si="919"/>
        <v>4312</v>
      </c>
      <c r="AA1107" s="137">
        <f>AA1108+AA1128</f>
        <v>0</v>
      </c>
      <c r="AB1107" s="28">
        <f>AB1108+AB1128</f>
        <v>4312</v>
      </c>
      <c r="AC1107" s="127"/>
    </row>
    <row r="1108" spans="1:29" ht="31.5" hidden="1" outlineLevel="4" x14ac:dyDescent="0.2">
      <c r="A1108" s="30" t="s">
        <v>565</v>
      </c>
      <c r="B1108" s="30" t="s">
        <v>547</v>
      </c>
      <c r="C1108" s="30" t="s">
        <v>264</v>
      </c>
      <c r="D1108" s="30"/>
      <c r="E1108" s="31" t="s">
        <v>265</v>
      </c>
      <c r="F1108" s="28">
        <f>F1122+F1124+F1109+F1126+F1111</f>
        <v>15566.56486</v>
      </c>
      <c r="G1108" s="28">
        <f t="shared" ref="G1108" si="920">G1122+G1124+G1109+G1126+G1111</f>
        <v>-6749.9999699999998</v>
      </c>
      <c r="H1108" s="28">
        <f>H1122+H1124+H1109+H1126+H1111+H1120+H1118+H1114</f>
        <v>8816.5648899999997</v>
      </c>
      <c r="I1108" s="28">
        <f t="shared" ref="I1108:Z1108" si="921">I1122+I1124+I1109+I1126+I1111+I1120+I1118+I1114</f>
        <v>18750</v>
      </c>
      <c r="J1108" s="28">
        <f t="shared" si="921"/>
        <v>5103</v>
      </c>
      <c r="K1108" s="28">
        <f t="shared" si="921"/>
        <v>11250</v>
      </c>
      <c r="L1108" s="28">
        <f t="shared" si="921"/>
        <v>43919.564890000001</v>
      </c>
      <c r="M1108" s="28">
        <f>M1122+M1124+M1109+M1126+M1111+M1120+M1118+M1114</f>
        <v>0</v>
      </c>
      <c r="N1108" s="28">
        <f>N1122+N1124+N1109+N1126+N1111+N1120+N1118+N1114</f>
        <v>43919.564890000001</v>
      </c>
      <c r="O1108" s="28">
        <f t="shared" si="921"/>
        <v>215</v>
      </c>
      <c r="P1108" s="28">
        <f t="shared" si="921"/>
        <v>0</v>
      </c>
      <c r="Q1108" s="28">
        <f t="shared" si="921"/>
        <v>215</v>
      </c>
      <c r="R1108" s="28">
        <f t="shared" si="921"/>
        <v>0</v>
      </c>
      <c r="S1108" s="28">
        <f t="shared" si="921"/>
        <v>215</v>
      </c>
      <c r="T1108" s="28">
        <f>T1122+T1124+T1109+T1126+T1111+T1120+T1118+T1114</f>
        <v>0</v>
      </c>
      <c r="U1108" s="28">
        <f>U1122+U1124+U1109+U1126+U1111+U1120+U1118+U1114</f>
        <v>215</v>
      </c>
      <c r="V1108" s="28">
        <f t="shared" si="921"/>
        <v>215</v>
      </c>
      <c r="W1108" s="28">
        <f t="shared" si="921"/>
        <v>0</v>
      </c>
      <c r="X1108" s="28">
        <f t="shared" si="921"/>
        <v>215</v>
      </c>
      <c r="Y1108" s="28">
        <f t="shared" si="921"/>
        <v>0</v>
      </c>
      <c r="Z1108" s="28">
        <f t="shared" si="921"/>
        <v>215</v>
      </c>
      <c r="AA1108" s="137">
        <f>AA1122+AA1124+AA1109+AA1126+AA1111+AA1120+AA1118+AA1114</f>
        <v>0</v>
      </c>
      <c r="AB1108" s="28">
        <f>AB1122+AB1124+AB1109+AB1126+AB1111+AB1120+AB1118+AB1114</f>
        <v>215</v>
      </c>
      <c r="AC1108" s="127"/>
    </row>
    <row r="1109" spans="1:29" ht="15.75" hidden="1" outlineLevel="4" x14ac:dyDescent="0.2">
      <c r="A1109" s="30" t="s">
        <v>565</v>
      </c>
      <c r="B1109" s="30" t="s">
        <v>547</v>
      </c>
      <c r="C1109" s="30" t="s">
        <v>634</v>
      </c>
      <c r="D1109" s="30"/>
      <c r="E1109" s="31" t="s">
        <v>635</v>
      </c>
      <c r="F1109" s="28">
        <f>F1110</f>
        <v>692.1</v>
      </c>
      <c r="G1109" s="28">
        <f t="shared" ref="G1109:L1109" si="922">G1110</f>
        <v>0</v>
      </c>
      <c r="H1109" s="28">
        <f t="shared" si="922"/>
        <v>692.1</v>
      </c>
      <c r="I1109" s="28">
        <f t="shared" si="922"/>
        <v>0</v>
      </c>
      <c r="J1109" s="28">
        <f t="shared" si="922"/>
        <v>0</v>
      </c>
      <c r="K1109" s="28">
        <f t="shared" si="922"/>
        <v>5000</v>
      </c>
      <c r="L1109" s="28">
        <f t="shared" si="922"/>
        <v>5692.1</v>
      </c>
      <c r="M1109" s="28">
        <f>M1110</f>
        <v>0</v>
      </c>
      <c r="N1109" s="28">
        <f>N1110</f>
        <v>5692.1</v>
      </c>
      <c r="O1109" s="28">
        <f t="shared" ref="O1109:Z1109" si="923">O1110</f>
        <v>0</v>
      </c>
      <c r="P1109" s="28">
        <f t="shared" si="923"/>
        <v>0</v>
      </c>
      <c r="Q1109" s="28">
        <f t="shared" si="923"/>
        <v>0</v>
      </c>
      <c r="R1109" s="28">
        <f t="shared" si="923"/>
        <v>0</v>
      </c>
      <c r="S1109" s="28">
        <f t="shared" si="923"/>
        <v>0</v>
      </c>
      <c r="T1109" s="28">
        <f>T1110</f>
        <v>0</v>
      </c>
      <c r="U1109" s="28">
        <f>U1110</f>
        <v>0</v>
      </c>
      <c r="V1109" s="28">
        <f t="shared" si="923"/>
        <v>0</v>
      </c>
      <c r="W1109" s="28">
        <f t="shared" si="923"/>
        <v>0</v>
      </c>
      <c r="X1109" s="28">
        <f t="shared" si="923"/>
        <v>0</v>
      </c>
      <c r="Y1109" s="28">
        <f t="shared" si="923"/>
        <v>0</v>
      </c>
      <c r="Z1109" s="28">
        <f t="shared" si="923"/>
        <v>0</v>
      </c>
      <c r="AA1109" s="137">
        <f>AA1110</f>
        <v>0</v>
      </c>
      <c r="AB1109" s="28">
        <f>AB1110</f>
        <v>0</v>
      </c>
      <c r="AC1109" s="127"/>
    </row>
    <row r="1110" spans="1:29" ht="31.5" hidden="1" outlineLevel="4" x14ac:dyDescent="0.2">
      <c r="A1110" s="32" t="s">
        <v>565</v>
      </c>
      <c r="B1110" s="32" t="s">
        <v>547</v>
      </c>
      <c r="C1110" s="32" t="s">
        <v>634</v>
      </c>
      <c r="D1110" s="32" t="s">
        <v>65</v>
      </c>
      <c r="E1110" s="33" t="s">
        <v>66</v>
      </c>
      <c r="F1110" s="29">
        <v>692.1</v>
      </c>
      <c r="G1110" s="29"/>
      <c r="H1110" s="29">
        <f>SUM(F1110:G1110)</f>
        <v>692.1</v>
      </c>
      <c r="I1110" s="29"/>
      <c r="J1110" s="29"/>
      <c r="K1110" s="29">
        <v>5000</v>
      </c>
      <c r="L1110" s="29">
        <f>SUM(H1110:K1110)</f>
        <v>5692.1</v>
      </c>
      <c r="M1110" s="29"/>
      <c r="N1110" s="29">
        <f>SUM(L1110:M1110)</f>
        <v>5692.1</v>
      </c>
      <c r="O1110" s="28"/>
      <c r="P1110" s="29"/>
      <c r="Q1110" s="29">
        <f>SUM(O1110:P1110)</f>
        <v>0</v>
      </c>
      <c r="R1110" s="29"/>
      <c r="S1110" s="29">
        <f>SUM(Q1110:R1110)</f>
        <v>0</v>
      </c>
      <c r="T1110" s="29"/>
      <c r="U1110" s="29">
        <f>SUM(S1110:T1110)</f>
        <v>0</v>
      </c>
      <c r="V1110" s="28"/>
      <c r="W1110" s="29"/>
      <c r="X1110" s="29">
        <f>SUM(V1110:W1110)</f>
        <v>0</v>
      </c>
      <c r="Y1110" s="29"/>
      <c r="Z1110" s="29">
        <f>SUM(X1110:Y1110)</f>
        <v>0</v>
      </c>
      <c r="AA1110" s="138"/>
      <c r="AB1110" s="29">
        <f>SUM(Z1110:AA1110)</f>
        <v>0</v>
      </c>
      <c r="AC1110" s="127"/>
    </row>
    <row r="1111" spans="1:29" ht="15.75" hidden="1" outlineLevel="4" x14ac:dyDescent="0.2">
      <c r="A1111" s="30" t="s">
        <v>565</v>
      </c>
      <c r="B1111" s="30" t="s">
        <v>547</v>
      </c>
      <c r="C1111" s="30" t="s">
        <v>387</v>
      </c>
      <c r="D1111" s="30"/>
      <c r="E1111" s="31" t="s">
        <v>388</v>
      </c>
      <c r="F1111" s="28">
        <f>F1112+F1113</f>
        <v>215</v>
      </c>
      <c r="G1111" s="28">
        <f t="shared" ref="G1111:L1111" si="924">G1112+G1113</f>
        <v>0</v>
      </c>
      <c r="H1111" s="28">
        <f t="shared" si="924"/>
        <v>215</v>
      </c>
      <c r="I1111" s="28">
        <f t="shared" si="924"/>
        <v>0</v>
      </c>
      <c r="J1111" s="28">
        <f t="shared" si="924"/>
        <v>0</v>
      </c>
      <c r="K1111" s="28">
        <f t="shared" si="924"/>
        <v>0</v>
      </c>
      <c r="L1111" s="28">
        <f t="shared" si="924"/>
        <v>215</v>
      </c>
      <c r="M1111" s="28">
        <f>M1112+M1113</f>
        <v>0</v>
      </c>
      <c r="N1111" s="28">
        <f>N1112+N1113</f>
        <v>215</v>
      </c>
      <c r="O1111" s="28">
        <f t="shared" ref="O1111:Z1111" si="925">O1112+O1113</f>
        <v>215</v>
      </c>
      <c r="P1111" s="28">
        <f t="shared" si="925"/>
        <v>0</v>
      </c>
      <c r="Q1111" s="28">
        <f t="shared" si="925"/>
        <v>215</v>
      </c>
      <c r="R1111" s="28">
        <f t="shared" si="925"/>
        <v>0</v>
      </c>
      <c r="S1111" s="28">
        <f t="shared" si="925"/>
        <v>215</v>
      </c>
      <c r="T1111" s="28">
        <f>T1112+T1113</f>
        <v>0</v>
      </c>
      <c r="U1111" s="28">
        <f>U1112+U1113</f>
        <v>215</v>
      </c>
      <c r="V1111" s="28">
        <f t="shared" si="925"/>
        <v>215</v>
      </c>
      <c r="W1111" s="28">
        <f t="shared" si="925"/>
        <v>0</v>
      </c>
      <c r="X1111" s="28">
        <f t="shared" si="925"/>
        <v>215</v>
      </c>
      <c r="Y1111" s="28">
        <f t="shared" si="925"/>
        <v>0</v>
      </c>
      <c r="Z1111" s="28">
        <f t="shared" si="925"/>
        <v>215</v>
      </c>
      <c r="AA1111" s="137">
        <f>AA1112+AA1113</f>
        <v>0</v>
      </c>
      <c r="AB1111" s="28">
        <f>AB1112+AB1113</f>
        <v>215</v>
      </c>
      <c r="AC1111" s="127"/>
    </row>
    <row r="1112" spans="1:29" ht="15.75" hidden="1" outlineLevel="4" x14ac:dyDescent="0.2">
      <c r="A1112" s="32" t="s">
        <v>565</v>
      </c>
      <c r="B1112" s="32" t="s">
        <v>547</v>
      </c>
      <c r="C1112" s="32" t="s">
        <v>387</v>
      </c>
      <c r="D1112" s="32" t="s">
        <v>7</v>
      </c>
      <c r="E1112" s="33" t="s">
        <v>8</v>
      </c>
      <c r="F1112" s="29">
        <v>120</v>
      </c>
      <c r="G1112" s="29"/>
      <c r="H1112" s="29">
        <f>SUM(F1112:G1112)</f>
        <v>120</v>
      </c>
      <c r="I1112" s="29"/>
      <c r="J1112" s="29"/>
      <c r="K1112" s="29">
        <v>-120</v>
      </c>
      <c r="L1112" s="29">
        <f>SUM(H1112:K1112)</f>
        <v>0</v>
      </c>
      <c r="M1112" s="29"/>
      <c r="N1112" s="29">
        <f>SUM(L1112:M1112)</f>
        <v>0</v>
      </c>
      <c r="O1112" s="29">
        <v>120</v>
      </c>
      <c r="P1112" s="29"/>
      <c r="Q1112" s="29">
        <f>SUM(O1112:P1112)</f>
        <v>120</v>
      </c>
      <c r="R1112" s="29"/>
      <c r="S1112" s="29">
        <f>SUM(Q1112:R1112)</f>
        <v>120</v>
      </c>
      <c r="T1112" s="29"/>
      <c r="U1112" s="29">
        <f>SUM(S1112:T1112)</f>
        <v>120</v>
      </c>
      <c r="V1112" s="29">
        <v>120</v>
      </c>
      <c r="W1112" s="29"/>
      <c r="X1112" s="29">
        <f>SUM(V1112:W1112)</f>
        <v>120</v>
      </c>
      <c r="Y1112" s="29"/>
      <c r="Z1112" s="29">
        <f>SUM(X1112:Y1112)</f>
        <v>120</v>
      </c>
      <c r="AA1112" s="138"/>
      <c r="AB1112" s="29">
        <f>SUM(Z1112:AA1112)</f>
        <v>120</v>
      </c>
      <c r="AC1112" s="127"/>
    </row>
    <row r="1113" spans="1:29" ht="31.5" hidden="1" outlineLevel="4" x14ac:dyDescent="0.2">
      <c r="A1113" s="32" t="s">
        <v>565</v>
      </c>
      <c r="B1113" s="32" t="s">
        <v>547</v>
      </c>
      <c r="C1113" s="32" t="s">
        <v>387</v>
      </c>
      <c r="D1113" s="32" t="s">
        <v>65</v>
      </c>
      <c r="E1113" s="33" t="s">
        <v>66</v>
      </c>
      <c r="F1113" s="29">
        <v>95</v>
      </c>
      <c r="G1113" s="29"/>
      <c r="H1113" s="29">
        <f>SUM(F1113:G1113)</f>
        <v>95</v>
      </c>
      <c r="I1113" s="29"/>
      <c r="J1113" s="29"/>
      <c r="K1113" s="29">
        <v>120</v>
      </c>
      <c r="L1113" s="29">
        <f>SUM(H1113:K1113)</f>
        <v>215</v>
      </c>
      <c r="M1113" s="29"/>
      <c r="N1113" s="29">
        <f>SUM(L1113:M1113)</f>
        <v>215</v>
      </c>
      <c r="O1113" s="29">
        <v>95</v>
      </c>
      <c r="P1113" s="29"/>
      <c r="Q1113" s="29">
        <f>SUM(O1113:P1113)</f>
        <v>95</v>
      </c>
      <c r="R1113" s="29"/>
      <c r="S1113" s="29">
        <f>SUM(Q1113:R1113)</f>
        <v>95</v>
      </c>
      <c r="T1113" s="29"/>
      <c r="U1113" s="29">
        <f>SUM(S1113:T1113)</f>
        <v>95</v>
      </c>
      <c r="V1113" s="29">
        <v>95</v>
      </c>
      <c r="W1113" s="29"/>
      <c r="X1113" s="29">
        <f>SUM(V1113:W1113)</f>
        <v>95</v>
      </c>
      <c r="Y1113" s="29"/>
      <c r="Z1113" s="29">
        <f>SUM(X1113:Y1113)</f>
        <v>95</v>
      </c>
      <c r="AA1113" s="138"/>
      <c r="AB1113" s="29">
        <f>SUM(Z1113:AA1113)</f>
        <v>95</v>
      </c>
      <c r="AC1113" s="127"/>
    </row>
    <row r="1114" spans="1:29" ht="31.5" hidden="1" outlineLevel="4" x14ac:dyDescent="0.2">
      <c r="A1114" s="108" t="s">
        <v>565</v>
      </c>
      <c r="B1114" s="108" t="s">
        <v>547</v>
      </c>
      <c r="C1114" s="30" t="s">
        <v>607</v>
      </c>
      <c r="D1114" s="30"/>
      <c r="E1114" s="31" t="s">
        <v>757</v>
      </c>
      <c r="F1114" s="28">
        <f>F1115</f>
        <v>28000</v>
      </c>
      <c r="G1114" s="28">
        <f t="shared" ref="G1114:N1114" si="926">G1115</f>
        <v>0</v>
      </c>
      <c r="H1114" s="28">
        <f t="shared" si="926"/>
        <v>0</v>
      </c>
      <c r="I1114" s="28">
        <f t="shared" si="926"/>
        <v>0</v>
      </c>
      <c r="J1114" s="28">
        <f t="shared" si="926"/>
        <v>5103</v>
      </c>
      <c r="K1114" s="28">
        <f t="shared" si="926"/>
        <v>0</v>
      </c>
      <c r="L1114" s="28">
        <f t="shared" si="926"/>
        <v>5103</v>
      </c>
      <c r="M1114" s="28">
        <f t="shared" si="926"/>
        <v>0</v>
      </c>
      <c r="N1114" s="28">
        <f t="shared" si="926"/>
        <v>5103</v>
      </c>
      <c r="O1114" s="29"/>
      <c r="P1114" s="29"/>
      <c r="Q1114" s="29"/>
      <c r="R1114" s="29"/>
      <c r="S1114" s="29"/>
      <c r="T1114" s="29"/>
      <c r="U1114" s="29"/>
      <c r="V1114" s="29"/>
      <c r="W1114" s="29"/>
      <c r="X1114" s="29"/>
      <c r="Y1114" s="29"/>
      <c r="Z1114" s="29"/>
      <c r="AA1114" s="138"/>
      <c r="AB1114" s="29"/>
      <c r="AC1114" s="127"/>
    </row>
    <row r="1115" spans="1:29" ht="15.75" hidden="1" outlineLevel="4" x14ac:dyDescent="0.2">
      <c r="A1115" s="110" t="s">
        <v>565</v>
      </c>
      <c r="B1115" s="110" t="s">
        <v>547</v>
      </c>
      <c r="C1115" s="32" t="s">
        <v>607</v>
      </c>
      <c r="D1115" s="32" t="s">
        <v>109</v>
      </c>
      <c r="E1115" s="33" t="s">
        <v>110</v>
      </c>
      <c r="F1115" s="29">
        <f>F1117</f>
        <v>28000</v>
      </c>
      <c r="G1115" s="29">
        <f t="shared" ref="G1115:N1115" si="927">G1117</f>
        <v>0</v>
      </c>
      <c r="H1115" s="29">
        <f t="shared" si="927"/>
        <v>0</v>
      </c>
      <c r="I1115" s="29">
        <f t="shared" si="927"/>
        <v>0</v>
      </c>
      <c r="J1115" s="29">
        <f t="shared" si="927"/>
        <v>5103</v>
      </c>
      <c r="K1115" s="29">
        <f t="shared" si="927"/>
        <v>0</v>
      </c>
      <c r="L1115" s="29">
        <f t="shared" si="927"/>
        <v>5103</v>
      </c>
      <c r="M1115" s="29">
        <f t="shared" si="927"/>
        <v>0</v>
      </c>
      <c r="N1115" s="29">
        <f t="shared" si="927"/>
        <v>5103</v>
      </c>
      <c r="O1115" s="29"/>
      <c r="P1115" s="29"/>
      <c r="Q1115" s="29"/>
      <c r="R1115" s="29"/>
      <c r="S1115" s="29"/>
      <c r="T1115" s="29"/>
      <c r="U1115" s="29"/>
      <c r="V1115" s="29"/>
      <c r="W1115" s="29"/>
      <c r="X1115" s="29"/>
      <c r="Y1115" s="29"/>
      <c r="Z1115" s="29"/>
      <c r="AA1115" s="138"/>
      <c r="AB1115" s="29"/>
      <c r="AC1115" s="127"/>
    </row>
    <row r="1116" spans="1:29" ht="15.75" hidden="1" outlineLevel="4" x14ac:dyDescent="0.2">
      <c r="A1116" s="110"/>
      <c r="B1116" s="110"/>
      <c r="C1116" s="32"/>
      <c r="D1116" s="32"/>
      <c r="E1116" s="50" t="s">
        <v>437</v>
      </c>
      <c r="F1116" s="28"/>
      <c r="G1116" s="28"/>
      <c r="H1116" s="28"/>
      <c r="I1116" s="28"/>
      <c r="J1116" s="28"/>
      <c r="K1116" s="28"/>
      <c r="L1116" s="28"/>
      <c r="M1116" s="29"/>
      <c r="N1116" s="29"/>
      <c r="O1116" s="29"/>
      <c r="P1116" s="29"/>
      <c r="Q1116" s="29"/>
      <c r="R1116" s="29"/>
      <c r="S1116" s="29"/>
      <c r="T1116" s="29"/>
      <c r="U1116" s="29"/>
      <c r="V1116" s="29"/>
      <c r="W1116" s="29"/>
      <c r="X1116" s="29"/>
      <c r="Y1116" s="29"/>
      <c r="Z1116" s="29"/>
      <c r="AA1116" s="138"/>
      <c r="AB1116" s="29"/>
      <c r="AC1116" s="127"/>
    </row>
    <row r="1117" spans="1:29" ht="31.5" hidden="1" outlineLevel="4" x14ac:dyDescent="0.2">
      <c r="A1117" s="110"/>
      <c r="B1117" s="110"/>
      <c r="C1117" s="32"/>
      <c r="D1117" s="32"/>
      <c r="E1117" s="33" t="s">
        <v>757</v>
      </c>
      <c r="F1117" s="29">
        <v>28000</v>
      </c>
      <c r="G1117" s="29"/>
      <c r="H1117" s="29"/>
      <c r="I1117" s="29"/>
      <c r="J1117" s="29">
        <v>5103</v>
      </c>
      <c r="K1117" s="29"/>
      <c r="L1117" s="29">
        <f>SUM(H1117:K1117)</f>
        <v>5103</v>
      </c>
      <c r="M1117" s="29"/>
      <c r="N1117" s="29">
        <f>SUM(L1117:M1117)</f>
        <v>5103</v>
      </c>
      <c r="O1117" s="29"/>
      <c r="P1117" s="29"/>
      <c r="Q1117" s="29"/>
      <c r="R1117" s="29"/>
      <c r="S1117" s="29"/>
      <c r="T1117" s="29"/>
      <c r="U1117" s="29"/>
      <c r="V1117" s="29"/>
      <c r="W1117" s="29"/>
      <c r="X1117" s="29"/>
      <c r="Y1117" s="29"/>
      <c r="Z1117" s="29"/>
      <c r="AA1117" s="138"/>
      <c r="AB1117" s="29"/>
      <c r="AC1117" s="127"/>
    </row>
    <row r="1118" spans="1:29" ht="31.5" hidden="1" outlineLevel="4" x14ac:dyDescent="0.25">
      <c r="A1118" s="30" t="s">
        <v>565</v>
      </c>
      <c r="B1118" s="30" t="s">
        <v>547</v>
      </c>
      <c r="C1118" s="108" t="s">
        <v>807</v>
      </c>
      <c r="D1118" s="110"/>
      <c r="E1118" s="111" t="s">
        <v>619</v>
      </c>
      <c r="F1118" s="29"/>
      <c r="G1118" s="29"/>
      <c r="H1118" s="29"/>
      <c r="I1118" s="28">
        <f t="shared" ref="I1118:N1118" si="928">I1119</f>
        <v>0</v>
      </c>
      <c r="J1118" s="28">
        <f t="shared" si="928"/>
        <v>0</v>
      </c>
      <c r="K1118" s="28">
        <f t="shared" si="928"/>
        <v>6250</v>
      </c>
      <c r="L1118" s="28">
        <f t="shared" si="928"/>
        <v>6250</v>
      </c>
      <c r="M1118" s="28">
        <f t="shared" si="928"/>
        <v>0</v>
      </c>
      <c r="N1118" s="28">
        <f t="shared" si="928"/>
        <v>6250</v>
      </c>
      <c r="O1118" s="29"/>
      <c r="P1118" s="29"/>
      <c r="Q1118" s="29"/>
      <c r="R1118" s="29"/>
      <c r="S1118" s="29"/>
      <c r="T1118" s="29"/>
      <c r="U1118" s="29"/>
      <c r="V1118" s="29"/>
      <c r="W1118" s="29"/>
      <c r="X1118" s="29"/>
      <c r="Y1118" s="29"/>
      <c r="Z1118" s="29"/>
      <c r="AA1118" s="138"/>
      <c r="AB1118" s="29"/>
      <c r="AC1118" s="127"/>
    </row>
    <row r="1119" spans="1:29" ht="31.5" hidden="1" outlineLevel="4" x14ac:dyDescent="0.25">
      <c r="A1119" s="32" t="s">
        <v>565</v>
      </c>
      <c r="B1119" s="32" t="s">
        <v>547</v>
      </c>
      <c r="C1119" s="110" t="s">
        <v>807</v>
      </c>
      <c r="D1119" s="110" t="s">
        <v>65</v>
      </c>
      <c r="E1119" s="112" t="s">
        <v>66</v>
      </c>
      <c r="F1119" s="29"/>
      <c r="G1119" s="29"/>
      <c r="H1119" s="29"/>
      <c r="I1119" s="49"/>
      <c r="J1119" s="49"/>
      <c r="K1119" s="49">
        <v>6250</v>
      </c>
      <c r="L1119" s="49">
        <f>SUM(H1119:K1119)</f>
        <v>6250</v>
      </c>
      <c r="M1119" s="29"/>
      <c r="N1119" s="29">
        <f>SUM(L1119:M1119)</f>
        <v>6250</v>
      </c>
      <c r="O1119" s="29"/>
      <c r="P1119" s="29"/>
      <c r="Q1119" s="29"/>
      <c r="R1119" s="29"/>
      <c r="S1119" s="29"/>
      <c r="T1119" s="29"/>
      <c r="U1119" s="29"/>
      <c r="V1119" s="29"/>
      <c r="W1119" s="29"/>
      <c r="X1119" s="29"/>
      <c r="Y1119" s="29"/>
      <c r="Z1119" s="29"/>
      <c r="AA1119" s="138"/>
      <c r="AB1119" s="29"/>
      <c r="AC1119" s="127"/>
    </row>
    <row r="1120" spans="1:29" ht="31.5" hidden="1" outlineLevel="4" x14ac:dyDescent="0.25">
      <c r="A1120" s="30" t="s">
        <v>565</v>
      </c>
      <c r="B1120" s="30" t="s">
        <v>547</v>
      </c>
      <c r="C1120" s="108" t="s">
        <v>807</v>
      </c>
      <c r="D1120" s="110"/>
      <c r="E1120" s="111" t="s">
        <v>761</v>
      </c>
      <c r="F1120" s="29"/>
      <c r="G1120" s="29"/>
      <c r="H1120" s="29"/>
      <c r="I1120" s="28">
        <f t="shared" ref="G1120:N1122" si="929">I1121</f>
        <v>18750</v>
      </c>
      <c r="J1120" s="28">
        <f t="shared" si="929"/>
        <v>0</v>
      </c>
      <c r="K1120" s="28">
        <f t="shared" si="929"/>
        <v>0</v>
      </c>
      <c r="L1120" s="28">
        <f t="shared" si="929"/>
        <v>18750</v>
      </c>
      <c r="M1120" s="28">
        <f t="shared" si="929"/>
        <v>0</v>
      </c>
      <c r="N1120" s="28">
        <f t="shared" si="929"/>
        <v>18750</v>
      </c>
      <c r="O1120" s="29"/>
      <c r="P1120" s="29"/>
      <c r="Q1120" s="29"/>
      <c r="R1120" s="29"/>
      <c r="S1120" s="29"/>
      <c r="T1120" s="29"/>
      <c r="U1120" s="29"/>
      <c r="V1120" s="29"/>
      <c r="W1120" s="29"/>
      <c r="X1120" s="29"/>
      <c r="Y1120" s="29"/>
      <c r="Z1120" s="29"/>
      <c r="AA1120" s="138"/>
      <c r="AB1120" s="29"/>
      <c r="AC1120" s="127"/>
    </row>
    <row r="1121" spans="1:29" ht="31.5" hidden="1" outlineLevel="4" x14ac:dyDescent="0.25">
      <c r="A1121" s="32" t="s">
        <v>565</v>
      </c>
      <c r="B1121" s="32" t="s">
        <v>547</v>
      </c>
      <c r="C1121" s="110" t="s">
        <v>807</v>
      </c>
      <c r="D1121" s="110" t="s">
        <v>65</v>
      </c>
      <c r="E1121" s="112" t="s">
        <v>66</v>
      </c>
      <c r="F1121" s="29"/>
      <c r="G1121" s="29"/>
      <c r="H1121" s="29"/>
      <c r="I1121" s="49">
        <v>18750</v>
      </c>
      <c r="J1121" s="49"/>
      <c r="K1121" s="49"/>
      <c r="L1121" s="49">
        <f>SUM(H1121:K1121)</f>
        <v>18750</v>
      </c>
      <c r="M1121" s="29"/>
      <c r="N1121" s="29">
        <f>SUM(L1121:M1121)</f>
        <v>18750</v>
      </c>
      <c r="O1121" s="29"/>
      <c r="P1121" s="29"/>
      <c r="Q1121" s="29"/>
      <c r="R1121" s="29"/>
      <c r="S1121" s="29"/>
      <c r="T1121" s="29"/>
      <c r="U1121" s="29"/>
      <c r="V1121" s="29"/>
      <c r="W1121" s="29"/>
      <c r="X1121" s="29"/>
      <c r="Y1121" s="29"/>
      <c r="Z1121" s="29"/>
      <c r="AA1121" s="138"/>
      <c r="AB1121" s="29"/>
      <c r="AC1121" s="127"/>
    </row>
    <row r="1122" spans="1:29" ht="47.25" hidden="1" outlineLevel="7" x14ac:dyDescent="0.2">
      <c r="A1122" s="30" t="s">
        <v>565</v>
      </c>
      <c r="B1122" s="30" t="s">
        <v>547</v>
      </c>
      <c r="C1122" s="30" t="s">
        <v>449</v>
      </c>
      <c r="D1122" s="32"/>
      <c r="E1122" s="31" t="s">
        <v>450</v>
      </c>
      <c r="F1122" s="28">
        <f>F1123</f>
        <v>3805.5105899999999</v>
      </c>
      <c r="G1122" s="28">
        <f t="shared" si="929"/>
        <v>3.0000000000000001E-5</v>
      </c>
      <c r="H1122" s="28">
        <f t="shared" si="929"/>
        <v>3805.51062</v>
      </c>
      <c r="I1122" s="28">
        <f t="shared" si="929"/>
        <v>0</v>
      </c>
      <c r="J1122" s="28">
        <f t="shared" si="929"/>
        <v>0</v>
      </c>
      <c r="K1122" s="28">
        <f t="shared" si="929"/>
        <v>0</v>
      </c>
      <c r="L1122" s="28">
        <f t="shared" si="929"/>
        <v>3805.51062</v>
      </c>
      <c r="M1122" s="28">
        <f>M1123</f>
        <v>0</v>
      </c>
      <c r="N1122" s="28">
        <f>N1123</f>
        <v>3805.51062</v>
      </c>
      <c r="O1122" s="28"/>
      <c r="P1122" s="28">
        <f t="shared" ref="P1122:S1122" si="930">P1123</f>
        <v>0</v>
      </c>
      <c r="Q1122" s="28">
        <f t="shared" si="930"/>
        <v>0</v>
      </c>
      <c r="R1122" s="28">
        <f t="shared" si="930"/>
        <v>0</v>
      </c>
      <c r="S1122" s="28">
        <f t="shared" si="930"/>
        <v>0</v>
      </c>
      <c r="T1122" s="28">
        <f>T1123</f>
        <v>0</v>
      </c>
      <c r="U1122" s="28">
        <f>U1123</f>
        <v>0</v>
      </c>
      <c r="V1122" s="28"/>
      <c r="W1122" s="28">
        <f t="shared" ref="W1122:Z1122" si="931">W1123</f>
        <v>0</v>
      </c>
      <c r="X1122" s="28">
        <f t="shared" si="931"/>
        <v>0</v>
      </c>
      <c r="Y1122" s="28">
        <f t="shared" si="931"/>
        <v>0</v>
      </c>
      <c r="Z1122" s="28">
        <f t="shared" si="931"/>
        <v>0</v>
      </c>
      <c r="AA1122" s="137">
        <f>AA1123</f>
        <v>0</v>
      </c>
      <c r="AB1122" s="28">
        <f>AB1123</f>
        <v>0</v>
      </c>
      <c r="AC1122" s="127"/>
    </row>
    <row r="1123" spans="1:29" ht="31.5" hidden="1" outlineLevel="7" x14ac:dyDescent="0.2">
      <c r="A1123" s="32" t="s">
        <v>565</v>
      </c>
      <c r="B1123" s="32" t="s">
        <v>547</v>
      </c>
      <c r="C1123" s="32" t="s">
        <v>449</v>
      </c>
      <c r="D1123" s="32" t="s">
        <v>65</v>
      </c>
      <c r="E1123" s="33" t="s">
        <v>66</v>
      </c>
      <c r="F1123" s="29">
        <f>367.98475+1495.03694+1942.4889</f>
        <v>3805.5105899999999</v>
      </c>
      <c r="G1123" s="49">
        <v>3.0000000000000001E-5</v>
      </c>
      <c r="H1123" s="49">
        <f>SUM(F1123:G1123)</f>
        <v>3805.51062</v>
      </c>
      <c r="I1123" s="49"/>
      <c r="J1123" s="49"/>
      <c r="K1123" s="49"/>
      <c r="L1123" s="49">
        <f>SUM(H1123:K1123)</f>
        <v>3805.51062</v>
      </c>
      <c r="M1123" s="49"/>
      <c r="N1123" s="49">
        <f>SUM(L1123:M1123)</f>
        <v>3805.51062</v>
      </c>
      <c r="O1123" s="29"/>
      <c r="P1123" s="29"/>
      <c r="Q1123" s="29">
        <f>SUM(O1123:P1123)</f>
        <v>0</v>
      </c>
      <c r="R1123" s="49"/>
      <c r="S1123" s="49">
        <f>SUM(Q1123:R1123)</f>
        <v>0</v>
      </c>
      <c r="T1123" s="49"/>
      <c r="U1123" s="49">
        <f>SUM(S1123:T1123)</f>
        <v>0</v>
      </c>
      <c r="V1123" s="29"/>
      <c r="W1123" s="29"/>
      <c r="X1123" s="29">
        <f>SUM(V1123:W1123)</f>
        <v>0</v>
      </c>
      <c r="Y1123" s="49"/>
      <c r="Z1123" s="49">
        <f>SUM(X1123:Y1123)</f>
        <v>0</v>
      </c>
      <c r="AA1123" s="140"/>
      <c r="AB1123" s="49">
        <f>SUM(Z1123:AA1123)</f>
        <v>0</v>
      </c>
      <c r="AC1123" s="127"/>
    </row>
    <row r="1124" spans="1:29" ht="47.25" hidden="1" outlineLevel="7" x14ac:dyDescent="0.2">
      <c r="A1124" s="30" t="s">
        <v>565</v>
      </c>
      <c r="B1124" s="30" t="s">
        <v>547</v>
      </c>
      <c r="C1124" s="30" t="s">
        <v>449</v>
      </c>
      <c r="D1124" s="32"/>
      <c r="E1124" s="31" t="s">
        <v>631</v>
      </c>
      <c r="F1124" s="28">
        <f>F1125</f>
        <v>4103.9542700000002</v>
      </c>
      <c r="G1124" s="28">
        <f t="shared" ref="G1124:L1124" si="932">G1125</f>
        <v>0</v>
      </c>
      <c r="H1124" s="28">
        <f t="shared" si="932"/>
        <v>4103.9542700000002</v>
      </c>
      <c r="I1124" s="28">
        <f t="shared" si="932"/>
        <v>0</v>
      </c>
      <c r="J1124" s="28">
        <f t="shared" si="932"/>
        <v>0</v>
      </c>
      <c r="K1124" s="28">
        <f t="shared" si="932"/>
        <v>0</v>
      </c>
      <c r="L1124" s="28">
        <f t="shared" si="932"/>
        <v>4103.9542700000002</v>
      </c>
      <c r="M1124" s="28">
        <f>M1125</f>
        <v>0</v>
      </c>
      <c r="N1124" s="28">
        <f>N1125</f>
        <v>4103.9542700000002</v>
      </c>
      <c r="O1124" s="28"/>
      <c r="P1124" s="28">
        <f t="shared" ref="P1124:S1124" si="933">P1125</f>
        <v>0</v>
      </c>
      <c r="Q1124" s="28">
        <f t="shared" si="933"/>
        <v>0</v>
      </c>
      <c r="R1124" s="28">
        <f t="shared" si="933"/>
        <v>0</v>
      </c>
      <c r="S1124" s="28">
        <f t="shared" si="933"/>
        <v>0</v>
      </c>
      <c r="T1124" s="28">
        <f>T1125</f>
        <v>0</v>
      </c>
      <c r="U1124" s="28">
        <f>U1125</f>
        <v>0</v>
      </c>
      <c r="V1124" s="28"/>
      <c r="W1124" s="28">
        <f t="shared" ref="W1124:Z1124" si="934">W1125</f>
        <v>0</v>
      </c>
      <c r="X1124" s="28">
        <f t="shared" si="934"/>
        <v>0</v>
      </c>
      <c r="Y1124" s="28">
        <f t="shared" si="934"/>
        <v>0</v>
      </c>
      <c r="Z1124" s="28">
        <f t="shared" si="934"/>
        <v>0</v>
      </c>
      <c r="AA1124" s="137">
        <f>AA1125</f>
        <v>0</v>
      </c>
      <c r="AB1124" s="28">
        <f>AB1125</f>
        <v>0</v>
      </c>
      <c r="AC1124" s="127"/>
    </row>
    <row r="1125" spans="1:29" ht="31.5" hidden="1" outlineLevel="7" x14ac:dyDescent="0.2">
      <c r="A1125" s="32" t="s">
        <v>565</v>
      </c>
      <c r="B1125" s="32" t="s">
        <v>547</v>
      </c>
      <c r="C1125" s="32" t="s">
        <v>449</v>
      </c>
      <c r="D1125" s="32" t="s">
        <v>65</v>
      </c>
      <c r="E1125" s="33" t="s">
        <v>66</v>
      </c>
      <c r="F1125" s="29">
        <f>1103.95427+1500+1500</f>
        <v>4103.9542700000002</v>
      </c>
      <c r="G1125" s="29"/>
      <c r="H1125" s="29">
        <f>SUM(F1125:G1125)</f>
        <v>4103.9542700000002</v>
      </c>
      <c r="I1125" s="29"/>
      <c r="J1125" s="29"/>
      <c r="K1125" s="29"/>
      <c r="L1125" s="29">
        <f>SUM(H1125:K1125)</f>
        <v>4103.9542700000002</v>
      </c>
      <c r="M1125" s="29"/>
      <c r="N1125" s="29">
        <f>SUM(L1125:M1125)</f>
        <v>4103.9542700000002</v>
      </c>
      <c r="O1125" s="29"/>
      <c r="P1125" s="29"/>
      <c r="Q1125" s="29">
        <f>SUM(O1125:P1125)</f>
        <v>0</v>
      </c>
      <c r="R1125" s="29"/>
      <c r="S1125" s="29">
        <f>SUM(Q1125:R1125)</f>
        <v>0</v>
      </c>
      <c r="T1125" s="29"/>
      <c r="U1125" s="29">
        <f>SUM(S1125:T1125)</f>
        <v>0</v>
      </c>
      <c r="V1125" s="29"/>
      <c r="W1125" s="29"/>
      <c r="X1125" s="29">
        <f>SUM(V1125:W1125)</f>
        <v>0</v>
      </c>
      <c r="Y1125" s="29"/>
      <c r="Z1125" s="29">
        <f>SUM(X1125:Y1125)</f>
        <v>0</v>
      </c>
      <c r="AA1125" s="138"/>
      <c r="AB1125" s="29">
        <f>SUM(Z1125:AA1125)</f>
        <v>0</v>
      </c>
      <c r="AC1125" s="127"/>
    </row>
    <row r="1126" spans="1:29" ht="31.5" hidden="1" customHeight="1" outlineLevel="7" x14ac:dyDescent="0.2">
      <c r="A1126" s="30" t="s">
        <v>565</v>
      </c>
      <c r="B1126" s="30" t="s">
        <v>547</v>
      </c>
      <c r="C1126" s="30" t="s">
        <v>266</v>
      </c>
      <c r="D1126" s="30"/>
      <c r="E1126" s="31" t="s">
        <v>419</v>
      </c>
      <c r="F1126" s="28">
        <f>F1127</f>
        <v>6750</v>
      </c>
      <c r="G1126" s="28">
        <f t="shared" ref="G1126:L1126" si="935">G1127</f>
        <v>-6750</v>
      </c>
      <c r="H1126" s="28">
        <f t="shared" si="935"/>
        <v>0</v>
      </c>
      <c r="I1126" s="28">
        <f t="shared" si="935"/>
        <v>0</v>
      </c>
      <c r="J1126" s="28">
        <f t="shared" si="935"/>
        <v>0</v>
      </c>
      <c r="K1126" s="28">
        <f t="shared" si="935"/>
        <v>0</v>
      </c>
      <c r="L1126" s="28">
        <f t="shared" si="935"/>
        <v>0</v>
      </c>
      <c r="M1126" s="28">
        <f>M1127</f>
        <v>0</v>
      </c>
      <c r="N1126" s="28">
        <f>N1127</f>
        <v>0</v>
      </c>
      <c r="O1126" s="29"/>
      <c r="P1126" s="28">
        <f t="shared" ref="P1126:S1126" si="936">P1127</f>
        <v>0</v>
      </c>
      <c r="Q1126" s="28">
        <f t="shared" si="936"/>
        <v>0</v>
      </c>
      <c r="R1126" s="28">
        <f t="shared" si="936"/>
        <v>0</v>
      </c>
      <c r="S1126" s="28">
        <f t="shared" si="936"/>
        <v>0</v>
      </c>
      <c r="T1126" s="28">
        <f>T1127</f>
        <v>0</v>
      </c>
      <c r="U1126" s="28">
        <f>U1127</f>
        <v>0</v>
      </c>
      <c r="V1126" s="29"/>
      <c r="W1126" s="28">
        <f t="shared" ref="W1126:Z1126" si="937">W1127</f>
        <v>0</v>
      </c>
      <c r="X1126" s="28">
        <f t="shared" si="937"/>
        <v>0</v>
      </c>
      <c r="Y1126" s="28">
        <f t="shared" si="937"/>
        <v>0</v>
      </c>
      <c r="Z1126" s="28">
        <f t="shared" si="937"/>
        <v>0</v>
      </c>
      <c r="AA1126" s="137">
        <f>AA1127</f>
        <v>0</v>
      </c>
      <c r="AB1126" s="28">
        <f>AB1127</f>
        <v>0</v>
      </c>
      <c r="AC1126" s="127"/>
    </row>
    <row r="1127" spans="1:29" ht="31.5" hidden="1" outlineLevel="7" x14ac:dyDescent="0.2">
      <c r="A1127" s="32" t="s">
        <v>565</v>
      </c>
      <c r="B1127" s="32" t="s">
        <v>547</v>
      </c>
      <c r="C1127" s="32" t="s">
        <v>266</v>
      </c>
      <c r="D1127" s="32" t="s">
        <v>65</v>
      </c>
      <c r="E1127" s="33" t="s">
        <v>66</v>
      </c>
      <c r="F1127" s="29">
        <v>6750</v>
      </c>
      <c r="G1127" s="29">
        <v>-6750</v>
      </c>
      <c r="H1127" s="29">
        <f>SUM(F1127:G1127)</f>
        <v>0</v>
      </c>
      <c r="I1127" s="29"/>
      <c r="J1127" s="29"/>
      <c r="K1127" s="29"/>
      <c r="L1127" s="29">
        <f>SUM(H1127:K1127)</f>
        <v>0</v>
      </c>
      <c r="M1127" s="29"/>
      <c r="N1127" s="29">
        <f>SUM(L1127:M1127)</f>
        <v>0</v>
      </c>
      <c r="O1127" s="29"/>
      <c r="P1127" s="29"/>
      <c r="Q1127" s="29">
        <f>SUM(O1127:P1127)</f>
        <v>0</v>
      </c>
      <c r="R1127" s="29"/>
      <c r="S1127" s="29">
        <f>SUM(Q1127:R1127)</f>
        <v>0</v>
      </c>
      <c r="T1127" s="29"/>
      <c r="U1127" s="29">
        <f>SUM(S1127:T1127)</f>
        <v>0</v>
      </c>
      <c r="V1127" s="29"/>
      <c r="W1127" s="29"/>
      <c r="X1127" s="29">
        <f>SUM(V1127:W1127)</f>
        <v>0</v>
      </c>
      <c r="Y1127" s="29"/>
      <c r="Z1127" s="29">
        <f>SUM(X1127:Y1127)</f>
        <v>0</v>
      </c>
      <c r="AA1127" s="138"/>
      <c r="AB1127" s="29">
        <f>SUM(Z1127:AA1127)</f>
        <v>0</v>
      </c>
      <c r="AC1127" s="127"/>
    </row>
    <row r="1128" spans="1:29" ht="31.5" hidden="1" outlineLevel="4" x14ac:dyDescent="0.2">
      <c r="A1128" s="30" t="s">
        <v>565</v>
      </c>
      <c r="B1128" s="30" t="s">
        <v>547</v>
      </c>
      <c r="C1128" s="30" t="s">
        <v>383</v>
      </c>
      <c r="D1128" s="30"/>
      <c r="E1128" s="31" t="s">
        <v>384</v>
      </c>
      <c r="F1128" s="28">
        <f t="shared" ref="F1128:Z1128" si="938">F1129</f>
        <v>4097</v>
      </c>
      <c r="G1128" s="28">
        <f t="shared" si="938"/>
        <v>0</v>
      </c>
      <c r="H1128" s="28">
        <f t="shared" si="938"/>
        <v>4097</v>
      </c>
      <c r="I1128" s="28">
        <f t="shared" si="938"/>
        <v>0</v>
      </c>
      <c r="J1128" s="28">
        <f t="shared" si="938"/>
        <v>42.468000000000004</v>
      </c>
      <c r="K1128" s="28">
        <f t="shared" si="938"/>
        <v>0</v>
      </c>
      <c r="L1128" s="28">
        <f t="shared" si="938"/>
        <v>4139.4679999999998</v>
      </c>
      <c r="M1128" s="28">
        <f>M1129</f>
        <v>0</v>
      </c>
      <c r="N1128" s="28">
        <f>N1129</f>
        <v>4139.4679999999998</v>
      </c>
      <c r="O1128" s="28">
        <f t="shared" si="938"/>
        <v>4097</v>
      </c>
      <c r="P1128" s="28">
        <f t="shared" si="938"/>
        <v>0</v>
      </c>
      <c r="Q1128" s="28">
        <f t="shared" si="938"/>
        <v>4097</v>
      </c>
      <c r="R1128" s="28">
        <f t="shared" si="938"/>
        <v>0</v>
      </c>
      <c r="S1128" s="28">
        <f t="shared" si="938"/>
        <v>4097</v>
      </c>
      <c r="T1128" s="28">
        <f>T1129</f>
        <v>0</v>
      </c>
      <c r="U1128" s="28">
        <f>U1129</f>
        <v>4097</v>
      </c>
      <c r="V1128" s="28">
        <f>V1129</f>
        <v>4097</v>
      </c>
      <c r="W1128" s="28">
        <f t="shared" si="938"/>
        <v>0</v>
      </c>
      <c r="X1128" s="28">
        <f t="shared" si="938"/>
        <v>4097</v>
      </c>
      <c r="Y1128" s="28">
        <f t="shared" si="938"/>
        <v>0</v>
      </c>
      <c r="Z1128" s="28">
        <f t="shared" si="938"/>
        <v>4097</v>
      </c>
      <c r="AA1128" s="137">
        <f>AA1129</f>
        <v>0</v>
      </c>
      <c r="AB1128" s="28">
        <f>AB1129</f>
        <v>4097</v>
      </c>
      <c r="AC1128" s="127"/>
    </row>
    <row r="1129" spans="1:29" ht="22.5" hidden="1" customHeight="1" outlineLevel="5" x14ac:dyDescent="0.2">
      <c r="A1129" s="30" t="s">
        <v>565</v>
      </c>
      <c r="B1129" s="30" t="s">
        <v>547</v>
      </c>
      <c r="C1129" s="30" t="s">
        <v>389</v>
      </c>
      <c r="D1129" s="20"/>
      <c r="E1129" s="21" t="s">
        <v>390</v>
      </c>
      <c r="F1129" s="22">
        <f>F1130+F1131+F1132</f>
        <v>4097</v>
      </c>
      <c r="G1129" s="22">
        <f t="shared" ref="G1129:X1129" si="939">G1130+G1131+G1132</f>
        <v>0</v>
      </c>
      <c r="H1129" s="22">
        <f t="shared" si="939"/>
        <v>4097</v>
      </c>
      <c r="I1129" s="22">
        <f t="shared" si="939"/>
        <v>0</v>
      </c>
      <c r="J1129" s="22">
        <f t="shared" si="939"/>
        <v>42.468000000000004</v>
      </c>
      <c r="K1129" s="22">
        <f>K1130+K1131+K1132</f>
        <v>0</v>
      </c>
      <c r="L1129" s="22">
        <f t="shared" ref="L1129" si="940">L1130+L1131+L1132</f>
        <v>4139.4679999999998</v>
      </c>
      <c r="M1129" s="22">
        <f>M1130+M1131+M1132</f>
        <v>0</v>
      </c>
      <c r="N1129" s="22">
        <f>N1130+N1131+N1132</f>
        <v>4139.4679999999998</v>
      </c>
      <c r="O1129" s="22">
        <f t="shared" si="939"/>
        <v>4097</v>
      </c>
      <c r="P1129" s="22">
        <f t="shared" si="939"/>
        <v>0</v>
      </c>
      <c r="Q1129" s="22">
        <f t="shared" si="939"/>
        <v>4097</v>
      </c>
      <c r="R1129" s="22">
        <f>R1130+R1131+R1132</f>
        <v>0</v>
      </c>
      <c r="S1129" s="22">
        <f t="shared" ref="S1129" si="941">S1130+S1131+S1132</f>
        <v>4097</v>
      </c>
      <c r="T1129" s="22">
        <f>T1130+T1131+T1132</f>
        <v>0</v>
      </c>
      <c r="U1129" s="22">
        <f>U1130+U1131+U1132</f>
        <v>4097</v>
      </c>
      <c r="V1129" s="22">
        <f t="shared" si="939"/>
        <v>4097</v>
      </c>
      <c r="W1129" s="22">
        <f t="shared" si="939"/>
        <v>0</v>
      </c>
      <c r="X1129" s="22">
        <f t="shared" si="939"/>
        <v>4097</v>
      </c>
      <c r="Y1129" s="22">
        <f>Y1130+Y1131+Y1132</f>
        <v>0</v>
      </c>
      <c r="Z1129" s="22">
        <f t="shared" ref="Z1129" si="942">Z1130+Z1131+Z1132</f>
        <v>4097</v>
      </c>
      <c r="AA1129" s="144">
        <f>AA1130+AA1131+AA1132</f>
        <v>0</v>
      </c>
      <c r="AB1129" s="22">
        <f>AB1130+AB1131+AB1132</f>
        <v>4097</v>
      </c>
      <c r="AC1129" s="127"/>
    </row>
    <row r="1130" spans="1:29" ht="15.75" hidden="1" outlineLevel="7" x14ac:dyDescent="0.2">
      <c r="A1130" s="32" t="s">
        <v>565</v>
      </c>
      <c r="B1130" s="32" t="s">
        <v>547</v>
      </c>
      <c r="C1130" s="32" t="s">
        <v>389</v>
      </c>
      <c r="D1130" s="24" t="s">
        <v>7</v>
      </c>
      <c r="E1130" s="25" t="s">
        <v>8</v>
      </c>
      <c r="F1130" s="26">
        <v>4097</v>
      </c>
      <c r="G1130" s="26">
        <f>-700-3197</f>
        <v>-3897</v>
      </c>
      <c r="H1130" s="26">
        <f>SUM(F1130:G1130)</f>
        <v>200</v>
      </c>
      <c r="I1130" s="26"/>
      <c r="J1130" s="26">
        <v>42.468000000000004</v>
      </c>
      <c r="K1130" s="26">
        <v>90</v>
      </c>
      <c r="L1130" s="26">
        <f>SUM(H1130:K1130)</f>
        <v>332.46800000000002</v>
      </c>
      <c r="M1130" s="26"/>
      <c r="N1130" s="26">
        <f>SUM(L1130:M1130)</f>
        <v>332.46800000000002</v>
      </c>
      <c r="O1130" s="26">
        <v>4097</v>
      </c>
      <c r="P1130" s="26">
        <f>-700-3197</f>
        <v>-3897</v>
      </c>
      <c r="Q1130" s="26">
        <f>SUM(O1130:P1130)</f>
        <v>200</v>
      </c>
      <c r="R1130" s="26"/>
      <c r="S1130" s="26">
        <f>SUM(Q1130:R1130)</f>
        <v>200</v>
      </c>
      <c r="T1130" s="26"/>
      <c r="U1130" s="26">
        <f>SUM(S1130:T1130)</f>
        <v>200</v>
      </c>
      <c r="V1130" s="26">
        <v>4097</v>
      </c>
      <c r="W1130" s="26">
        <f>-700-3197</f>
        <v>-3897</v>
      </c>
      <c r="X1130" s="26">
        <f>SUM(V1130:W1130)</f>
        <v>200</v>
      </c>
      <c r="Y1130" s="26"/>
      <c r="Z1130" s="26">
        <f>SUM(X1130:Y1130)</f>
        <v>200</v>
      </c>
      <c r="AA1130" s="143"/>
      <c r="AB1130" s="26">
        <f>SUM(Z1130:AA1130)</f>
        <v>200</v>
      </c>
      <c r="AC1130" s="127"/>
    </row>
    <row r="1131" spans="1:29" ht="15.75" hidden="1" outlineLevel="7" x14ac:dyDescent="0.2">
      <c r="A1131" s="32" t="s">
        <v>565</v>
      </c>
      <c r="B1131" s="32" t="s">
        <v>547</v>
      </c>
      <c r="C1131" s="32" t="s">
        <v>389</v>
      </c>
      <c r="D1131" s="24" t="s">
        <v>19</v>
      </c>
      <c r="E1131" s="25" t="s">
        <v>20</v>
      </c>
      <c r="F1131" s="26"/>
      <c r="G1131" s="26">
        <v>700</v>
      </c>
      <c r="H1131" s="26">
        <f t="shared" ref="H1131:H1132" si="943">SUM(F1131:G1131)</f>
        <v>700</v>
      </c>
      <c r="I1131" s="26"/>
      <c r="J1131" s="26"/>
      <c r="K1131" s="26">
        <v>-90</v>
      </c>
      <c r="L1131" s="26">
        <f t="shared" ref="L1131:L1132" si="944">SUM(H1131:K1131)</f>
        <v>610</v>
      </c>
      <c r="M1131" s="26"/>
      <c r="N1131" s="26">
        <f>SUM(L1131:M1131)</f>
        <v>610</v>
      </c>
      <c r="O1131" s="26"/>
      <c r="P1131" s="26">
        <v>700</v>
      </c>
      <c r="Q1131" s="26">
        <f t="shared" ref="Q1131:Q1132" si="945">SUM(O1131:P1131)</f>
        <v>700</v>
      </c>
      <c r="R1131" s="26"/>
      <c r="S1131" s="26">
        <f t="shared" ref="S1131:S1132" si="946">SUM(Q1131:R1131)</f>
        <v>700</v>
      </c>
      <c r="T1131" s="26"/>
      <c r="U1131" s="26">
        <f>SUM(S1131:T1131)</f>
        <v>700</v>
      </c>
      <c r="V1131" s="26"/>
      <c r="W1131" s="26">
        <v>700</v>
      </c>
      <c r="X1131" s="26">
        <f t="shared" ref="X1131:X1132" si="947">SUM(V1131:W1131)</f>
        <v>700</v>
      </c>
      <c r="Y1131" s="26"/>
      <c r="Z1131" s="26">
        <f t="shared" ref="Z1131:Z1132" si="948">SUM(X1131:Y1131)</f>
        <v>700</v>
      </c>
      <c r="AA1131" s="143"/>
      <c r="AB1131" s="26">
        <f>SUM(Z1131:AA1131)</f>
        <v>700</v>
      </c>
      <c r="AC1131" s="127"/>
    </row>
    <row r="1132" spans="1:29" ht="31.5" hidden="1" outlineLevel="7" x14ac:dyDescent="0.2">
      <c r="A1132" s="32" t="s">
        <v>565</v>
      </c>
      <c r="B1132" s="32" t="s">
        <v>547</v>
      </c>
      <c r="C1132" s="32" t="s">
        <v>389</v>
      </c>
      <c r="D1132" s="24" t="s">
        <v>65</v>
      </c>
      <c r="E1132" s="25" t="s">
        <v>66</v>
      </c>
      <c r="F1132" s="26"/>
      <c r="G1132" s="26">
        <v>3197</v>
      </c>
      <c r="H1132" s="26">
        <f t="shared" si="943"/>
        <v>3197</v>
      </c>
      <c r="I1132" s="26"/>
      <c r="J1132" s="26"/>
      <c r="K1132" s="26"/>
      <c r="L1132" s="26">
        <f t="shared" si="944"/>
        <v>3197</v>
      </c>
      <c r="M1132" s="26"/>
      <c r="N1132" s="26">
        <f>SUM(L1132:M1132)</f>
        <v>3197</v>
      </c>
      <c r="O1132" s="26"/>
      <c r="P1132" s="26">
        <v>3197</v>
      </c>
      <c r="Q1132" s="26">
        <f t="shared" si="945"/>
        <v>3197</v>
      </c>
      <c r="R1132" s="26"/>
      <c r="S1132" s="26">
        <f t="shared" si="946"/>
        <v>3197</v>
      </c>
      <c r="T1132" s="26"/>
      <c r="U1132" s="26">
        <f>SUM(S1132:T1132)</f>
        <v>3197</v>
      </c>
      <c r="V1132" s="26"/>
      <c r="W1132" s="26">
        <v>3197</v>
      </c>
      <c r="X1132" s="26">
        <f t="shared" si="947"/>
        <v>3197</v>
      </c>
      <c r="Y1132" s="26"/>
      <c r="Z1132" s="26">
        <f t="shared" si="948"/>
        <v>3197</v>
      </c>
      <c r="AA1132" s="143"/>
      <c r="AB1132" s="26">
        <f>SUM(Z1132:AA1132)</f>
        <v>3197</v>
      </c>
      <c r="AC1132" s="127"/>
    </row>
    <row r="1133" spans="1:29" ht="31.5" hidden="1" outlineLevel="7" x14ac:dyDescent="0.2">
      <c r="A1133" s="30" t="s">
        <v>565</v>
      </c>
      <c r="B1133" s="30" t="s">
        <v>547</v>
      </c>
      <c r="C1133" s="30" t="s">
        <v>57</v>
      </c>
      <c r="D1133" s="30"/>
      <c r="E1133" s="31" t="s">
        <v>58</v>
      </c>
      <c r="F1133" s="26"/>
      <c r="G1133" s="26"/>
      <c r="H1133" s="26"/>
      <c r="I1133" s="28">
        <f t="shared" ref="I1133:N1134" si="949">I1134</f>
        <v>0</v>
      </c>
      <c r="J1133" s="28">
        <f t="shared" si="949"/>
        <v>0</v>
      </c>
      <c r="K1133" s="28">
        <f t="shared" si="949"/>
        <v>138.32795999999999</v>
      </c>
      <c r="L1133" s="28">
        <f t="shared" si="949"/>
        <v>138.32795999999999</v>
      </c>
      <c r="M1133" s="28">
        <f t="shared" si="949"/>
        <v>0</v>
      </c>
      <c r="N1133" s="28">
        <f t="shared" si="949"/>
        <v>138.32795999999999</v>
      </c>
      <c r="O1133" s="26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143"/>
      <c r="AB1133" s="26"/>
      <c r="AC1133" s="127"/>
    </row>
    <row r="1134" spans="1:29" ht="31.5" hidden="1" outlineLevel="7" x14ac:dyDescent="0.2">
      <c r="A1134" s="30" t="s">
        <v>565</v>
      </c>
      <c r="B1134" s="30" t="s">
        <v>547</v>
      </c>
      <c r="C1134" s="30" t="s">
        <v>59</v>
      </c>
      <c r="D1134" s="30"/>
      <c r="E1134" s="31" t="s">
        <v>60</v>
      </c>
      <c r="F1134" s="26"/>
      <c r="G1134" s="26"/>
      <c r="H1134" s="26"/>
      <c r="I1134" s="28">
        <f t="shared" si="949"/>
        <v>0</v>
      </c>
      <c r="J1134" s="28">
        <f t="shared" si="949"/>
        <v>0</v>
      </c>
      <c r="K1134" s="28">
        <f t="shared" si="949"/>
        <v>138.32795999999999</v>
      </c>
      <c r="L1134" s="28">
        <f t="shared" si="949"/>
        <v>138.32795999999999</v>
      </c>
      <c r="M1134" s="28">
        <f t="shared" si="949"/>
        <v>0</v>
      </c>
      <c r="N1134" s="28">
        <f t="shared" si="949"/>
        <v>138.32795999999999</v>
      </c>
      <c r="O1134" s="26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143"/>
      <c r="AB1134" s="26"/>
      <c r="AC1134" s="127"/>
    </row>
    <row r="1135" spans="1:29" ht="31.5" hidden="1" outlineLevel="7" x14ac:dyDescent="0.2">
      <c r="A1135" s="30" t="s">
        <v>565</v>
      </c>
      <c r="B1135" s="30" t="s">
        <v>547</v>
      </c>
      <c r="C1135" s="30" t="s">
        <v>61</v>
      </c>
      <c r="D1135" s="30"/>
      <c r="E1135" s="31" t="s">
        <v>62</v>
      </c>
      <c r="F1135" s="26"/>
      <c r="G1135" s="26"/>
      <c r="H1135" s="26"/>
      <c r="I1135" s="28">
        <f t="shared" ref="I1135:N1135" si="950">I1136+I1138+I1140</f>
        <v>0</v>
      </c>
      <c r="J1135" s="28">
        <f t="shared" si="950"/>
        <v>0</v>
      </c>
      <c r="K1135" s="28">
        <f t="shared" si="950"/>
        <v>138.32795999999999</v>
      </c>
      <c r="L1135" s="28">
        <f t="shared" si="950"/>
        <v>138.32795999999999</v>
      </c>
      <c r="M1135" s="28">
        <f t="shared" si="950"/>
        <v>0</v>
      </c>
      <c r="N1135" s="28">
        <f t="shared" si="950"/>
        <v>138.32795999999999</v>
      </c>
      <c r="O1135" s="26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143"/>
      <c r="AB1135" s="26"/>
      <c r="AC1135" s="127"/>
    </row>
    <row r="1136" spans="1:29" ht="31.5" hidden="1" outlineLevel="7" x14ac:dyDescent="0.2">
      <c r="A1136" s="30" t="s">
        <v>565</v>
      </c>
      <c r="B1136" s="30" t="s">
        <v>547</v>
      </c>
      <c r="C1136" s="30" t="s">
        <v>442</v>
      </c>
      <c r="D1136" s="30"/>
      <c r="E1136" s="52" t="s">
        <v>492</v>
      </c>
      <c r="F1136" s="26"/>
      <c r="G1136" s="26"/>
      <c r="H1136" s="26"/>
      <c r="I1136" s="28">
        <f t="shared" ref="I1136:N1136" si="951">I1137</f>
        <v>0</v>
      </c>
      <c r="J1136" s="28">
        <f t="shared" si="951"/>
        <v>0</v>
      </c>
      <c r="K1136" s="28">
        <f t="shared" si="951"/>
        <v>69.163979999999995</v>
      </c>
      <c r="L1136" s="28">
        <f t="shared" si="951"/>
        <v>69.163979999999995</v>
      </c>
      <c r="M1136" s="28">
        <f t="shared" si="951"/>
        <v>0</v>
      </c>
      <c r="N1136" s="28">
        <f t="shared" si="951"/>
        <v>69.163979999999995</v>
      </c>
      <c r="O1136" s="26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143"/>
      <c r="AB1136" s="26"/>
      <c r="AC1136" s="127"/>
    </row>
    <row r="1137" spans="1:29" ht="31.5" hidden="1" outlineLevel="7" x14ac:dyDescent="0.2">
      <c r="A1137" s="32" t="s">
        <v>565</v>
      </c>
      <c r="B1137" s="32" t="s">
        <v>547</v>
      </c>
      <c r="C1137" s="32" t="s">
        <v>442</v>
      </c>
      <c r="D1137" s="32" t="s">
        <v>65</v>
      </c>
      <c r="E1137" s="33" t="s">
        <v>66</v>
      </c>
      <c r="F1137" s="26"/>
      <c r="G1137" s="26"/>
      <c r="H1137" s="26"/>
      <c r="I1137" s="29"/>
      <c r="J1137" s="29"/>
      <c r="K1137" s="29">
        <v>69.163979999999995</v>
      </c>
      <c r="L1137" s="29">
        <f>SUM(H1137:K1137)</f>
        <v>69.163979999999995</v>
      </c>
      <c r="M1137" s="26"/>
      <c r="N1137" s="26">
        <f>SUM(L1137:M1137)</f>
        <v>69.163979999999995</v>
      </c>
      <c r="O1137" s="26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143"/>
      <c r="AB1137" s="26"/>
      <c r="AC1137" s="127"/>
    </row>
    <row r="1138" spans="1:29" ht="31.5" hidden="1" outlineLevel="7" x14ac:dyDescent="0.2">
      <c r="A1138" s="30" t="s">
        <v>565</v>
      </c>
      <c r="B1138" s="30" t="s">
        <v>547</v>
      </c>
      <c r="C1138" s="30" t="s">
        <v>442</v>
      </c>
      <c r="D1138" s="30"/>
      <c r="E1138" s="52" t="s">
        <v>448</v>
      </c>
      <c r="F1138" s="26"/>
      <c r="G1138" s="26"/>
      <c r="H1138" s="26"/>
      <c r="I1138" s="28">
        <f t="shared" ref="I1138:N1138" si="952">I1139</f>
        <v>0</v>
      </c>
      <c r="J1138" s="28">
        <f t="shared" si="952"/>
        <v>0</v>
      </c>
      <c r="K1138" s="28">
        <f t="shared" si="952"/>
        <v>69.163979999999995</v>
      </c>
      <c r="L1138" s="28">
        <f t="shared" si="952"/>
        <v>69.163979999999995</v>
      </c>
      <c r="M1138" s="28">
        <f t="shared" si="952"/>
        <v>0</v>
      </c>
      <c r="N1138" s="28">
        <f t="shared" si="952"/>
        <v>69.163979999999995</v>
      </c>
      <c r="O1138" s="26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143"/>
      <c r="AB1138" s="26"/>
      <c r="AC1138" s="127"/>
    </row>
    <row r="1139" spans="1:29" ht="31.5" hidden="1" outlineLevel="7" x14ac:dyDescent="0.2">
      <c r="A1139" s="32" t="s">
        <v>565</v>
      </c>
      <c r="B1139" s="32" t="s">
        <v>547</v>
      </c>
      <c r="C1139" s="32" t="s">
        <v>442</v>
      </c>
      <c r="D1139" s="32" t="s">
        <v>65</v>
      </c>
      <c r="E1139" s="33" t="s">
        <v>66</v>
      </c>
      <c r="F1139" s="26"/>
      <c r="G1139" s="26"/>
      <c r="H1139" s="26"/>
      <c r="I1139" s="29"/>
      <c r="J1139" s="29"/>
      <c r="K1139" s="29">
        <v>69.163979999999995</v>
      </c>
      <c r="L1139" s="29">
        <f>SUM(H1139:K1139)</f>
        <v>69.163979999999995</v>
      </c>
      <c r="M1139" s="26"/>
      <c r="N1139" s="26">
        <f>SUM(L1139:M1139)</f>
        <v>69.163979999999995</v>
      </c>
      <c r="O1139" s="26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143"/>
      <c r="AB1139" s="26"/>
      <c r="AC1139" s="127"/>
    </row>
    <row r="1140" spans="1:29" ht="31.5" hidden="1" outlineLevel="7" x14ac:dyDescent="0.2">
      <c r="A1140" s="30" t="s">
        <v>565</v>
      </c>
      <c r="B1140" s="30" t="s">
        <v>547</v>
      </c>
      <c r="C1140" s="30" t="s">
        <v>442</v>
      </c>
      <c r="D1140" s="30"/>
      <c r="E1140" s="52" t="s">
        <v>799</v>
      </c>
      <c r="F1140" s="26"/>
      <c r="G1140" s="26"/>
      <c r="H1140" s="26"/>
      <c r="I1140" s="28">
        <f t="shared" ref="I1140:N1140" si="953">I1141</f>
        <v>0</v>
      </c>
      <c r="J1140" s="28">
        <f t="shared" si="953"/>
        <v>0</v>
      </c>
      <c r="K1140" s="28">
        <f t="shared" si="953"/>
        <v>0</v>
      </c>
      <c r="L1140" s="28">
        <f t="shared" si="953"/>
        <v>0</v>
      </c>
      <c r="M1140" s="28">
        <f t="shared" si="953"/>
        <v>0</v>
      </c>
      <c r="N1140" s="28">
        <f t="shared" si="953"/>
        <v>0</v>
      </c>
      <c r="O1140" s="26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143"/>
      <c r="AB1140" s="26"/>
      <c r="AC1140" s="127"/>
    </row>
    <row r="1141" spans="1:29" ht="31.5" hidden="1" outlineLevel="7" x14ac:dyDescent="0.2">
      <c r="A1141" s="32" t="s">
        <v>565</v>
      </c>
      <c r="B1141" s="32" t="s">
        <v>547</v>
      </c>
      <c r="C1141" s="32" t="s">
        <v>442</v>
      </c>
      <c r="D1141" s="32" t="s">
        <v>65</v>
      </c>
      <c r="E1141" s="33" t="s">
        <v>66</v>
      </c>
      <c r="F1141" s="26"/>
      <c r="G1141" s="26"/>
      <c r="H1141" s="26"/>
      <c r="I1141" s="29"/>
      <c r="J1141" s="29"/>
      <c r="K1141" s="29"/>
      <c r="L1141" s="29">
        <f>SUM(H1141:K1141)</f>
        <v>0</v>
      </c>
      <c r="M1141" s="26"/>
      <c r="N1141" s="26">
        <f>SUM(L1141:M1141)</f>
        <v>0</v>
      </c>
      <c r="O1141" s="26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143"/>
      <c r="AB1141" s="26"/>
      <c r="AC1141" s="127"/>
    </row>
    <row r="1142" spans="1:29" ht="15.75" outlineLevel="1" x14ac:dyDescent="0.2">
      <c r="A1142" s="30" t="s">
        <v>565</v>
      </c>
      <c r="B1142" s="30" t="s">
        <v>567</v>
      </c>
      <c r="C1142" s="30"/>
      <c r="D1142" s="30"/>
      <c r="E1142" s="31" t="s">
        <v>568</v>
      </c>
      <c r="F1142" s="28">
        <f t="shared" ref="F1142:Z1144" si="954">F1143</f>
        <v>8611.1496700000007</v>
      </c>
      <c r="G1142" s="28">
        <f t="shared" si="954"/>
        <v>0</v>
      </c>
      <c r="H1142" s="28">
        <f t="shared" si="954"/>
        <v>8611.1496700000007</v>
      </c>
      <c r="I1142" s="28">
        <f t="shared" si="954"/>
        <v>0</v>
      </c>
      <c r="J1142" s="28">
        <f t="shared" si="954"/>
        <v>0</v>
      </c>
      <c r="K1142" s="28">
        <f t="shared" si="954"/>
        <v>129946.7735</v>
      </c>
      <c r="L1142" s="28">
        <f t="shared" si="954"/>
        <v>138557.92316999999</v>
      </c>
      <c r="M1142" s="28">
        <f>M1143</f>
        <v>8481.5811200000007</v>
      </c>
      <c r="N1142" s="28">
        <f>N1143</f>
        <v>147039.50428999998</v>
      </c>
      <c r="O1142" s="28">
        <f t="shared" ref="O1142" si="955">O1143</f>
        <v>1736.2</v>
      </c>
      <c r="P1142" s="28">
        <f t="shared" si="954"/>
        <v>0</v>
      </c>
      <c r="Q1142" s="28">
        <f t="shared" si="954"/>
        <v>1736.2</v>
      </c>
      <c r="R1142" s="28">
        <f t="shared" si="954"/>
        <v>116534.2</v>
      </c>
      <c r="S1142" s="28">
        <f t="shared" si="954"/>
        <v>118270.39999999999</v>
      </c>
      <c r="T1142" s="28">
        <f>T1143</f>
        <v>0</v>
      </c>
      <c r="U1142" s="28">
        <f>U1143</f>
        <v>118270.39999999999</v>
      </c>
      <c r="V1142" s="28">
        <f t="shared" ref="V1142" si="956">V1143</f>
        <v>1736.2</v>
      </c>
      <c r="W1142" s="28">
        <f t="shared" si="954"/>
        <v>0</v>
      </c>
      <c r="X1142" s="28">
        <f t="shared" si="954"/>
        <v>1736.2</v>
      </c>
      <c r="Y1142" s="28">
        <f t="shared" si="954"/>
        <v>116534.2</v>
      </c>
      <c r="Z1142" s="28">
        <f t="shared" si="954"/>
        <v>118270.39999999999</v>
      </c>
      <c r="AA1142" s="137">
        <f>AA1143</f>
        <v>0</v>
      </c>
      <c r="AB1142" s="28">
        <f>AB1143</f>
        <v>118270.39999999999</v>
      </c>
      <c r="AC1142" s="127"/>
    </row>
    <row r="1143" spans="1:29" ht="24.75" customHeight="1" outlineLevel="2" collapsed="1" x14ac:dyDescent="0.2">
      <c r="A1143" s="30" t="s">
        <v>565</v>
      </c>
      <c r="B1143" s="30" t="s">
        <v>567</v>
      </c>
      <c r="C1143" s="30" t="s">
        <v>260</v>
      </c>
      <c r="D1143" s="30"/>
      <c r="E1143" s="31" t="s">
        <v>261</v>
      </c>
      <c r="F1143" s="28">
        <f>F1144+F1150</f>
        <v>8611.1496700000007</v>
      </c>
      <c r="G1143" s="28">
        <f t="shared" ref="G1143:L1143" si="957">G1144+G1150</f>
        <v>0</v>
      </c>
      <c r="H1143" s="28">
        <f t="shared" si="957"/>
        <v>8611.1496700000007</v>
      </c>
      <c r="I1143" s="28">
        <f t="shared" si="957"/>
        <v>0</v>
      </c>
      <c r="J1143" s="28">
        <f t="shared" si="957"/>
        <v>0</v>
      </c>
      <c r="K1143" s="28">
        <f t="shared" si="957"/>
        <v>129946.7735</v>
      </c>
      <c r="L1143" s="28">
        <f t="shared" si="957"/>
        <v>138557.92316999999</v>
      </c>
      <c r="M1143" s="28">
        <f>M1144+M1150</f>
        <v>8481.5811200000007</v>
      </c>
      <c r="N1143" s="28">
        <f>N1144+N1150</f>
        <v>147039.50428999998</v>
      </c>
      <c r="O1143" s="28">
        <f>O1144+O1150</f>
        <v>1736.2</v>
      </c>
      <c r="P1143" s="28">
        <f t="shared" ref="P1143:S1143" si="958">P1144+P1150</f>
        <v>0</v>
      </c>
      <c r="Q1143" s="28">
        <f t="shared" si="958"/>
        <v>1736.2</v>
      </c>
      <c r="R1143" s="28">
        <f t="shared" si="958"/>
        <v>116534.2</v>
      </c>
      <c r="S1143" s="28">
        <f t="shared" si="958"/>
        <v>118270.39999999999</v>
      </c>
      <c r="T1143" s="28">
        <f>T1144+T1150</f>
        <v>0</v>
      </c>
      <c r="U1143" s="28">
        <f>U1144+U1150</f>
        <v>118270.39999999999</v>
      </c>
      <c r="V1143" s="28">
        <f>V1144+V1150</f>
        <v>1736.2</v>
      </c>
      <c r="W1143" s="28">
        <f t="shared" ref="W1143:Z1143" si="959">W1144+W1150</f>
        <v>0</v>
      </c>
      <c r="X1143" s="28">
        <f t="shared" si="959"/>
        <v>1736.2</v>
      </c>
      <c r="Y1143" s="28">
        <f t="shared" si="959"/>
        <v>116534.2</v>
      </c>
      <c r="Z1143" s="28">
        <f t="shared" si="959"/>
        <v>118270.39999999999</v>
      </c>
      <c r="AA1143" s="137">
        <f>AA1144+AA1150</f>
        <v>0</v>
      </c>
      <c r="AB1143" s="28">
        <f>AB1144+AB1150</f>
        <v>118270.39999999999</v>
      </c>
      <c r="AC1143" s="127"/>
    </row>
    <row r="1144" spans="1:29" ht="15.75" hidden="1" outlineLevel="3" x14ac:dyDescent="0.2">
      <c r="A1144" s="30" t="s">
        <v>565</v>
      </c>
      <c r="B1144" s="30" t="s">
        <v>567</v>
      </c>
      <c r="C1144" s="30" t="s">
        <v>262</v>
      </c>
      <c r="D1144" s="30"/>
      <c r="E1144" s="31" t="s">
        <v>263</v>
      </c>
      <c r="F1144" s="28">
        <f t="shared" si="954"/>
        <v>6874.94967</v>
      </c>
      <c r="G1144" s="28">
        <f t="shared" si="954"/>
        <v>0</v>
      </c>
      <c r="H1144" s="28">
        <f t="shared" si="954"/>
        <v>6874.94967</v>
      </c>
      <c r="I1144" s="28">
        <f t="shared" si="954"/>
        <v>0</v>
      </c>
      <c r="J1144" s="28">
        <f t="shared" si="954"/>
        <v>0</v>
      </c>
      <c r="K1144" s="28">
        <f t="shared" si="954"/>
        <v>0</v>
      </c>
      <c r="L1144" s="28">
        <f t="shared" si="954"/>
        <v>6874.94967</v>
      </c>
      <c r="M1144" s="28">
        <f>M1145</f>
        <v>0</v>
      </c>
      <c r="N1144" s="28">
        <f>N1145</f>
        <v>6874.94967</v>
      </c>
      <c r="O1144" s="28"/>
      <c r="P1144" s="28">
        <f t="shared" si="954"/>
        <v>0</v>
      </c>
      <c r="Q1144" s="28">
        <f t="shared" si="954"/>
        <v>0</v>
      </c>
      <c r="R1144" s="28">
        <f t="shared" si="954"/>
        <v>0</v>
      </c>
      <c r="S1144" s="28">
        <f t="shared" si="954"/>
        <v>0</v>
      </c>
      <c r="T1144" s="28">
        <f>T1145</f>
        <v>0</v>
      </c>
      <c r="U1144" s="28">
        <f>U1145</f>
        <v>0</v>
      </c>
      <c r="V1144" s="28"/>
      <c r="W1144" s="28">
        <f t="shared" si="954"/>
        <v>0</v>
      </c>
      <c r="X1144" s="28">
        <f t="shared" si="954"/>
        <v>0</v>
      </c>
      <c r="Y1144" s="28">
        <f t="shared" si="954"/>
        <v>0</v>
      </c>
      <c r="Z1144" s="28">
        <f t="shared" si="954"/>
        <v>0</v>
      </c>
      <c r="AA1144" s="137">
        <f>AA1145</f>
        <v>0</v>
      </c>
      <c r="AB1144" s="28">
        <f>AB1145</f>
        <v>0</v>
      </c>
      <c r="AC1144" s="127"/>
    </row>
    <row r="1145" spans="1:29" ht="15.75" hidden="1" outlineLevel="4" x14ac:dyDescent="0.2">
      <c r="A1145" s="30" t="s">
        <v>565</v>
      </c>
      <c r="B1145" s="30" t="s">
        <v>567</v>
      </c>
      <c r="C1145" s="30" t="s">
        <v>391</v>
      </c>
      <c r="D1145" s="30"/>
      <c r="E1145" s="31" t="s">
        <v>620</v>
      </c>
      <c r="F1145" s="28">
        <f>F1146+F1148</f>
        <v>6874.94967</v>
      </c>
      <c r="G1145" s="28">
        <f t="shared" ref="G1145:L1145" si="960">G1146+G1148</f>
        <v>0</v>
      </c>
      <c r="H1145" s="28">
        <f t="shared" si="960"/>
        <v>6874.94967</v>
      </c>
      <c r="I1145" s="28">
        <f t="shared" si="960"/>
        <v>0</v>
      </c>
      <c r="J1145" s="28">
        <f t="shared" si="960"/>
        <v>0</v>
      </c>
      <c r="K1145" s="28">
        <f t="shared" si="960"/>
        <v>0</v>
      </c>
      <c r="L1145" s="28">
        <f t="shared" si="960"/>
        <v>6874.94967</v>
      </c>
      <c r="M1145" s="28">
        <f>M1146+M1148</f>
        <v>0</v>
      </c>
      <c r="N1145" s="28">
        <f>N1146+N1148</f>
        <v>6874.94967</v>
      </c>
      <c r="O1145" s="28"/>
      <c r="P1145" s="28">
        <f t="shared" ref="P1145:S1145" si="961">P1146+P1148</f>
        <v>0</v>
      </c>
      <c r="Q1145" s="28">
        <f t="shared" si="961"/>
        <v>0</v>
      </c>
      <c r="R1145" s="28">
        <f t="shared" si="961"/>
        <v>0</v>
      </c>
      <c r="S1145" s="28">
        <f t="shared" si="961"/>
        <v>0</v>
      </c>
      <c r="T1145" s="28">
        <f>T1146+T1148</f>
        <v>0</v>
      </c>
      <c r="U1145" s="28">
        <f>U1146+U1148</f>
        <v>0</v>
      </c>
      <c r="V1145" s="28"/>
      <c r="W1145" s="28">
        <f t="shared" ref="W1145:Z1145" si="962">W1146+W1148</f>
        <v>0</v>
      </c>
      <c r="X1145" s="28">
        <f t="shared" si="962"/>
        <v>0</v>
      </c>
      <c r="Y1145" s="28">
        <f t="shared" si="962"/>
        <v>0</v>
      </c>
      <c r="Z1145" s="28">
        <f t="shared" si="962"/>
        <v>0</v>
      </c>
      <c r="AA1145" s="137">
        <f>AA1146+AA1148</f>
        <v>0</v>
      </c>
      <c r="AB1145" s="28">
        <f>AB1146+AB1148</f>
        <v>0</v>
      </c>
      <c r="AC1145" s="127"/>
    </row>
    <row r="1146" spans="1:29" ht="31.5" hidden="1" outlineLevel="5" x14ac:dyDescent="0.2">
      <c r="A1146" s="30" t="s">
        <v>565</v>
      </c>
      <c r="B1146" s="30" t="s">
        <v>567</v>
      </c>
      <c r="C1146" s="30" t="s">
        <v>392</v>
      </c>
      <c r="D1146" s="30"/>
      <c r="E1146" s="31" t="s">
        <v>652</v>
      </c>
      <c r="F1146" s="28">
        <f>F1147</f>
        <v>1718.7374199999999</v>
      </c>
      <c r="G1146" s="28">
        <f t="shared" ref="G1146:L1146" si="963">G1147</f>
        <v>0</v>
      </c>
      <c r="H1146" s="28">
        <f t="shared" si="963"/>
        <v>1718.7374199999999</v>
      </c>
      <c r="I1146" s="28">
        <f t="shared" si="963"/>
        <v>0</v>
      </c>
      <c r="J1146" s="28">
        <f t="shared" si="963"/>
        <v>0</v>
      </c>
      <c r="K1146" s="28">
        <f t="shared" si="963"/>
        <v>0</v>
      </c>
      <c r="L1146" s="28">
        <f t="shared" si="963"/>
        <v>1718.7374199999999</v>
      </c>
      <c r="M1146" s="28">
        <f>M1147</f>
        <v>0</v>
      </c>
      <c r="N1146" s="28">
        <f>N1147</f>
        <v>1718.7374199999999</v>
      </c>
      <c r="O1146" s="28"/>
      <c r="P1146" s="28">
        <f t="shared" ref="P1146:S1146" si="964">P1147</f>
        <v>0</v>
      </c>
      <c r="Q1146" s="28">
        <f t="shared" si="964"/>
        <v>0</v>
      </c>
      <c r="R1146" s="28">
        <f t="shared" si="964"/>
        <v>0</v>
      </c>
      <c r="S1146" s="28">
        <f t="shared" si="964"/>
        <v>0</v>
      </c>
      <c r="T1146" s="28">
        <f>T1147</f>
        <v>0</v>
      </c>
      <c r="U1146" s="28">
        <f>U1147</f>
        <v>0</v>
      </c>
      <c r="V1146" s="28"/>
      <c r="W1146" s="28">
        <f t="shared" ref="W1146:Z1146" si="965">W1147</f>
        <v>0</v>
      </c>
      <c r="X1146" s="28">
        <f t="shared" si="965"/>
        <v>0</v>
      </c>
      <c r="Y1146" s="28">
        <f t="shared" si="965"/>
        <v>0</v>
      </c>
      <c r="Z1146" s="28">
        <f t="shared" si="965"/>
        <v>0</v>
      </c>
      <c r="AA1146" s="137">
        <f>AA1147</f>
        <v>0</v>
      </c>
      <c r="AB1146" s="28">
        <f>AB1147</f>
        <v>0</v>
      </c>
      <c r="AC1146" s="127"/>
    </row>
    <row r="1147" spans="1:29" ht="31.5" hidden="1" outlineLevel="7" x14ac:dyDescent="0.2">
      <c r="A1147" s="32" t="s">
        <v>565</v>
      </c>
      <c r="B1147" s="32" t="s">
        <v>567</v>
      </c>
      <c r="C1147" s="32" t="s">
        <v>392</v>
      </c>
      <c r="D1147" s="32" t="s">
        <v>65</v>
      </c>
      <c r="E1147" s="33" t="s">
        <v>66</v>
      </c>
      <c r="F1147" s="29">
        <v>1718.7374199999999</v>
      </c>
      <c r="G1147" s="29"/>
      <c r="H1147" s="29">
        <f>SUM(F1147:G1147)</f>
        <v>1718.7374199999999</v>
      </c>
      <c r="I1147" s="29"/>
      <c r="J1147" s="29"/>
      <c r="K1147" s="29"/>
      <c r="L1147" s="29">
        <f>SUM(H1147:K1147)</f>
        <v>1718.7374199999999</v>
      </c>
      <c r="M1147" s="29"/>
      <c r="N1147" s="29">
        <f>SUM(L1147:M1147)</f>
        <v>1718.7374199999999</v>
      </c>
      <c r="O1147" s="29"/>
      <c r="P1147" s="29"/>
      <c r="Q1147" s="29">
        <f>SUM(O1147:P1147)</f>
        <v>0</v>
      </c>
      <c r="R1147" s="29"/>
      <c r="S1147" s="29">
        <f>SUM(Q1147:R1147)</f>
        <v>0</v>
      </c>
      <c r="T1147" s="29"/>
      <c r="U1147" s="29">
        <f>SUM(S1147:T1147)</f>
        <v>0</v>
      </c>
      <c r="V1147" s="29"/>
      <c r="W1147" s="29"/>
      <c r="X1147" s="29">
        <f>SUM(V1147:W1147)</f>
        <v>0</v>
      </c>
      <c r="Y1147" s="29"/>
      <c r="Z1147" s="29">
        <f>SUM(X1147:Y1147)</f>
        <v>0</v>
      </c>
      <c r="AA1147" s="138"/>
      <c r="AB1147" s="29">
        <f>SUM(Z1147:AA1147)</f>
        <v>0</v>
      </c>
      <c r="AC1147" s="127"/>
    </row>
    <row r="1148" spans="1:29" ht="31.5" hidden="1" outlineLevel="7" x14ac:dyDescent="0.2">
      <c r="A1148" s="30" t="s">
        <v>565</v>
      </c>
      <c r="B1148" s="30" t="s">
        <v>567</v>
      </c>
      <c r="C1148" s="30" t="s">
        <v>392</v>
      </c>
      <c r="D1148" s="30"/>
      <c r="E1148" s="31" t="s">
        <v>653</v>
      </c>
      <c r="F1148" s="28">
        <f>F1149</f>
        <v>5156.2122499999996</v>
      </c>
      <c r="G1148" s="28">
        <f t="shared" ref="G1148:L1148" si="966">G1149</f>
        <v>0</v>
      </c>
      <c r="H1148" s="28">
        <f t="shared" si="966"/>
        <v>5156.2122499999996</v>
      </c>
      <c r="I1148" s="28">
        <f t="shared" si="966"/>
        <v>0</v>
      </c>
      <c r="J1148" s="28">
        <f t="shared" si="966"/>
        <v>0</v>
      </c>
      <c r="K1148" s="28">
        <f t="shared" si="966"/>
        <v>0</v>
      </c>
      <c r="L1148" s="28">
        <f t="shared" si="966"/>
        <v>5156.2122499999996</v>
      </c>
      <c r="M1148" s="28">
        <f>M1149</f>
        <v>0</v>
      </c>
      <c r="N1148" s="28">
        <f>N1149</f>
        <v>5156.2122499999996</v>
      </c>
      <c r="O1148" s="28"/>
      <c r="P1148" s="28">
        <f t="shared" ref="P1148:S1148" si="967">P1149</f>
        <v>0</v>
      </c>
      <c r="Q1148" s="28">
        <f t="shared" si="967"/>
        <v>0</v>
      </c>
      <c r="R1148" s="28">
        <f t="shared" si="967"/>
        <v>0</v>
      </c>
      <c r="S1148" s="28">
        <f t="shared" si="967"/>
        <v>0</v>
      </c>
      <c r="T1148" s="28">
        <f>T1149</f>
        <v>0</v>
      </c>
      <c r="U1148" s="28">
        <f>U1149</f>
        <v>0</v>
      </c>
      <c r="V1148" s="28"/>
      <c r="W1148" s="28">
        <f t="shared" ref="W1148:Z1148" si="968">W1149</f>
        <v>0</v>
      </c>
      <c r="X1148" s="28">
        <f t="shared" si="968"/>
        <v>0</v>
      </c>
      <c r="Y1148" s="28">
        <f t="shared" si="968"/>
        <v>0</v>
      </c>
      <c r="Z1148" s="28">
        <f t="shared" si="968"/>
        <v>0</v>
      </c>
      <c r="AA1148" s="137">
        <f>AA1149</f>
        <v>0</v>
      </c>
      <c r="AB1148" s="28">
        <f>AB1149</f>
        <v>0</v>
      </c>
      <c r="AC1148" s="127"/>
    </row>
    <row r="1149" spans="1:29" ht="31.5" hidden="1" outlineLevel="7" x14ac:dyDescent="0.2">
      <c r="A1149" s="32" t="s">
        <v>565</v>
      </c>
      <c r="B1149" s="32" t="s">
        <v>567</v>
      </c>
      <c r="C1149" s="32" t="s">
        <v>392</v>
      </c>
      <c r="D1149" s="32" t="s">
        <v>65</v>
      </c>
      <c r="E1149" s="33" t="s">
        <v>66</v>
      </c>
      <c r="F1149" s="29">
        <v>5156.2122499999996</v>
      </c>
      <c r="G1149" s="29"/>
      <c r="H1149" s="29">
        <f>SUM(F1149:G1149)</f>
        <v>5156.2122499999996</v>
      </c>
      <c r="I1149" s="29"/>
      <c r="J1149" s="29"/>
      <c r="K1149" s="29"/>
      <c r="L1149" s="29">
        <f>SUM(H1149:K1149)</f>
        <v>5156.2122499999996</v>
      </c>
      <c r="M1149" s="29"/>
      <c r="N1149" s="29">
        <f>SUM(L1149:M1149)</f>
        <v>5156.2122499999996</v>
      </c>
      <c r="O1149" s="29"/>
      <c r="P1149" s="29"/>
      <c r="Q1149" s="29">
        <f>SUM(O1149:P1149)</f>
        <v>0</v>
      </c>
      <c r="R1149" s="29"/>
      <c r="S1149" s="29">
        <f>SUM(Q1149:R1149)</f>
        <v>0</v>
      </c>
      <c r="T1149" s="29"/>
      <c r="U1149" s="29">
        <f>SUM(S1149:T1149)</f>
        <v>0</v>
      </c>
      <c r="V1149" s="29"/>
      <c r="W1149" s="29"/>
      <c r="X1149" s="29">
        <f>SUM(V1149:W1149)</f>
        <v>0</v>
      </c>
      <c r="Y1149" s="29"/>
      <c r="Z1149" s="29">
        <f>SUM(X1149:Y1149)</f>
        <v>0</v>
      </c>
      <c r="AA1149" s="138"/>
      <c r="AB1149" s="29">
        <f>SUM(Z1149:AA1149)</f>
        <v>0</v>
      </c>
      <c r="AC1149" s="127"/>
    </row>
    <row r="1150" spans="1:29" ht="31.5" outlineLevel="7" x14ac:dyDescent="0.2">
      <c r="A1150" s="30" t="s">
        <v>565</v>
      </c>
      <c r="B1150" s="30" t="s">
        <v>567</v>
      </c>
      <c r="C1150" s="30" t="s">
        <v>377</v>
      </c>
      <c r="D1150" s="30"/>
      <c r="E1150" s="31" t="s">
        <v>378</v>
      </c>
      <c r="F1150" s="28">
        <f t="shared" ref="F1150:Z1152" si="969">F1151</f>
        <v>1736.2</v>
      </c>
      <c r="G1150" s="28">
        <f t="shared" si="969"/>
        <v>0</v>
      </c>
      <c r="H1150" s="28">
        <f t="shared" si="969"/>
        <v>1736.2</v>
      </c>
      <c r="I1150" s="28">
        <f t="shared" si="969"/>
        <v>0</v>
      </c>
      <c r="J1150" s="28">
        <f t="shared" si="969"/>
        <v>0</v>
      </c>
      <c r="K1150" s="28">
        <f t="shared" si="969"/>
        <v>129946.7735</v>
      </c>
      <c r="L1150" s="28">
        <f t="shared" si="969"/>
        <v>131682.97349999999</v>
      </c>
      <c r="M1150" s="28">
        <f t="shared" si="969"/>
        <v>8481.5811200000007</v>
      </c>
      <c r="N1150" s="28">
        <f t="shared" si="969"/>
        <v>140164.55461999998</v>
      </c>
      <c r="O1150" s="28">
        <f t="shared" si="969"/>
        <v>1736.2</v>
      </c>
      <c r="P1150" s="28">
        <f t="shared" si="969"/>
        <v>0</v>
      </c>
      <c r="Q1150" s="28">
        <f t="shared" si="969"/>
        <v>1736.2</v>
      </c>
      <c r="R1150" s="28">
        <f t="shared" si="969"/>
        <v>116534.2</v>
      </c>
      <c r="S1150" s="28">
        <f t="shared" si="969"/>
        <v>118270.39999999999</v>
      </c>
      <c r="T1150" s="28">
        <f t="shared" si="969"/>
        <v>0</v>
      </c>
      <c r="U1150" s="28">
        <f t="shared" si="969"/>
        <v>118270.39999999999</v>
      </c>
      <c r="V1150" s="28">
        <f t="shared" si="969"/>
        <v>1736.2</v>
      </c>
      <c r="W1150" s="28">
        <f t="shared" si="969"/>
        <v>0</v>
      </c>
      <c r="X1150" s="28">
        <f t="shared" si="969"/>
        <v>1736.2</v>
      </c>
      <c r="Y1150" s="28">
        <f t="shared" si="969"/>
        <v>116534.2</v>
      </c>
      <c r="Z1150" s="28">
        <f t="shared" si="969"/>
        <v>118270.39999999999</v>
      </c>
      <c r="AA1150" s="137">
        <f t="shared" ref="AA1150:AB1152" si="970">AA1151</f>
        <v>0</v>
      </c>
      <c r="AB1150" s="28">
        <f t="shared" si="970"/>
        <v>118270.39999999999</v>
      </c>
      <c r="AC1150" s="127"/>
    </row>
    <row r="1151" spans="1:29" ht="31.5" outlineLevel="7" x14ac:dyDescent="0.2">
      <c r="A1151" s="30" t="s">
        <v>565</v>
      </c>
      <c r="B1151" s="30" t="s">
        <v>567</v>
      </c>
      <c r="C1151" s="30" t="s">
        <v>379</v>
      </c>
      <c r="D1151" s="30"/>
      <c r="E1151" s="31" t="s">
        <v>35</v>
      </c>
      <c r="F1151" s="28">
        <f t="shared" si="969"/>
        <v>1736.2</v>
      </c>
      <c r="G1151" s="28">
        <f t="shared" si="969"/>
        <v>0</v>
      </c>
      <c r="H1151" s="28">
        <f t="shared" si="969"/>
        <v>1736.2</v>
      </c>
      <c r="I1151" s="28">
        <f t="shared" si="969"/>
        <v>0</v>
      </c>
      <c r="J1151" s="28">
        <f t="shared" si="969"/>
        <v>0</v>
      </c>
      <c r="K1151" s="28">
        <f t="shared" si="969"/>
        <v>129946.7735</v>
      </c>
      <c r="L1151" s="28">
        <f t="shared" si="969"/>
        <v>131682.97349999999</v>
      </c>
      <c r="M1151" s="28">
        <f t="shared" si="969"/>
        <v>8481.5811200000007</v>
      </c>
      <c r="N1151" s="28">
        <f t="shared" si="969"/>
        <v>140164.55461999998</v>
      </c>
      <c r="O1151" s="28">
        <f t="shared" si="969"/>
        <v>1736.2</v>
      </c>
      <c r="P1151" s="28">
        <f t="shared" si="969"/>
        <v>0</v>
      </c>
      <c r="Q1151" s="28">
        <f t="shared" si="969"/>
        <v>1736.2</v>
      </c>
      <c r="R1151" s="28">
        <f t="shared" si="969"/>
        <v>116534.2</v>
      </c>
      <c r="S1151" s="28">
        <f t="shared" si="969"/>
        <v>118270.39999999999</v>
      </c>
      <c r="T1151" s="28">
        <f t="shared" si="969"/>
        <v>0</v>
      </c>
      <c r="U1151" s="28">
        <f t="shared" si="969"/>
        <v>118270.39999999999</v>
      </c>
      <c r="V1151" s="28">
        <f t="shared" si="969"/>
        <v>1736.2</v>
      </c>
      <c r="W1151" s="28">
        <f t="shared" si="969"/>
        <v>0</v>
      </c>
      <c r="X1151" s="28">
        <f t="shared" si="969"/>
        <v>1736.2</v>
      </c>
      <c r="Y1151" s="28">
        <f t="shared" si="969"/>
        <v>116534.2</v>
      </c>
      <c r="Z1151" s="28">
        <f t="shared" si="969"/>
        <v>118270.39999999999</v>
      </c>
      <c r="AA1151" s="137">
        <f t="shared" si="970"/>
        <v>0</v>
      </c>
      <c r="AB1151" s="28">
        <f t="shared" si="970"/>
        <v>118270.39999999999</v>
      </c>
      <c r="AC1151" s="127"/>
    </row>
    <row r="1152" spans="1:29" ht="31.5" outlineLevel="7" x14ac:dyDescent="0.2">
      <c r="A1152" s="30" t="s">
        <v>565</v>
      </c>
      <c r="B1152" s="30" t="s">
        <v>567</v>
      </c>
      <c r="C1152" s="30" t="s">
        <v>380</v>
      </c>
      <c r="D1152" s="30"/>
      <c r="E1152" s="31" t="s">
        <v>411</v>
      </c>
      <c r="F1152" s="28">
        <f t="shared" si="969"/>
        <v>1736.2</v>
      </c>
      <c r="G1152" s="28">
        <f t="shared" si="969"/>
        <v>0</v>
      </c>
      <c r="H1152" s="28">
        <f t="shared" si="969"/>
        <v>1736.2</v>
      </c>
      <c r="I1152" s="28">
        <f t="shared" si="969"/>
        <v>0</v>
      </c>
      <c r="J1152" s="28">
        <f t="shared" si="969"/>
        <v>0</v>
      </c>
      <c r="K1152" s="28">
        <f t="shared" si="969"/>
        <v>129946.7735</v>
      </c>
      <c r="L1152" s="28">
        <f t="shared" si="969"/>
        <v>131682.97349999999</v>
      </c>
      <c r="M1152" s="28">
        <f t="shared" si="969"/>
        <v>8481.5811200000007</v>
      </c>
      <c r="N1152" s="28">
        <f t="shared" si="969"/>
        <v>140164.55461999998</v>
      </c>
      <c r="O1152" s="28">
        <f t="shared" si="969"/>
        <v>1736.2</v>
      </c>
      <c r="P1152" s="28">
        <f t="shared" si="969"/>
        <v>0</v>
      </c>
      <c r="Q1152" s="28">
        <f t="shared" si="969"/>
        <v>1736.2</v>
      </c>
      <c r="R1152" s="28">
        <f t="shared" si="969"/>
        <v>116534.2</v>
      </c>
      <c r="S1152" s="28">
        <f t="shared" si="969"/>
        <v>118270.39999999999</v>
      </c>
      <c r="T1152" s="28">
        <f t="shared" si="969"/>
        <v>0</v>
      </c>
      <c r="U1152" s="28">
        <f t="shared" si="969"/>
        <v>118270.39999999999</v>
      </c>
      <c r="V1152" s="28">
        <f t="shared" si="969"/>
        <v>1736.2</v>
      </c>
      <c r="W1152" s="28">
        <f t="shared" si="969"/>
        <v>0</v>
      </c>
      <c r="X1152" s="28">
        <f t="shared" si="969"/>
        <v>1736.2</v>
      </c>
      <c r="Y1152" s="28">
        <f t="shared" si="969"/>
        <v>116534.2</v>
      </c>
      <c r="Z1152" s="28">
        <f t="shared" si="969"/>
        <v>118270.39999999999</v>
      </c>
      <c r="AA1152" s="137">
        <f t="shared" si="970"/>
        <v>0</v>
      </c>
      <c r="AB1152" s="28">
        <f t="shared" si="970"/>
        <v>118270.39999999999</v>
      </c>
      <c r="AC1152" s="127"/>
    </row>
    <row r="1153" spans="1:29" ht="31.5" outlineLevel="7" x14ac:dyDescent="0.2">
      <c r="A1153" s="32" t="s">
        <v>565</v>
      </c>
      <c r="B1153" s="32" t="s">
        <v>567</v>
      </c>
      <c r="C1153" s="32" t="s">
        <v>380</v>
      </c>
      <c r="D1153" s="32" t="s">
        <v>65</v>
      </c>
      <c r="E1153" s="33" t="s">
        <v>66</v>
      </c>
      <c r="F1153" s="29">
        <v>1736.2</v>
      </c>
      <c r="G1153" s="29"/>
      <c r="H1153" s="29">
        <f>SUM(F1153:G1153)</f>
        <v>1736.2</v>
      </c>
      <c r="I1153" s="29"/>
      <c r="J1153" s="29"/>
      <c r="K1153" s="29">
        <f>124121.2+5825.5735</f>
        <v>129946.7735</v>
      </c>
      <c r="L1153" s="29">
        <f>SUM(H1153:K1153)</f>
        <v>131682.97349999999</v>
      </c>
      <c r="M1153" s="147">
        <v>8481.5811200000007</v>
      </c>
      <c r="N1153" s="29">
        <f>SUM(L1153:M1153)</f>
        <v>140164.55461999998</v>
      </c>
      <c r="O1153" s="29">
        <v>1736.2</v>
      </c>
      <c r="P1153" s="29"/>
      <c r="Q1153" s="29">
        <f>SUM(O1153:P1153)</f>
        <v>1736.2</v>
      </c>
      <c r="R1153" s="29">
        <v>116534.2</v>
      </c>
      <c r="S1153" s="29">
        <f>SUM(Q1153:R1153)</f>
        <v>118270.39999999999</v>
      </c>
      <c r="T1153" s="29"/>
      <c r="U1153" s="29">
        <f>SUM(S1153:T1153)</f>
        <v>118270.39999999999</v>
      </c>
      <c r="V1153" s="29">
        <v>1736.2</v>
      </c>
      <c r="W1153" s="29"/>
      <c r="X1153" s="29">
        <f>SUM(V1153:W1153)</f>
        <v>1736.2</v>
      </c>
      <c r="Y1153" s="29">
        <v>116534.2</v>
      </c>
      <c r="Z1153" s="29">
        <f>SUM(X1153:Y1153)</f>
        <v>118270.39999999999</v>
      </c>
      <c r="AA1153" s="138"/>
      <c r="AB1153" s="29">
        <f>SUM(Z1153:AA1153)</f>
        <v>118270.39999999999</v>
      </c>
      <c r="AC1153" s="127"/>
    </row>
    <row r="1154" spans="1:29" ht="15.75" hidden="1" outlineLevel="1" x14ac:dyDescent="0.2">
      <c r="A1154" s="30" t="s">
        <v>565</v>
      </c>
      <c r="B1154" s="30" t="s">
        <v>569</v>
      </c>
      <c r="C1154" s="30"/>
      <c r="D1154" s="30"/>
      <c r="E1154" s="31" t="s">
        <v>570</v>
      </c>
      <c r="F1154" s="28">
        <f t="shared" ref="F1154:Z1157" si="971">F1155</f>
        <v>6026.5</v>
      </c>
      <c r="G1154" s="28">
        <f t="shared" si="971"/>
        <v>0</v>
      </c>
      <c r="H1154" s="28">
        <f t="shared" si="971"/>
        <v>6026.5</v>
      </c>
      <c r="I1154" s="28">
        <f t="shared" si="971"/>
        <v>0</v>
      </c>
      <c r="J1154" s="28">
        <f t="shared" si="971"/>
        <v>0</v>
      </c>
      <c r="K1154" s="28">
        <f t="shared" si="971"/>
        <v>0</v>
      </c>
      <c r="L1154" s="28">
        <f t="shared" si="971"/>
        <v>6026.5</v>
      </c>
      <c r="M1154" s="28">
        <f t="shared" si="971"/>
        <v>0</v>
      </c>
      <c r="N1154" s="28">
        <f t="shared" si="971"/>
        <v>6026.5</v>
      </c>
      <c r="O1154" s="28">
        <f t="shared" si="971"/>
        <v>6262.5999999999995</v>
      </c>
      <c r="P1154" s="28">
        <f t="shared" si="971"/>
        <v>0</v>
      </c>
      <c r="Q1154" s="28">
        <f t="shared" si="971"/>
        <v>6262.5999999999995</v>
      </c>
      <c r="R1154" s="28">
        <f t="shared" si="971"/>
        <v>0</v>
      </c>
      <c r="S1154" s="28">
        <f t="shared" si="971"/>
        <v>6262.5999999999995</v>
      </c>
      <c r="T1154" s="28">
        <f t="shared" si="971"/>
        <v>0</v>
      </c>
      <c r="U1154" s="28">
        <f t="shared" si="971"/>
        <v>6262.5999999999995</v>
      </c>
      <c r="V1154" s="28">
        <f t="shared" si="971"/>
        <v>7304.9</v>
      </c>
      <c r="W1154" s="28">
        <f t="shared" si="971"/>
        <v>0</v>
      </c>
      <c r="X1154" s="28">
        <f t="shared" si="971"/>
        <v>7304.9</v>
      </c>
      <c r="Y1154" s="28">
        <f t="shared" si="971"/>
        <v>0</v>
      </c>
      <c r="Z1154" s="28">
        <f t="shared" si="971"/>
        <v>7304.9</v>
      </c>
      <c r="AA1154" s="137">
        <f t="shared" ref="AA1154:AB1157" si="972">AA1155</f>
        <v>0</v>
      </c>
      <c r="AB1154" s="28">
        <f t="shared" si="972"/>
        <v>7304.9</v>
      </c>
      <c r="AC1154" s="127"/>
    </row>
    <row r="1155" spans="1:29" ht="26.25" hidden="1" customHeight="1" outlineLevel="2" x14ac:dyDescent="0.2">
      <c r="A1155" s="30" t="s">
        <v>565</v>
      </c>
      <c r="B1155" s="30" t="s">
        <v>569</v>
      </c>
      <c r="C1155" s="30" t="s">
        <v>260</v>
      </c>
      <c r="D1155" s="30"/>
      <c r="E1155" s="31" t="s">
        <v>261</v>
      </c>
      <c r="F1155" s="28">
        <f t="shared" si="971"/>
        <v>6026.5</v>
      </c>
      <c r="G1155" s="28">
        <f t="shared" si="971"/>
        <v>0</v>
      </c>
      <c r="H1155" s="28">
        <f t="shared" si="971"/>
        <v>6026.5</v>
      </c>
      <c r="I1155" s="28">
        <f t="shared" si="971"/>
        <v>0</v>
      </c>
      <c r="J1155" s="28">
        <f t="shared" si="971"/>
        <v>0</v>
      </c>
      <c r="K1155" s="28">
        <f t="shared" si="971"/>
        <v>0</v>
      </c>
      <c r="L1155" s="28">
        <f t="shared" si="971"/>
        <v>6026.5</v>
      </c>
      <c r="M1155" s="28">
        <f t="shared" si="971"/>
        <v>0</v>
      </c>
      <c r="N1155" s="28">
        <f t="shared" si="971"/>
        <v>6026.5</v>
      </c>
      <c r="O1155" s="28">
        <f t="shared" si="971"/>
        <v>6262.5999999999995</v>
      </c>
      <c r="P1155" s="28">
        <f t="shared" si="971"/>
        <v>0</v>
      </c>
      <c r="Q1155" s="28">
        <f t="shared" si="971"/>
        <v>6262.5999999999995</v>
      </c>
      <c r="R1155" s="28">
        <f t="shared" si="971"/>
        <v>0</v>
      </c>
      <c r="S1155" s="28">
        <f t="shared" si="971"/>
        <v>6262.5999999999995</v>
      </c>
      <c r="T1155" s="28">
        <f t="shared" si="971"/>
        <v>0</v>
      </c>
      <c r="U1155" s="28">
        <f t="shared" si="971"/>
        <v>6262.5999999999995</v>
      </c>
      <c r="V1155" s="28">
        <f t="shared" si="971"/>
        <v>7304.9</v>
      </c>
      <c r="W1155" s="28">
        <f t="shared" si="971"/>
        <v>0</v>
      </c>
      <c r="X1155" s="28">
        <f t="shared" si="971"/>
        <v>7304.9</v>
      </c>
      <c r="Y1155" s="28">
        <f t="shared" si="971"/>
        <v>0</v>
      </c>
      <c r="Z1155" s="28">
        <f t="shared" si="971"/>
        <v>7304.9</v>
      </c>
      <c r="AA1155" s="137">
        <f t="shared" si="972"/>
        <v>0</v>
      </c>
      <c r="AB1155" s="28">
        <f t="shared" si="972"/>
        <v>7304.9</v>
      </c>
      <c r="AC1155" s="127"/>
    </row>
    <row r="1156" spans="1:29" ht="31.5" hidden="1" outlineLevel="3" x14ac:dyDescent="0.2">
      <c r="A1156" s="30" t="s">
        <v>565</v>
      </c>
      <c r="B1156" s="30" t="s">
        <v>569</v>
      </c>
      <c r="C1156" s="30" t="s">
        <v>377</v>
      </c>
      <c r="D1156" s="30"/>
      <c r="E1156" s="31" t="s">
        <v>378</v>
      </c>
      <c r="F1156" s="28">
        <f t="shared" si="971"/>
        <v>6026.5</v>
      </c>
      <c r="G1156" s="28">
        <f t="shared" si="971"/>
        <v>0</v>
      </c>
      <c r="H1156" s="28">
        <f t="shared" si="971"/>
        <v>6026.5</v>
      </c>
      <c r="I1156" s="28">
        <f t="shared" si="971"/>
        <v>0</v>
      </c>
      <c r="J1156" s="28">
        <f t="shared" si="971"/>
        <v>0</v>
      </c>
      <c r="K1156" s="28">
        <f t="shared" si="971"/>
        <v>0</v>
      </c>
      <c r="L1156" s="28">
        <f t="shared" si="971"/>
        <v>6026.5</v>
      </c>
      <c r="M1156" s="28">
        <f t="shared" si="971"/>
        <v>0</v>
      </c>
      <c r="N1156" s="28">
        <f t="shared" si="971"/>
        <v>6026.5</v>
      </c>
      <c r="O1156" s="28">
        <f t="shared" si="971"/>
        <v>6262.5999999999995</v>
      </c>
      <c r="P1156" s="28">
        <f t="shared" si="971"/>
        <v>0</v>
      </c>
      <c r="Q1156" s="28">
        <f t="shared" si="971"/>
        <v>6262.5999999999995</v>
      </c>
      <c r="R1156" s="28">
        <f t="shared" si="971"/>
        <v>0</v>
      </c>
      <c r="S1156" s="28">
        <f t="shared" si="971"/>
        <v>6262.5999999999995</v>
      </c>
      <c r="T1156" s="28">
        <f t="shared" si="971"/>
        <v>0</v>
      </c>
      <c r="U1156" s="28">
        <f t="shared" si="971"/>
        <v>6262.5999999999995</v>
      </c>
      <c r="V1156" s="28">
        <f t="shared" si="971"/>
        <v>7304.9</v>
      </c>
      <c r="W1156" s="28">
        <f t="shared" si="971"/>
        <v>0</v>
      </c>
      <c r="X1156" s="28">
        <f t="shared" si="971"/>
        <v>7304.9</v>
      </c>
      <c r="Y1156" s="28">
        <f t="shared" si="971"/>
        <v>0</v>
      </c>
      <c r="Z1156" s="28">
        <f t="shared" si="971"/>
        <v>7304.9</v>
      </c>
      <c r="AA1156" s="137">
        <f t="shared" si="972"/>
        <v>0</v>
      </c>
      <c r="AB1156" s="28">
        <f t="shared" si="972"/>
        <v>7304.9</v>
      </c>
      <c r="AC1156" s="127"/>
    </row>
    <row r="1157" spans="1:29" ht="31.5" hidden="1" outlineLevel="4" x14ac:dyDescent="0.2">
      <c r="A1157" s="30" t="s">
        <v>565</v>
      </c>
      <c r="B1157" s="30" t="s">
        <v>569</v>
      </c>
      <c r="C1157" s="30" t="s">
        <v>379</v>
      </c>
      <c r="D1157" s="30"/>
      <c r="E1157" s="31" t="s">
        <v>35</v>
      </c>
      <c r="F1157" s="28">
        <f t="shared" si="971"/>
        <v>6026.5</v>
      </c>
      <c r="G1157" s="28">
        <f t="shared" si="971"/>
        <v>0</v>
      </c>
      <c r="H1157" s="28">
        <f t="shared" si="971"/>
        <v>6026.5</v>
      </c>
      <c r="I1157" s="28">
        <f t="shared" si="971"/>
        <v>0</v>
      </c>
      <c r="J1157" s="28">
        <f t="shared" si="971"/>
        <v>0</v>
      </c>
      <c r="K1157" s="28">
        <f t="shared" si="971"/>
        <v>0</v>
      </c>
      <c r="L1157" s="28">
        <f t="shared" si="971"/>
        <v>6026.5</v>
      </c>
      <c r="M1157" s="28">
        <f t="shared" si="971"/>
        <v>0</v>
      </c>
      <c r="N1157" s="28">
        <f t="shared" si="971"/>
        <v>6026.5</v>
      </c>
      <c r="O1157" s="28">
        <f t="shared" si="971"/>
        <v>6262.5999999999995</v>
      </c>
      <c r="P1157" s="28">
        <f t="shared" si="971"/>
        <v>0</v>
      </c>
      <c r="Q1157" s="28">
        <f t="shared" si="971"/>
        <v>6262.5999999999995</v>
      </c>
      <c r="R1157" s="28">
        <f t="shared" si="971"/>
        <v>0</v>
      </c>
      <c r="S1157" s="28">
        <f t="shared" si="971"/>
        <v>6262.5999999999995</v>
      </c>
      <c r="T1157" s="28">
        <f t="shared" si="971"/>
        <v>0</v>
      </c>
      <c r="U1157" s="28">
        <f t="shared" si="971"/>
        <v>6262.5999999999995</v>
      </c>
      <c r="V1157" s="28">
        <f t="shared" si="971"/>
        <v>7304.9</v>
      </c>
      <c r="W1157" s="28">
        <f t="shared" si="971"/>
        <v>0</v>
      </c>
      <c r="X1157" s="28">
        <f t="shared" si="971"/>
        <v>7304.9</v>
      </c>
      <c r="Y1157" s="28">
        <f t="shared" si="971"/>
        <v>0</v>
      </c>
      <c r="Z1157" s="28">
        <f t="shared" si="971"/>
        <v>7304.9</v>
      </c>
      <c r="AA1157" s="137">
        <f t="shared" si="972"/>
        <v>0</v>
      </c>
      <c r="AB1157" s="28">
        <f t="shared" si="972"/>
        <v>7304.9</v>
      </c>
      <c r="AC1157" s="127"/>
    </row>
    <row r="1158" spans="1:29" ht="15.75" hidden="1" outlineLevel="5" x14ac:dyDescent="0.2">
      <c r="A1158" s="30" t="s">
        <v>565</v>
      </c>
      <c r="B1158" s="30" t="s">
        <v>569</v>
      </c>
      <c r="C1158" s="30" t="s">
        <v>393</v>
      </c>
      <c r="D1158" s="30"/>
      <c r="E1158" s="31" t="s">
        <v>37</v>
      </c>
      <c r="F1158" s="28">
        <f>F1159+F1160</f>
        <v>6026.5</v>
      </c>
      <c r="G1158" s="28">
        <f t="shared" ref="G1158:L1158" si="973">G1159+G1160</f>
        <v>0</v>
      </c>
      <c r="H1158" s="28">
        <f t="shared" si="973"/>
        <v>6026.5</v>
      </c>
      <c r="I1158" s="28">
        <f t="shared" si="973"/>
        <v>0</v>
      </c>
      <c r="J1158" s="28">
        <f t="shared" si="973"/>
        <v>0</v>
      </c>
      <c r="K1158" s="28">
        <f t="shared" si="973"/>
        <v>0</v>
      </c>
      <c r="L1158" s="28">
        <f t="shared" si="973"/>
        <v>6026.5</v>
      </c>
      <c r="M1158" s="28">
        <f>M1159+M1160</f>
        <v>0</v>
      </c>
      <c r="N1158" s="28">
        <f>N1159+N1160</f>
        <v>6026.5</v>
      </c>
      <c r="O1158" s="28">
        <f t="shared" ref="O1158:Z1158" si="974">O1159+O1160</f>
        <v>6262.5999999999995</v>
      </c>
      <c r="P1158" s="28">
        <f t="shared" si="974"/>
        <v>0</v>
      </c>
      <c r="Q1158" s="28">
        <f t="shared" si="974"/>
        <v>6262.5999999999995</v>
      </c>
      <c r="R1158" s="28">
        <f t="shared" si="974"/>
        <v>0</v>
      </c>
      <c r="S1158" s="28">
        <f t="shared" si="974"/>
        <v>6262.5999999999995</v>
      </c>
      <c r="T1158" s="28">
        <f>T1159+T1160</f>
        <v>0</v>
      </c>
      <c r="U1158" s="28">
        <f>U1159+U1160</f>
        <v>6262.5999999999995</v>
      </c>
      <c r="V1158" s="28">
        <f t="shared" si="974"/>
        <v>7304.9</v>
      </c>
      <c r="W1158" s="28">
        <f t="shared" si="974"/>
        <v>0</v>
      </c>
      <c r="X1158" s="28">
        <f t="shared" si="974"/>
        <v>7304.9</v>
      </c>
      <c r="Y1158" s="28">
        <f t="shared" si="974"/>
        <v>0</v>
      </c>
      <c r="Z1158" s="28">
        <f t="shared" si="974"/>
        <v>7304.9</v>
      </c>
      <c r="AA1158" s="137">
        <f>AA1159+AA1160</f>
        <v>0</v>
      </c>
      <c r="AB1158" s="28">
        <f>AB1159+AB1160</f>
        <v>7304.9</v>
      </c>
      <c r="AC1158" s="127"/>
    </row>
    <row r="1159" spans="1:29" ht="47.25" hidden="1" outlineLevel="7" x14ac:dyDescent="0.2">
      <c r="A1159" s="32" t="s">
        <v>565</v>
      </c>
      <c r="B1159" s="32" t="s">
        <v>569</v>
      </c>
      <c r="C1159" s="32" t="s">
        <v>393</v>
      </c>
      <c r="D1159" s="32" t="s">
        <v>4</v>
      </c>
      <c r="E1159" s="33" t="s">
        <v>5</v>
      </c>
      <c r="F1159" s="29">
        <v>5898.3</v>
      </c>
      <c r="G1159" s="29"/>
      <c r="H1159" s="29">
        <f>SUM(F1159:G1159)</f>
        <v>5898.3</v>
      </c>
      <c r="I1159" s="29"/>
      <c r="J1159" s="29"/>
      <c r="K1159" s="29">
        <v>-1</v>
      </c>
      <c r="L1159" s="29">
        <f>SUM(H1159:K1159)</f>
        <v>5897.3</v>
      </c>
      <c r="M1159" s="29"/>
      <c r="N1159" s="29">
        <f>SUM(L1159:M1159)</f>
        <v>5897.3</v>
      </c>
      <c r="O1159" s="29">
        <v>6134.4</v>
      </c>
      <c r="P1159" s="29"/>
      <c r="Q1159" s="29">
        <f>SUM(O1159:P1159)</f>
        <v>6134.4</v>
      </c>
      <c r="R1159" s="29"/>
      <c r="S1159" s="29">
        <f>SUM(Q1159:R1159)</f>
        <v>6134.4</v>
      </c>
      <c r="T1159" s="29"/>
      <c r="U1159" s="29">
        <f>SUM(S1159:T1159)</f>
        <v>6134.4</v>
      </c>
      <c r="V1159" s="29">
        <v>7176.7</v>
      </c>
      <c r="W1159" s="29"/>
      <c r="X1159" s="29">
        <f>SUM(V1159:W1159)</f>
        <v>7176.7</v>
      </c>
      <c r="Y1159" s="29"/>
      <c r="Z1159" s="29">
        <f>SUM(X1159:Y1159)</f>
        <v>7176.7</v>
      </c>
      <c r="AA1159" s="138"/>
      <c r="AB1159" s="29">
        <f>SUM(Z1159:AA1159)</f>
        <v>7176.7</v>
      </c>
      <c r="AC1159" s="127"/>
    </row>
    <row r="1160" spans="1:29" ht="15.75" hidden="1" outlineLevel="7" x14ac:dyDescent="0.2">
      <c r="A1160" s="32" t="s">
        <v>565</v>
      </c>
      <c r="B1160" s="32" t="s">
        <v>569</v>
      </c>
      <c r="C1160" s="32" t="s">
        <v>393</v>
      </c>
      <c r="D1160" s="32" t="s">
        <v>7</v>
      </c>
      <c r="E1160" s="33" t="s">
        <v>8</v>
      </c>
      <c r="F1160" s="29">
        <v>128.19999999999999</v>
      </c>
      <c r="G1160" s="29"/>
      <c r="H1160" s="29">
        <f>SUM(F1160:G1160)</f>
        <v>128.19999999999999</v>
      </c>
      <c r="I1160" s="29"/>
      <c r="J1160" s="29"/>
      <c r="K1160" s="29">
        <v>1</v>
      </c>
      <c r="L1160" s="29">
        <f>SUM(H1160:K1160)</f>
        <v>129.19999999999999</v>
      </c>
      <c r="M1160" s="29"/>
      <c r="N1160" s="29">
        <f>SUM(L1160:M1160)</f>
        <v>129.19999999999999</v>
      </c>
      <c r="O1160" s="29">
        <v>128.19999999999999</v>
      </c>
      <c r="P1160" s="29"/>
      <c r="Q1160" s="29">
        <f>SUM(O1160:P1160)</f>
        <v>128.19999999999999</v>
      </c>
      <c r="R1160" s="29"/>
      <c r="S1160" s="29">
        <f>SUM(Q1160:R1160)</f>
        <v>128.19999999999999</v>
      </c>
      <c r="T1160" s="29"/>
      <c r="U1160" s="29">
        <f>SUM(S1160:T1160)</f>
        <v>128.19999999999999</v>
      </c>
      <c r="V1160" s="29">
        <v>128.19999999999999</v>
      </c>
      <c r="W1160" s="29"/>
      <c r="X1160" s="29">
        <f>SUM(V1160:W1160)</f>
        <v>128.19999999999999</v>
      </c>
      <c r="Y1160" s="29"/>
      <c r="Z1160" s="29">
        <f>SUM(X1160:Y1160)</f>
        <v>128.19999999999999</v>
      </c>
      <c r="AA1160" s="138"/>
      <c r="AB1160" s="29">
        <f>SUM(Z1160:AA1160)</f>
        <v>128.19999999999999</v>
      </c>
      <c r="AC1160" s="127"/>
    </row>
    <row r="1161" spans="1:29" ht="15.75" outlineLevel="7" x14ac:dyDescent="0.2">
      <c r="A1161" s="32"/>
      <c r="B1161" s="32"/>
      <c r="C1161" s="32"/>
      <c r="D1161" s="32"/>
      <c r="E1161" s="33"/>
      <c r="F1161" s="29"/>
      <c r="G1161" s="29"/>
      <c r="H1161" s="29"/>
      <c r="I1161" s="29"/>
      <c r="J1161" s="29"/>
      <c r="K1161" s="29"/>
      <c r="L1161" s="29"/>
      <c r="M1161" s="29"/>
      <c r="N1161" s="29"/>
      <c r="O1161" s="29"/>
      <c r="P1161" s="29"/>
      <c r="Q1161" s="29"/>
      <c r="R1161" s="29"/>
      <c r="S1161" s="29"/>
      <c r="T1161" s="29"/>
      <c r="U1161" s="29"/>
      <c r="V1161" s="29"/>
      <c r="W1161" s="29"/>
      <c r="X1161" s="29"/>
      <c r="Y1161" s="29"/>
      <c r="Z1161" s="29"/>
      <c r="AA1161" s="138"/>
      <c r="AB1161" s="29"/>
      <c r="AC1161" s="127"/>
    </row>
    <row r="1162" spans="1:29" ht="15.75" x14ac:dyDescent="0.2">
      <c r="A1162" s="220" t="s">
        <v>571</v>
      </c>
      <c r="B1162" s="30"/>
      <c r="C1162" s="30"/>
      <c r="D1162" s="30"/>
      <c r="E1162" s="31" t="s">
        <v>572</v>
      </c>
      <c r="F1162" s="28">
        <f>F1164+F1174+F1201</f>
        <v>165304.74</v>
      </c>
      <c r="G1162" s="28">
        <f t="shared" ref="G1162:L1162" si="975">G1164+G1174+G1201</f>
        <v>0</v>
      </c>
      <c r="H1162" s="28">
        <f t="shared" si="975"/>
        <v>165304.74</v>
      </c>
      <c r="I1162" s="28">
        <f t="shared" si="975"/>
        <v>0</v>
      </c>
      <c r="J1162" s="28">
        <f t="shared" si="975"/>
        <v>0</v>
      </c>
      <c r="K1162" s="28">
        <f t="shared" si="975"/>
        <v>-18150.293990000002</v>
      </c>
      <c r="L1162" s="28">
        <f t="shared" si="975"/>
        <v>147154.44600999999</v>
      </c>
      <c r="M1162" s="28">
        <f>M1164+M1174+M1201</f>
        <v>30399.882070000003</v>
      </c>
      <c r="N1162" s="28">
        <f>N1164+N1174+N1201</f>
        <v>177554.32808000001</v>
      </c>
      <c r="O1162" s="28">
        <f>O1164+O1174+O1201</f>
        <v>187319.1</v>
      </c>
      <c r="P1162" s="28">
        <f t="shared" ref="P1162:S1162" si="976">P1164+P1174+P1201</f>
        <v>0</v>
      </c>
      <c r="Q1162" s="28">
        <f t="shared" si="976"/>
        <v>187319.1</v>
      </c>
      <c r="R1162" s="28">
        <f t="shared" si="976"/>
        <v>-52661.578180000011</v>
      </c>
      <c r="S1162" s="28">
        <f t="shared" si="976"/>
        <v>134657.52181999999</v>
      </c>
      <c r="T1162" s="28">
        <f>T1164+T1174+T1201</f>
        <v>70000</v>
      </c>
      <c r="U1162" s="28">
        <f>U1164+U1174+U1201</f>
        <v>204657.52181999999</v>
      </c>
      <c r="V1162" s="28">
        <f>V1164+V1174+V1201</f>
        <v>265588.98</v>
      </c>
      <c r="W1162" s="28">
        <f t="shared" ref="W1162:Z1162" si="977">W1164+W1174+W1201</f>
        <v>0</v>
      </c>
      <c r="X1162" s="28">
        <f t="shared" si="977"/>
        <v>265588.98</v>
      </c>
      <c r="Y1162" s="28">
        <f t="shared" si="977"/>
        <v>-3494.6934000000001</v>
      </c>
      <c r="Z1162" s="28">
        <f t="shared" si="977"/>
        <v>262094.28659999996</v>
      </c>
      <c r="AA1162" s="137">
        <f>AA1164+AA1174+AA1201</f>
        <v>0</v>
      </c>
      <c r="AB1162" s="28">
        <f>AB1164+AB1174+AB1201</f>
        <v>262094.28659999996</v>
      </c>
      <c r="AC1162" s="127"/>
    </row>
    <row r="1163" spans="1:29" ht="15.75" collapsed="1" x14ac:dyDescent="0.2">
      <c r="A1163" s="30" t="s">
        <v>571</v>
      </c>
      <c r="B1163" s="30" t="s">
        <v>467</v>
      </c>
      <c r="C1163" s="30"/>
      <c r="D1163" s="30"/>
      <c r="E1163" s="67" t="s">
        <v>468</v>
      </c>
      <c r="F1163" s="28">
        <f>F1164+F1174</f>
        <v>165159.63999999998</v>
      </c>
      <c r="G1163" s="28">
        <f t="shared" ref="G1163:L1163" si="978">G1164+G1174</f>
        <v>0</v>
      </c>
      <c r="H1163" s="28">
        <f t="shared" si="978"/>
        <v>165159.63999999998</v>
      </c>
      <c r="I1163" s="28">
        <f t="shared" si="978"/>
        <v>0</v>
      </c>
      <c r="J1163" s="28">
        <f t="shared" si="978"/>
        <v>0</v>
      </c>
      <c r="K1163" s="28">
        <f t="shared" si="978"/>
        <v>-18150.293990000002</v>
      </c>
      <c r="L1163" s="28">
        <f t="shared" si="978"/>
        <v>147009.34600999998</v>
      </c>
      <c r="M1163" s="28">
        <f>M1164+M1174</f>
        <v>30399.882070000003</v>
      </c>
      <c r="N1163" s="28">
        <f>N1164+N1174</f>
        <v>177409.22808</v>
      </c>
      <c r="O1163" s="28">
        <f>O1164+O1174</f>
        <v>187174</v>
      </c>
      <c r="P1163" s="28">
        <f t="shared" ref="P1163:S1163" si="979">P1164+P1174</f>
        <v>0</v>
      </c>
      <c r="Q1163" s="28">
        <f t="shared" si="979"/>
        <v>187174</v>
      </c>
      <c r="R1163" s="28">
        <f t="shared" si="979"/>
        <v>-52661.578180000011</v>
      </c>
      <c r="S1163" s="28">
        <f t="shared" si="979"/>
        <v>134512.42181999999</v>
      </c>
      <c r="T1163" s="28">
        <f>T1164+T1174</f>
        <v>70000</v>
      </c>
      <c r="U1163" s="28">
        <f>U1164+U1174</f>
        <v>204512.42181999999</v>
      </c>
      <c r="V1163" s="28">
        <f>V1164+V1174</f>
        <v>265443.88</v>
      </c>
      <c r="W1163" s="28">
        <f t="shared" ref="W1163:Z1163" si="980">W1164+W1174</f>
        <v>0</v>
      </c>
      <c r="X1163" s="28">
        <f t="shared" si="980"/>
        <v>265443.88</v>
      </c>
      <c r="Y1163" s="28">
        <f t="shared" si="980"/>
        <v>-3494.6934000000001</v>
      </c>
      <c r="Z1163" s="28">
        <f t="shared" si="980"/>
        <v>261949.18659999996</v>
      </c>
      <c r="AA1163" s="137">
        <f>AA1164+AA1174</f>
        <v>0</v>
      </c>
      <c r="AB1163" s="28">
        <f>AB1164+AB1174</f>
        <v>261949.18659999996</v>
      </c>
      <c r="AC1163" s="127"/>
    </row>
    <row r="1164" spans="1:29" ht="31.5" hidden="1" outlineLevel="1" x14ac:dyDescent="0.2">
      <c r="A1164" s="30" t="s">
        <v>571</v>
      </c>
      <c r="B1164" s="30" t="s">
        <v>469</v>
      </c>
      <c r="C1164" s="30"/>
      <c r="D1164" s="30"/>
      <c r="E1164" s="31" t="s">
        <v>470</v>
      </c>
      <c r="F1164" s="28">
        <f t="shared" ref="F1164:Z1166" si="981">F1165</f>
        <v>24682.94</v>
      </c>
      <c r="G1164" s="28">
        <f t="shared" si="981"/>
        <v>0</v>
      </c>
      <c r="H1164" s="28">
        <f t="shared" si="981"/>
        <v>24682.94</v>
      </c>
      <c r="I1164" s="28">
        <f t="shared" si="981"/>
        <v>0</v>
      </c>
      <c r="J1164" s="28">
        <f t="shared" si="981"/>
        <v>0</v>
      </c>
      <c r="K1164" s="28">
        <f t="shared" si="981"/>
        <v>692.20899999999995</v>
      </c>
      <c r="L1164" s="28">
        <f t="shared" si="981"/>
        <v>25375.148999999998</v>
      </c>
      <c r="M1164" s="28">
        <f t="shared" si="981"/>
        <v>0</v>
      </c>
      <c r="N1164" s="28">
        <f t="shared" si="981"/>
        <v>25375.148999999998</v>
      </c>
      <c r="O1164" s="28">
        <f t="shared" si="981"/>
        <v>25335.999999999996</v>
      </c>
      <c r="P1164" s="28">
        <f t="shared" si="981"/>
        <v>0</v>
      </c>
      <c r="Q1164" s="28">
        <f t="shared" si="981"/>
        <v>25335.999999999996</v>
      </c>
      <c r="R1164" s="28">
        <f t="shared" si="981"/>
        <v>0</v>
      </c>
      <c r="S1164" s="28">
        <f t="shared" si="981"/>
        <v>25335.999999999996</v>
      </c>
      <c r="T1164" s="28">
        <f t="shared" si="981"/>
        <v>0</v>
      </c>
      <c r="U1164" s="28">
        <f t="shared" si="981"/>
        <v>25335.999999999996</v>
      </c>
      <c r="V1164" s="28">
        <f t="shared" si="981"/>
        <v>29085.739999999998</v>
      </c>
      <c r="W1164" s="28">
        <f t="shared" si="981"/>
        <v>0</v>
      </c>
      <c r="X1164" s="28">
        <f t="shared" si="981"/>
        <v>29085.739999999998</v>
      </c>
      <c r="Y1164" s="28">
        <f t="shared" si="981"/>
        <v>0</v>
      </c>
      <c r="Z1164" s="28">
        <f t="shared" si="981"/>
        <v>29085.739999999998</v>
      </c>
      <c r="AA1164" s="137">
        <f t="shared" ref="AA1164:AB1166" si="982">AA1165</f>
        <v>0</v>
      </c>
      <c r="AB1164" s="28">
        <f t="shared" si="982"/>
        <v>29085.739999999998</v>
      </c>
      <c r="AC1164" s="127"/>
    </row>
    <row r="1165" spans="1:29" ht="31.5" hidden="1" outlineLevel="2" x14ac:dyDescent="0.2">
      <c r="A1165" s="30" t="s">
        <v>571</v>
      </c>
      <c r="B1165" s="30" t="s">
        <v>469</v>
      </c>
      <c r="C1165" s="30" t="s">
        <v>30</v>
      </c>
      <c r="D1165" s="30"/>
      <c r="E1165" s="31" t="s">
        <v>31</v>
      </c>
      <c r="F1165" s="28">
        <f t="shared" si="981"/>
        <v>24682.94</v>
      </c>
      <c r="G1165" s="28">
        <f t="shared" si="981"/>
        <v>0</v>
      </c>
      <c r="H1165" s="28">
        <f t="shared" si="981"/>
        <v>24682.94</v>
      </c>
      <c r="I1165" s="28">
        <f t="shared" si="981"/>
        <v>0</v>
      </c>
      <c r="J1165" s="28">
        <f t="shared" si="981"/>
        <v>0</v>
      </c>
      <c r="K1165" s="28">
        <f t="shared" si="981"/>
        <v>692.20899999999995</v>
      </c>
      <c r="L1165" s="28">
        <f t="shared" si="981"/>
        <v>25375.148999999998</v>
      </c>
      <c r="M1165" s="28">
        <f t="shared" si="981"/>
        <v>0</v>
      </c>
      <c r="N1165" s="28">
        <f t="shared" si="981"/>
        <v>25375.148999999998</v>
      </c>
      <c r="O1165" s="28">
        <f t="shared" si="981"/>
        <v>25335.999999999996</v>
      </c>
      <c r="P1165" s="28">
        <f t="shared" si="981"/>
        <v>0</v>
      </c>
      <c r="Q1165" s="28">
        <f t="shared" si="981"/>
        <v>25335.999999999996</v>
      </c>
      <c r="R1165" s="28">
        <f t="shared" si="981"/>
        <v>0</v>
      </c>
      <c r="S1165" s="28">
        <f t="shared" si="981"/>
        <v>25335.999999999996</v>
      </c>
      <c r="T1165" s="28">
        <f t="shared" si="981"/>
        <v>0</v>
      </c>
      <c r="U1165" s="28">
        <f t="shared" si="981"/>
        <v>25335.999999999996</v>
      </c>
      <c r="V1165" s="28">
        <f t="shared" si="981"/>
        <v>29085.739999999998</v>
      </c>
      <c r="W1165" s="28">
        <f t="shared" si="981"/>
        <v>0</v>
      </c>
      <c r="X1165" s="28">
        <f t="shared" si="981"/>
        <v>29085.739999999998</v>
      </c>
      <c r="Y1165" s="28">
        <f t="shared" si="981"/>
        <v>0</v>
      </c>
      <c r="Z1165" s="28">
        <f t="shared" si="981"/>
        <v>29085.739999999998</v>
      </c>
      <c r="AA1165" s="137">
        <f t="shared" si="982"/>
        <v>0</v>
      </c>
      <c r="AB1165" s="28">
        <f t="shared" si="982"/>
        <v>29085.739999999998</v>
      </c>
      <c r="AC1165" s="127"/>
    </row>
    <row r="1166" spans="1:29" ht="30" hidden="1" customHeight="1" outlineLevel="3" x14ac:dyDescent="0.2">
      <c r="A1166" s="30" t="s">
        <v>571</v>
      </c>
      <c r="B1166" s="30" t="s">
        <v>469</v>
      </c>
      <c r="C1166" s="30" t="s">
        <v>32</v>
      </c>
      <c r="D1166" s="30"/>
      <c r="E1166" s="31" t="s">
        <v>33</v>
      </c>
      <c r="F1166" s="28">
        <f t="shared" si="981"/>
        <v>24682.94</v>
      </c>
      <c r="G1166" s="28">
        <f t="shared" si="981"/>
        <v>0</v>
      </c>
      <c r="H1166" s="28">
        <f t="shared" si="981"/>
        <v>24682.94</v>
      </c>
      <c r="I1166" s="28">
        <f t="shared" si="981"/>
        <v>0</v>
      </c>
      <c r="J1166" s="28">
        <f t="shared" si="981"/>
        <v>0</v>
      </c>
      <c r="K1166" s="28">
        <f t="shared" si="981"/>
        <v>692.20899999999995</v>
      </c>
      <c r="L1166" s="28">
        <f t="shared" si="981"/>
        <v>25375.148999999998</v>
      </c>
      <c r="M1166" s="28">
        <f t="shared" si="981"/>
        <v>0</v>
      </c>
      <c r="N1166" s="28">
        <f t="shared" si="981"/>
        <v>25375.148999999998</v>
      </c>
      <c r="O1166" s="28">
        <f t="shared" si="981"/>
        <v>25335.999999999996</v>
      </c>
      <c r="P1166" s="28">
        <f t="shared" si="981"/>
        <v>0</v>
      </c>
      <c r="Q1166" s="28">
        <f t="shared" si="981"/>
        <v>25335.999999999996</v>
      </c>
      <c r="R1166" s="28">
        <f t="shared" si="981"/>
        <v>0</v>
      </c>
      <c r="S1166" s="28">
        <f t="shared" si="981"/>
        <v>25335.999999999996</v>
      </c>
      <c r="T1166" s="28">
        <f t="shared" si="981"/>
        <v>0</v>
      </c>
      <c r="U1166" s="28">
        <f t="shared" si="981"/>
        <v>25335.999999999996</v>
      </c>
      <c r="V1166" s="28">
        <f t="shared" si="981"/>
        <v>29085.739999999998</v>
      </c>
      <c r="W1166" s="28">
        <f t="shared" si="981"/>
        <v>0</v>
      </c>
      <c r="X1166" s="28">
        <f t="shared" si="981"/>
        <v>29085.739999999998</v>
      </c>
      <c r="Y1166" s="28">
        <f t="shared" si="981"/>
        <v>0</v>
      </c>
      <c r="Z1166" s="28">
        <f t="shared" si="981"/>
        <v>29085.739999999998</v>
      </c>
      <c r="AA1166" s="137">
        <f t="shared" si="982"/>
        <v>0</v>
      </c>
      <c r="AB1166" s="28">
        <f t="shared" si="982"/>
        <v>29085.739999999998</v>
      </c>
      <c r="AC1166" s="127"/>
    </row>
    <row r="1167" spans="1:29" ht="47.25" hidden="1" outlineLevel="4" x14ac:dyDescent="0.2">
      <c r="A1167" s="30" t="s">
        <v>571</v>
      </c>
      <c r="B1167" s="30" t="s">
        <v>469</v>
      </c>
      <c r="C1167" s="30" t="s">
        <v>394</v>
      </c>
      <c r="D1167" s="30"/>
      <c r="E1167" s="31" t="s">
        <v>395</v>
      </c>
      <c r="F1167" s="28">
        <f>F1168+F1172</f>
        <v>24682.94</v>
      </c>
      <c r="G1167" s="28">
        <f t="shared" ref="G1167:L1167" si="983">G1168+G1172</f>
        <v>0</v>
      </c>
      <c r="H1167" s="28">
        <f t="shared" si="983"/>
        <v>24682.94</v>
      </c>
      <c r="I1167" s="28">
        <f t="shared" si="983"/>
        <v>0</v>
      </c>
      <c r="J1167" s="28">
        <f t="shared" si="983"/>
        <v>0</v>
      </c>
      <c r="K1167" s="28">
        <f t="shared" si="983"/>
        <v>692.20899999999995</v>
      </c>
      <c r="L1167" s="28">
        <f t="shared" si="983"/>
        <v>25375.148999999998</v>
      </c>
      <c r="M1167" s="28">
        <f>M1168+M1172</f>
        <v>0</v>
      </c>
      <c r="N1167" s="28">
        <f>N1168+N1172</f>
        <v>25375.148999999998</v>
      </c>
      <c r="O1167" s="28">
        <f>O1168+O1172</f>
        <v>25335.999999999996</v>
      </c>
      <c r="P1167" s="28">
        <f t="shared" ref="P1167:S1167" si="984">P1168+P1172</f>
        <v>0</v>
      </c>
      <c r="Q1167" s="28">
        <f t="shared" si="984"/>
        <v>25335.999999999996</v>
      </c>
      <c r="R1167" s="28">
        <f t="shared" si="984"/>
        <v>0</v>
      </c>
      <c r="S1167" s="28">
        <f t="shared" si="984"/>
        <v>25335.999999999996</v>
      </c>
      <c r="T1167" s="28">
        <f>T1168+T1172</f>
        <v>0</v>
      </c>
      <c r="U1167" s="28">
        <f>U1168+U1172</f>
        <v>25335.999999999996</v>
      </c>
      <c r="V1167" s="28">
        <f>V1168+V1172</f>
        <v>29085.739999999998</v>
      </c>
      <c r="W1167" s="28">
        <f t="shared" ref="W1167:Z1167" si="985">W1168+W1172</f>
        <v>0</v>
      </c>
      <c r="X1167" s="28">
        <f t="shared" si="985"/>
        <v>29085.739999999998</v>
      </c>
      <c r="Y1167" s="28">
        <f t="shared" si="985"/>
        <v>0</v>
      </c>
      <c r="Z1167" s="28">
        <f t="shared" si="985"/>
        <v>29085.739999999998</v>
      </c>
      <c r="AA1167" s="137">
        <f>AA1168+AA1172</f>
        <v>0</v>
      </c>
      <c r="AB1167" s="28">
        <f>AB1168+AB1172</f>
        <v>29085.739999999998</v>
      </c>
      <c r="AC1167" s="127"/>
    </row>
    <row r="1168" spans="1:29" ht="15.75" hidden="1" outlineLevel="5" x14ac:dyDescent="0.2">
      <c r="A1168" s="30" t="s">
        <v>571</v>
      </c>
      <c r="B1168" s="30" t="s">
        <v>469</v>
      </c>
      <c r="C1168" s="30" t="s">
        <v>396</v>
      </c>
      <c r="D1168" s="30"/>
      <c r="E1168" s="31" t="s">
        <v>37</v>
      </c>
      <c r="F1168" s="28">
        <f>F1169+F1170+F1171</f>
        <v>24566.94</v>
      </c>
      <c r="G1168" s="28">
        <f t="shared" ref="G1168:L1168" si="986">G1169+G1170+G1171</f>
        <v>0</v>
      </c>
      <c r="H1168" s="28">
        <f t="shared" si="986"/>
        <v>24566.94</v>
      </c>
      <c r="I1168" s="28">
        <f t="shared" si="986"/>
        <v>0</v>
      </c>
      <c r="J1168" s="28">
        <f t="shared" si="986"/>
        <v>0</v>
      </c>
      <c r="K1168" s="28">
        <f t="shared" si="986"/>
        <v>692.20899999999995</v>
      </c>
      <c r="L1168" s="28">
        <f t="shared" si="986"/>
        <v>25259.148999999998</v>
      </c>
      <c r="M1168" s="28">
        <f>M1169+M1170+M1171</f>
        <v>0</v>
      </c>
      <c r="N1168" s="28">
        <f>N1169+N1170+N1171</f>
        <v>25259.148999999998</v>
      </c>
      <c r="O1168" s="28">
        <f>O1169+O1170+O1171</f>
        <v>25215.899999999998</v>
      </c>
      <c r="P1168" s="28">
        <f t="shared" ref="P1168:S1168" si="987">P1169+P1170+P1171</f>
        <v>0</v>
      </c>
      <c r="Q1168" s="28">
        <f t="shared" si="987"/>
        <v>25215.899999999998</v>
      </c>
      <c r="R1168" s="28">
        <f t="shared" si="987"/>
        <v>0</v>
      </c>
      <c r="S1168" s="28">
        <f t="shared" si="987"/>
        <v>25215.899999999998</v>
      </c>
      <c r="T1168" s="28">
        <f>T1169+T1170+T1171</f>
        <v>0</v>
      </c>
      <c r="U1168" s="28">
        <f>U1169+U1170+U1171</f>
        <v>25215.899999999998</v>
      </c>
      <c r="V1168" s="28">
        <f>V1169+V1170+V1171</f>
        <v>28965.64</v>
      </c>
      <c r="W1168" s="28">
        <f t="shared" ref="W1168:Z1168" si="988">W1169+W1170+W1171</f>
        <v>0</v>
      </c>
      <c r="X1168" s="28">
        <f t="shared" si="988"/>
        <v>28965.64</v>
      </c>
      <c r="Y1168" s="28">
        <f t="shared" si="988"/>
        <v>0</v>
      </c>
      <c r="Z1168" s="28">
        <f t="shared" si="988"/>
        <v>28965.64</v>
      </c>
      <c r="AA1168" s="137">
        <f>AA1169+AA1170+AA1171</f>
        <v>0</v>
      </c>
      <c r="AB1168" s="28">
        <f>AB1169+AB1170+AB1171</f>
        <v>28965.64</v>
      </c>
      <c r="AC1168" s="127"/>
    </row>
    <row r="1169" spans="1:29" ht="47.25" hidden="1" outlineLevel="7" x14ac:dyDescent="0.2">
      <c r="A1169" s="32" t="s">
        <v>571</v>
      </c>
      <c r="B1169" s="32" t="s">
        <v>469</v>
      </c>
      <c r="C1169" s="32" t="s">
        <v>396</v>
      </c>
      <c r="D1169" s="32" t="s">
        <v>4</v>
      </c>
      <c r="E1169" s="33" t="s">
        <v>5</v>
      </c>
      <c r="F1169" s="29">
        <v>21223.14</v>
      </c>
      <c r="G1169" s="29"/>
      <c r="H1169" s="29">
        <f>SUM(F1169:G1169)</f>
        <v>21223.14</v>
      </c>
      <c r="I1169" s="29"/>
      <c r="J1169" s="29"/>
      <c r="K1169" s="29">
        <v>692.20899999999995</v>
      </c>
      <c r="L1169" s="29">
        <f>SUM(H1169:K1169)</f>
        <v>21915.348999999998</v>
      </c>
      <c r="M1169" s="29"/>
      <c r="N1169" s="29">
        <f>SUM(L1169:M1169)</f>
        <v>21915.348999999998</v>
      </c>
      <c r="O1169" s="29">
        <v>22072.1</v>
      </c>
      <c r="P1169" s="29"/>
      <c r="Q1169" s="29">
        <f>SUM(O1169:P1169)</f>
        <v>22072.1</v>
      </c>
      <c r="R1169" s="29"/>
      <c r="S1169" s="29">
        <f>SUM(Q1169:R1169)</f>
        <v>22072.1</v>
      </c>
      <c r="T1169" s="29"/>
      <c r="U1169" s="29">
        <f>SUM(S1169:T1169)</f>
        <v>22072.1</v>
      </c>
      <c r="V1169" s="29">
        <v>25821.84</v>
      </c>
      <c r="W1169" s="29"/>
      <c r="X1169" s="29">
        <f>SUM(V1169:W1169)</f>
        <v>25821.84</v>
      </c>
      <c r="Y1169" s="29"/>
      <c r="Z1169" s="29">
        <f>SUM(X1169:Y1169)</f>
        <v>25821.84</v>
      </c>
      <c r="AA1169" s="138"/>
      <c r="AB1169" s="29">
        <f>SUM(Z1169:AA1169)</f>
        <v>25821.84</v>
      </c>
      <c r="AC1169" s="127"/>
    </row>
    <row r="1170" spans="1:29" ht="15.75" hidden="1" outlineLevel="7" x14ac:dyDescent="0.2">
      <c r="A1170" s="32" t="s">
        <v>571</v>
      </c>
      <c r="B1170" s="32" t="s">
        <v>469</v>
      </c>
      <c r="C1170" s="32" t="s">
        <v>396</v>
      </c>
      <c r="D1170" s="32" t="s">
        <v>7</v>
      </c>
      <c r="E1170" s="33" t="s">
        <v>8</v>
      </c>
      <c r="F1170" s="29">
        <v>3265.3</v>
      </c>
      <c r="G1170" s="29"/>
      <c r="H1170" s="29">
        <f>SUM(F1170:G1170)</f>
        <v>3265.3</v>
      </c>
      <c r="I1170" s="29"/>
      <c r="J1170" s="29"/>
      <c r="K1170" s="29"/>
      <c r="L1170" s="29">
        <f>SUM(H1170:K1170)</f>
        <v>3265.3</v>
      </c>
      <c r="M1170" s="29"/>
      <c r="N1170" s="29">
        <f>SUM(L1170:M1170)</f>
        <v>3265.3</v>
      </c>
      <c r="O1170" s="29">
        <v>3065.3</v>
      </c>
      <c r="P1170" s="29"/>
      <c r="Q1170" s="29">
        <f>SUM(O1170:P1170)</f>
        <v>3065.3</v>
      </c>
      <c r="R1170" s="29"/>
      <c r="S1170" s="29">
        <f>SUM(Q1170:R1170)</f>
        <v>3065.3</v>
      </c>
      <c r="T1170" s="29"/>
      <c r="U1170" s="29">
        <f>SUM(S1170:T1170)</f>
        <v>3065.3</v>
      </c>
      <c r="V1170" s="29">
        <v>3065.3</v>
      </c>
      <c r="W1170" s="29"/>
      <c r="X1170" s="29">
        <f>SUM(V1170:W1170)</f>
        <v>3065.3</v>
      </c>
      <c r="Y1170" s="29"/>
      <c r="Z1170" s="29">
        <f>SUM(X1170:Y1170)</f>
        <v>3065.3</v>
      </c>
      <c r="AA1170" s="138"/>
      <c r="AB1170" s="29">
        <f>SUM(Z1170:AA1170)</f>
        <v>3065.3</v>
      </c>
      <c r="AC1170" s="127"/>
    </row>
    <row r="1171" spans="1:29" ht="15.75" hidden="1" outlineLevel="7" x14ac:dyDescent="0.2">
      <c r="A1171" s="32" t="s">
        <v>571</v>
      </c>
      <c r="B1171" s="32" t="s">
        <v>469</v>
      </c>
      <c r="C1171" s="32" t="s">
        <v>396</v>
      </c>
      <c r="D1171" s="32" t="s">
        <v>15</v>
      </c>
      <c r="E1171" s="33" t="s">
        <v>16</v>
      </c>
      <c r="F1171" s="29">
        <v>78.5</v>
      </c>
      <c r="G1171" s="29"/>
      <c r="H1171" s="29">
        <f>SUM(F1171:G1171)</f>
        <v>78.5</v>
      </c>
      <c r="I1171" s="29"/>
      <c r="J1171" s="29"/>
      <c r="K1171" s="29"/>
      <c r="L1171" s="29">
        <f>SUM(H1171:K1171)</f>
        <v>78.5</v>
      </c>
      <c r="M1171" s="29"/>
      <c r="N1171" s="29">
        <f>SUM(L1171:M1171)</f>
        <v>78.5</v>
      </c>
      <c r="O1171" s="29">
        <v>78.5</v>
      </c>
      <c r="P1171" s="29"/>
      <c r="Q1171" s="29">
        <f>SUM(O1171:P1171)</f>
        <v>78.5</v>
      </c>
      <c r="R1171" s="29"/>
      <c r="S1171" s="29">
        <f>SUM(Q1171:R1171)</f>
        <v>78.5</v>
      </c>
      <c r="T1171" s="29"/>
      <c r="U1171" s="29">
        <f>SUM(S1171:T1171)</f>
        <v>78.5</v>
      </c>
      <c r="V1171" s="29">
        <v>78.5</v>
      </c>
      <c r="W1171" s="29"/>
      <c r="X1171" s="29">
        <f>SUM(V1171:W1171)</f>
        <v>78.5</v>
      </c>
      <c r="Y1171" s="29"/>
      <c r="Z1171" s="29">
        <f>SUM(X1171:Y1171)</f>
        <v>78.5</v>
      </c>
      <c r="AA1171" s="138"/>
      <c r="AB1171" s="29">
        <f>SUM(Z1171:AA1171)</f>
        <v>78.5</v>
      </c>
      <c r="AC1171" s="127"/>
    </row>
    <row r="1172" spans="1:29" ht="30" hidden="1" customHeight="1" outlineLevel="5" x14ac:dyDescent="0.2">
      <c r="A1172" s="30" t="s">
        <v>571</v>
      </c>
      <c r="B1172" s="30" t="s">
        <v>469</v>
      </c>
      <c r="C1172" s="30" t="s">
        <v>691</v>
      </c>
      <c r="D1172" s="30"/>
      <c r="E1172" s="31" t="s">
        <v>397</v>
      </c>
      <c r="F1172" s="28">
        <f t="shared" ref="F1172:Z1172" si="989">F1173</f>
        <v>116</v>
      </c>
      <c r="G1172" s="28">
        <f t="shared" si="989"/>
        <v>0</v>
      </c>
      <c r="H1172" s="28">
        <f t="shared" si="989"/>
        <v>116</v>
      </c>
      <c r="I1172" s="28">
        <f t="shared" si="989"/>
        <v>0</v>
      </c>
      <c r="J1172" s="28">
        <f t="shared" si="989"/>
        <v>0</v>
      </c>
      <c r="K1172" s="28">
        <f t="shared" si="989"/>
        <v>0</v>
      </c>
      <c r="L1172" s="28">
        <f t="shared" si="989"/>
        <v>116</v>
      </c>
      <c r="M1172" s="28">
        <f>M1173</f>
        <v>0</v>
      </c>
      <c r="N1172" s="28">
        <f>N1173</f>
        <v>116</v>
      </c>
      <c r="O1172" s="28">
        <f t="shared" si="989"/>
        <v>120.1</v>
      </c>
      <c r="P1172" s="28">
        <f t="shared" si="989"/>
        <v>0</v>
      </c>
      <c r="Q1172" s="28">
        <f t="shared" si="989"/>
        <v>120.1</v>
      </c>
      <c r="R1172" s="28">
        <f t="shared" si="989"/>
        <v>0</v>
      </c>
      <c r="S1172" s="28">
        <f t="shared" si="989"/>
        <v>120.1</v>
      </c>
      <c r="T1172" s="28">
        <f>T1173</f>
        <v>0</v>
      </c>
      <c r="U1172" s="28">
        <f>U1173</f>
        <v>120.1</v>
      </c>
      <c r="V1172" s="28">
        <f t="shared" si="989"/>
        <v>120.1</v>
      </c>
      <c r="W1172" s="28">
        <f t="shared" si="989"/>
        <v>0</v>
      </c>
      <c r="X1172" s="28">
        <f t="shared" si="989"/>
        <v>120.1</v>
      </c>
      <c r="Y1172" s="28">
        <f t="shared" si="989"/>
        <v>0</v>
      </c>
      <c r="Z1172" s="28">
        <f t="shared" si="989"/>
        <v>120.1</v>
      </c>
      <c r="AA1172" s="137">
        <f>AA1173</f>
        <v>0</v>
      </c>
      <c r="AB1172" s="28">
        <f>AB1173</f>
        <v>120.1</v>
      </c>
      <c r="AC1172" s="127"/>
    </row>
    <row r="1173" spans="1:29" ht="47.25" hidden="1" outlineLevel="7" x14ac:dyDescent="0.2">
      <c r="A1173" s="32" t="s">
        <v>571</v>
      </c>
      <c r="B1173" s="32" t="s">
        <v>469</v>
      </c>
      <c r="C1173" s="32" t="s">
        <v>691</v>
      </c>
      <c r="D1173" s="32" t="s">
        <v>4</v>
      </c>
      <c r="E1173" s="33" t="s">
        <v>5</v>
      </c>
      <c r="F1173" s="29">
        <v>116</v>
      </c>
      <c r="G1173" s="29"/>
      <c r="H1173" s="29">
        <f>SUM(F1173:G1173)</f>
        <v>116</v>
      </c>
      <c r="I1173" s="29"/>
      <c r="J1173" s="29"/>
      <c r="K1173" s="29"/>
      <c r="L1173" s="29">
        <f>SUM(H1173:K1173)</f>
        <v>116</v>
      </c>
      <c r="M1173" s="29"/>
      <c r="N1173" s="29">
        <f>SUM(L1173:M1173)</f>
        <v>116</v>
      </c>
      <c r="O1173" s="29">
        <v>120.1</v>
      </c>
      <c r="P1173" s="29"/>
      <c r="Q1173" s="29">
        <f>SUM(O1173:P1173)</f>
        <v>120.1</v>
      </c>
      <c r="R1173" s="29"/>
      <c r="S1173" s="29">
        <f>SUM(Q1173:R1173)</f>
        <v>120.1</v>
      </c>
      <c r="T1173" s="29"/>
      <c r="U1173" s="29">
        <f>SUM(S1173:T1173)</f>
        <v>120.1</v>
      </c>
      <c r="V1173" s="29">
        <v>120.1</v>
      </c>
      <c r="W1173" s="29"/>
      <c r="X1173" s="29">
        <f>SUM(V1173:W1173)</f>
        <v>120.1</v>
      </c>
      <c r="Y1173" s="29"/>
      <c r="Z1173" s="29">
        <f>SUM(X1173:Y1173)</f>
        <v>120.1</v>
      </c>
      <c r="AA1173" s="138"/>
      <c r="AB1173" s="29">
        <f>SUM(Z1173:AA1173)</f>
        <v>120.1</v>
      </c>
      <c r="AC1173" s="127"/>
    </row>
    <row r="1174" spans="1:29" ht="15.75" hidden="1" outlineLevel="1" x14ac:dyDescent="0.2">
      <c r="A1174" s="30" t="s">
        <v>571</v>
      </c>
      <c r="B1174" s="30" t="s">
        <v>471</v>
      </c>
      <c r="C1174" s="30"/>
      <c r="D1174" s="30"/>
      <c r="E1174" s="31" t="s">
        <v>472</v>
      </c>
      <c r="F1174" s="28">
        <f t="shared" ref="F1174:Z1174" si="990">F1175+F1183+F1195</f>
        <v>140476.69999999998</v>
      </c>
      <c r="G1174" s="28">
        <f t="shared" si="990"/>
        <v>0</v>
      </c>
      <c r="H1174" s="28">
        <f t="shared" si="990"/>
        <v>140476.69999999998</v>
      </c>
      <c r="I1174" s="28">
        <f t="shared" si="990"/>
        <v>0</v>
      </c>
      <c r="J1174" s="28">
        <f t="shared" si="990"/>
        <v>0</v>
      </c>
      <c r="K1174" s="28">
        <f t="shared" si="990"/>
        <v>-18842.502990000001</v>
      </c>
      <c r="L1174" s="28">
        <f t="shared" si="990"/>
        <v>121634.19700999997</v>
      </c>
      <c r="M1174" s="28">
        <f>M1175+M1183+M1195</f>
        <v>30399.882070000003</v>
      </c>
      <c r="N1174" s="28">
        <f>N1175+N1183+N1195</f>
        <v>152034.07908</v>
      </c>
      <c r="O1174" s="28">
        <f t="shared" si="990"/>
        <v>161838</v>
      </c>
      <c r="P1174" s="28">
        <f t="shared" si="990"/>
        <v>0</v>
      </c>
      <c r="Q1174" s="28">
        <f t="shared" si="990"/>
        <v>161838</v>
      </c>
      <c r="R1174" s="28">
        <f t="shared" si="990"/>
        <v>-52661.578180000011</v>
      </c>
      <c r="S1174" s="28">
        <f t="shared" si="990"/>
        <v>109176.42181999999</v>
      </c>
      <c r="T1174" s="28">
        <f>T1175+T1183+T1195</f>
        <v>70000</v>
      </c>
      <c r="U1174" s="28">
        <f>U1175+U1183+U1195</f>
        <v>179176.42181999999</v>
      </c>
      <c r="V1174" s="28">
        <f t="shared" si="990"/>
        <v>236358.13999999998</v>
      </c>
      <c r="W1174" s="28">
        <f t="shared" si="990"/>
        <v>0</v>
      </c>
      <c r="X1174" s="28">
        <f t="shared" si="990"/>
        <v>236358.13999999998</v>
      </c>
      <c r="Y1174" s="28">
        <f t="shared" si="990"/>
        <v>-3494.6934000000001</v>
      </c>
      <c r="Z1174" s="28">
        <f t="shared" si="990"/>
        <v>232863.44659999997</v>
      </c>
      <c r="AA1174" s="137">
        <f>AA1175+AA1183+AA1195</f>
        <v>0</v>
      </c>
      <c r="AB1174" s="28">
        <f>AB1175+AB1183+AB1195</f>
        <v>232863.44659999997</v>
      </c>
      <c r="AC1174" s="127"/>
    </row>
    <row r="1175" spans="1:29" ht="31.5" hidden="1" outlineLevel="2" x14ac:dyDescent="0.2">
      <c r="A1175" s="30" t="s">
        <v>571</v>
      </c>
      <c r="B1175" s="30" t="s">
        <v>471</v>
      </c>
      <c r="C1175" s="30" t="s">
        <v>223</v>
      </c>
      <c r="D1175" s="30"/>
      <c r="E1175" s="31" t="s">
        <v>224</v>
      </c>
      <c r="F1175" s="28">
        <f t="shared" ref="F1175:Z1176" si="991">F1176</f>
        <v>20844.599999999999</v>
      </c>
      <c r="G1175" s="28">
        <f t="shared" si="991"/>
        <v>0</v>
      </c>
      <c r="H1175" s="28">
        <f t="shared" si="991"/>
        <v>20844.599999999999</v>
      </c>
      <c r="I1175" s="28">
        <f t="shared" si="991"/>
        <v>0</v>
      </c>
      <c r="J1175" s="28">
        <f t="shared" si="991"/>
        <v>0</v>
      </c>
      <c r="K1175" s="28">
        <f t="shared" si="991"/>
        <v>0</v>
      </c>
      <c r="L1175" s="28">
        <f t="shared" si="991"/>
        <v>20844.599999999999</v>
      </c>
      <c r="M1175" s="28">
        <f>M1176</f>
        <v>0</v>
      </c>
      <c r="N1175" s="28">
        <f>N1176</f>
        <v>20844.599999999999</v>
      </c>
      <c r="O1175" s="28">
        <f t="shared" ref="O1175:O1176" si="992">O1176</f>
        <v>21071</v>
      </c>
      <c r="P1175" s="28">
        <f t="shared" si="991"/>
        <v>0</v>
      </c>
      <c r="Q1175" s="28">
        <f t="shared" si="991"/>
        <v>21071</v>
      </c>
      <c r="R1175" s="28">
        <f t="shared" si="991"/>
        <v>0</v>
      </c>
      <c r="S1175" s="28">
        <f t="shared" si="991"/>
        <v>21071</v>
      </c>
      <c r="T1175" s="28">
        <f>T1176</f>
        <v>0</v>
      </c>
      <c r="U1175" s="28">
        <f>U1176</f>
        <v>21071</v>
      </c>
      <c r="V1175" s="28">
        <f t="shared" ref="V1175:V1176" si="993">V1176</f>
        <v>20908.7</v>
      </c>
      <c r="W1175" s="28">
        <f t="shared" si="991"/>
        <v>0</v>
      </c>
      <c r="X1175" s="28">
        <f t="shared" si="991"/>
        <v>20908.7</v>
      </c>
      <c r="Y1175" s="28">
        <f t="shared" si="991"/>
        <v>0</v>
      </c>
      <c r="Z1175" s="28">
        <f t="shared" si="991"/>
        <v>20908.7</v>
      </c>
      <c r="AA1175" s="137">
        <f>AA1176</f>
        <v>0</v>
      </c>
      <c r="AB1175" s="28">
        <f>AB1176</f>
        <v>20908.7</v>
      </c>
      <c r="AC1175" s="127"/>
    </row>
    <row r="1176" spans="1:29" ht="31.5" hidden="1" outlineLevel="3" x14ac:dyDescent="0.2">
      <c r="A1176" s="30" t="s">
        <v>571</v>
      </c>
      <c r="B1176" s="30" t="s">
        <v>471</v>
      </c>
      <c r="C1176" s="30" t="s">
        <v>294</v>
      </c>
      <c r="D1176" s="30"/>
      <c r="E1176" s="31" t="s">
        <v>295</v>
      </c>
      <c r="F1176" s="28">
        <f t="shared" si="991"/>
        <v>20844.599999999999</v>
      </c>
      <c r="G1176" s="28">
        <f t="shared" si="991"/>
        <v>0</v>
      </c>
      <c r="H1176" s="28">
        <f t="shared" si="991"/>
        <v>20844.599999999999</v>
      </c>
      <c r="I1176" s="28">
        <f t="shared" si="991"/>
        <v>0</v>
      </c>
      <c r="J1176" s="28">
        <f t="shared" si="991"/>
        <v>0</v>
      </c>
      <c r="K1176" s="28">
        <f t="shared" si="991"/>
        <v>0</v>
      </c>
      <c r="L1176" s="28">
        <f t="shared" si="991"/>
        <v>20844.599999999999</v>
      </c>
      <c r="M1176" s="28">
        <f>M1177</f>
        <v>0</v>
      </c>
      <c r="N1176" s="28">
        <f>N1177</f>
        <v>20844.599999999999</v>
      </c>
      <c r="O1176" s="28">
        <f t="shared" si="992"/>
        <v>21071</v>
      </c>
      <c r="P1176" s="28">
        <f t="shared" si="991"/>
        <v>0</v>
      </c>
      <c r="Q1176" s="28">
        <f t="shared" si="991"/>
        <v>21071</v>
      </c>
      <c r="R1176" s="28">
        <f t="shared" si="991"/>
        <v>0</v>
      </c>
      <c r="S1176" s="28">
        <f t="shared" si="991"/>
        <v>21071</v>
      </c>
      <c r="T1176" s="28">
        <f>T1177</f>
        <v>0</v>
      </c>
      <c r="U1176" s="28">
        <f>U1177</f>
        <v>21071</v>
      </c>
      <c r="V1176" s="28">
        <f t="shared" si="993"/>
        <v>20908.7</v>
      </c>
      <c r="W1176" s="28">
        <f t="shared" si="991"/>
        <v>0</v>
      </c>
      <c r="X1176" s="28">
        <f t="shared" si="991"/>
        <v>20908.7</v>
      </c>
      <c r="Y1176" s="28">
        <f t="shared" si="991"/>
        <v>0</v>
      </c>
      <c r="Z1176" s="28">
        <f t="shared" si="991"/>
        <v>20908.7</v>
      </c>
      <c r="AA1176" s="137">
        <f>AA1177</f>
        <v>0</v>
      </c>
      <c r="AB1176" s="28">
        <f>AB1177</f>
        <v>20908.7</v>
      </c>
      <c r="AC1176" s="127"/>
    </row>
    <row r="1177" spans="1:29" ht="31.5" hidden="1" outlineLevel="4" x14ac:dyDescent="0.2">
      <c r="A1177" s="30" t="s">
        <v>571</v>
      </c>
      <c r="B1177" s="30" t="s">
        <v>471</v>
      </c>
      <c r="C1177" s="30" t="s">
        <v>299</v>
      </c>
      <c r="D1177" s="30"/>
      <c r="E1177" s="31" t="s">
        <v>300</v>
      </c>
      <c r="F1177" s="28">
        <f>F1180+F1178</f>
        <v>20844.599999999999</v>
      </c>
      <c r="G1177" s="28">
        <f t="shared" ref="G1177:L1177" si="994">G1180+G1178</f>
        <v>0</v>
      </c>
      <c r="H1177" s="28">
        <f t="shared" si="994"/>
        <v>20844.599999999999</v>
      </c>
      <c r="I1177" s="28">
        <f t="shared" si="994"/>
        <v>0</v>
      </c>
      <c r="J1177" s="28">
        <f t="shared" si="994"/>
        <v>0</v>
      </c>
      <c r="K1177" s="28">
        <f t="shared" si="994"/>
        <v>0</v>
      </c>
      <c r="L1177" s="28">
        <f t="shared" si="994"/>
        <v>20844.599999999999</v>
      </c>
      <c r="M1177" s="28">
        <f>M1180+M1178</f>
        <v>0</v>
      </c>
      <c r="N1177" s="28">
        <f>N1180+N1178</f>
        <v>20844.599999999999</v>
      </c>
      <c r="O1177" s="28">
        <f t="shared" ref="O1177:Z1177" si="995">O1180+O1178</f>
        <v>21071</v>
      </c>
      <c r="P1177" s="28">
        <f t="shared" si="995"/>
        <v>0</v>
      </c>
      <c r="Q1177" s="28">
        <f t="shared" si="995"/>
        <v>21071</v>
      </c>
      <c r="R1177" s="28">
        <f t="shared" si="995"/>
        <v>0</v>
      </c>
      <c r="S1177" s="28">
        <f t="shared" si="995"/>
        <v>21071</v>
      </c>
      <c r="T1177" s="28">
        <f>T1180+T1178</f>
        <v>0</v>
      </c>
      <c r="U1177" s="28">
        <f>U1180+U1178</f>
        <v>21071</v>
      </c>
      <c r="V1177" s="28">
        <f t="shared" si="995"/>
        <v>20908.7</v>
      </c>
      <c r="W1177" s="28">
        <f t="shared" si="995"/>
        <v>0</v>
      </c>
      <c r="X1177" s="28">
        <f t="shared" si="995"/>
        <v>20908.7</v>
      </c>
      <c r="Y1177" s="28">
        <f t="shared" si="995"/>
        <v>0</v>
      </c>
      <c r="Z1177" s="28">
        <f t="shared" si="995"/>
        <v>20908.7</v>
      </c>
      <c r="AA1177" s="137">
        <f>AA1180+AA1178</f>
        <v>0</v>
      </c>
      <c r="AB1177" s="28">
        <f>AB1180+AB1178</f>
        <v>20908.7</v>
      </c>
      <c r="AC1177" s="127"/>
    </row>
    <row r="1178" spans="1:29" ht="63" hidden="1" outlineLevel="4" x14ac:dyDescent="0.2">
      <c r="A1178" s="30" t="s">
        <v>571</v>
      </c>
      <c r="B1178" s="30" t="s">
        <v>471</v>
      </c>
      <c r="C1178" s="30" t="s">
        <v>758</v>
      </c>
      <c r="D1178" s="30"/>
      <c r="E1178" s="35" t="s">
        <v>332</v>
      </c>
      <c r="F1178" s="28">
        <f>F1179</f>
        <v>74.400000000000006</v>
      </c>
      <c r="G1178" s="28">
        <f t="shared" ref="G1178:L1178" si="996">G1179</f>
        <v>0</v>
      </c>
      <c r="H1178" s="28">
        <f t="shared" si="996"/>
        <v>74.400000000000006</v>
      </c>
      <c r="I1178" s="28">
        <f t="shared" si="996"/>
        <v>0</v>
      </c>
      <c r="J1178" s="28">
        <f t="shared" si="996"/>
        <v>0</v>
      </c>
      <c r="K1178" s="28">
        <f t="shared" si="996"/>
        <v>0</v>
      </c>
      <c r="L1178" s="28">
        <f t="shared" si="996"/>
        <v>74.400000000000006</v>
      </c>
      <c r="M1178" s="28">
        <f>M1179</f>
        <v>0</v>
      </c>
      <c r="N1178" s="28">
        <f>N1179</f>
        <v>74.400000000000006</v>
      </c>
      <c r="O1178" s="28">
        <f t="shared" ref="O1178:Z1178" si="997">O1179</f>
        <v>74.400000000000006</v>
      </c>
      <c r="P1178" s="28">
        <f t="shared" si="997"/>
        <v>0</v>
      </c>
      <c r="Q1178" s="28">
        <f t="shared" si="997"/>
        <v>74.400000000000006</v>
      </c>
      <c r="R1178" s="28">
        <f t="shared" si="997"/>
        <v>0</v>
      </c>
      <c r="S1178" s="28">
        <f t="shared" si="997"/>
        <v>74.400000000000006</v>
      </c>
      <c r="T1178" s="28">
        <f>T1179</f>
        <v>0</v>
      </c>
      <c r="U1178" s="28">
        <f>U1179</f>
        <v>74.400000000000006</v>
      </c>
      <c r="V1178" s="28">
        <f t="shared" si="997"/>
        <v>74.400000000000006</v>
      </c>
      <c r="W1178" s="28">
        <f t="shared" si="997"/>
        <v>0</v>
      </c>
      <c r="X1178" s="28">
        <f t="shared" si="997"/>
        <v>74.400000000000006</v>
      </c>
      <c r="Y1178" s="28">
        <f t="shared" si="997"/>
        <v>0</v>
      </c>
      <c r="Z1178" s="28">
        <f t="shared" si="997"/>
        <v>74.400000000000006</v>
      </c>
      <c r="AA1178" s="137">
        <f>AA1179</f>
        <v>0</v>
      </c>
      <c r="AB1178" s="28">
        <f>AB1179</f>
        <v>74.400000000000006</v>
      </c>
      <c r="AC1178" s="127"/>
    </row>
    <row r="1179" spans="1:29" ht="47.25" hidden="1" outlineLevel="4" x14ac:dyDescent="0.2">
      <c r="A1179" s="32" t="s">
        <v>571</v>
      </c>
      <c r="B1179" s="32" t="s">
        <v>471</v>
      </c>
      <c r="C1179" s="32" t="s">
        <v>758</v>
      </c>
      <c r="D1179" s="32" t="s">
        <v>4</v>
      </c>
      <c r="E1179" s="33" t="s">
        <v>5</v>
      </c>
      <c r="F1179" s="29">
        <v>74.400000000000006</v>
      </c>
      <c r="G1179" s="29"/>
      <c r="H1179" s="29">
        <f>SUM(F1179:G1179)</f>
        <v>74.400000000000006</v>
      </c>
      <c r="I1179" s="29"/>
      <c r="J1179" s="29"/>
      <c r="K1179" s="29"/>
      <c r="L1179" s="29">
        <f>SUM(H1179:K1179)</f>
        <v>74.400000000000006</v>
      </c>
      <c r="M1179" s="29"/>
      <c r="N1179" s="29">
        <f>SUM(L1179:M1179)</f>
        <v>74.400000000000006</v>
      </c>
      <c r="O1179" s="29">
        <v>74.400000000000006</v>
      </c>
      <c r="P1179" s="29"/>
      <c r="Q1179" s="29">
        <f>SUM(O1179:P1179)</f>
        <v>74.400000000000006</v>
      </c>
      <c r="R1179" s="29"/>
      <c r="S1179" s="29">
        <f>SUM(Q1179:R1179)</f>
        <v>74.400000000000006</v>
      </c>
      <c r="T1179" s="29"/>
      <c r="U1179" s="29">
        <f>SUM(S1179:T1179)</f>
        <v>74.400000000000006</v>
      </c>
      <c r="V1179" s="29">
        <v>74.400000000000006</v>
      </c>
      <c r="W1179" s="29"/>
      <c r="X1179" s="29">
        <f>SUM(V1179:W1179)</f>
        <v>74.400000000000006</v>
      </c>
      <c r="Y1179" s="29"/>
      <c r="Z1179" s="29">
        <f>SUM(X1179:Y1179)</f>
        <v>74.400000000000006</v>
      </c>
      <c r="AA1179" s="138"/>
      <c r="AB1179" s="29">
        <f>SUM(Z1179:AA1179)</f>
        <v>74.400000000000006</v>
      </c>
      <c r="AC1179" s="127"/>
    </row>
    <row r="1180" spans="1:29" ht="31.5" hidden="1" outlineLevel="5" x14ac:dyDescent="0.2">
      <c r="A1180" s="30" t="s">
        <v>571</v>
      </c>
      <c r="B1180" s="30" t="s">
        <v>471</v>
      </c>
      <c r="C1180" s="30" t="s">
        <v>303</v>
      </c>
      <c r="D1180" s="30"/>
      <c r="E1180" s="31" t="s">
        <v>304</v>
      </c>
      <c r="F1180" s="28">
        <f t="shared" ref="F1180:Z1180" si="998">F1181+F1182</f>
        <v>20770.199999999997</v>
      </c>
      <c r="G1180" s="28">
        <f t="shared" si="998"/>
        <v>0</v>
      </c>
      <c r="H1180" s="28">
        <f t="shared" si="998"/>
        <v>20770.199999999997</v>
      </c>
      <c r="I1180" s="28">
        <f t="shared" si="998"/>
        <v>0</v>
      </c>
      <c r="J1180" s="28">
        <f t="shared" si="998"/>
        <v>0</v>
      </c>
      <c r="K1180" s="28">
        <f t="shared" si="998"/>
        <v>0</v>
      </c>
      <c r="L1180" s="28">
        <f t="shared" si="998"/>
        <v>20770.199999999997</v>
      </c>
      <c r="M1180" s="28">
        <f>M1181+M1182</f>
        <v>0</v>
      </c>
      <c r="N1180" s="28">
        <f>N1181+N1182</f>
        <v>20770.199999999997</v>
      </c>
      <c r="O1180" s="28">
        <f t="shared" si="998"/>
        <v>20996.6</v>
      </c>
      <c r="P1180" s="28">
        <f t="shared" si="998"/>
        <v>0</v>
      </c>
      <c r="Q1180" s="28">
        <f t="shared" si="998"/>
        <v>20996.6</v>
      </c>
      <c r="R1180" s="28">
        <f t="shared" si="998"/>
        <v>0</v>
      </c>
      <c r="S1180" s="28">
        <f t="shared" si="998"/>
        <v>20996.6</v>
      </c>
      <c r="T1180" s="28">
        <f>T1181+T1182</f>
        <v>0</v>
      </c>
      <c r="U1180" s="28">
        <f>U1181+U1182</f>
        <v>20996.6</v>
      </c>
      <c r="V1180" s="28">
        <f t="shared" si="998"/>
        <v>20834.3</v>
      </c>
      <c r="W1180" s="28">
        <f t="shared" si="998"/>
        <v>0</v>
      </c>
      <c r="X1180" s="28">
        <f t="shared" si="998"/>
        <v>20834.3</v>
      </c>
      <c r="Y1180" s="28">
        <f t="shared" si="998"/>
        <v>0</v>
      </c>
      <c r="Z1180" s="28">
        <f t="shared" si="998"/>
        <v>20834.3</v>
      </c>
      <c r="AA1180" s="137">
        <f>AA1181+AA1182</f>
        <v>0</v>
      </c>
      <c r="AB1180" s="28">
        <f>AB1181+AB1182</f>
        <v>20834.3</v>
      </c>
      <c r="AC1180" s="127"/>
    </row>
    <row r="1181" spans="1:29" ht="47.25" hidden="1" outlineLevel="7" x14ac:dyDescent="0.2">
      <c r="A1181" s="32" t="s">
        <v>571</v>
      </c>
      <c r="B1181" s="32" t="s">
        <v>471</v>
      </c>
      <c r="C1181" s="32" t="s">
        <v>303</v>
      </c>
      <c r="D1181" s="32" t="s">
        <v>4</v>
      </c>
      <c r="E1181" s="33" t="s">
        <v>5</v>
      </c>
      <c r="F1181" s="29">
        <v>20738.599999999999</v>
      </c>
      <c r="G1181" s="29"/>
      <c r="H1181" s="29">
        <f>SUM(F1181:G1181)</f>
        <v>20738.599999999999</v>
      </c>
      <c r="I1181" s="29"/>
      <c r="J1181" s="29"/>
      <c r="K1181" s="29"/>
      <c r="L1181" s="29">
        <f>SUM(H1181:K1181)</f>
        <v>20738.599999999999</v>
      </c>
      <c r="M1181" s="29"/>
      <c r="N1181" s="29">
        <f>SUM(L1181:M1181)</f>
        <v>20738.599999999999</v>
      </c>
      <c r="O1181" s="29">
        <v>20967.599999999999</v>
      </c>
      <c r="P1181" s="29"/>
      <c r="Q1181" s="29">
        <f>SUM(O1181:P1181)</f>
        <v>20967.599999999999</v>
      </c>
      <c r="R1181" s="29"/>
      <c r="S1181" s="29">
        <f>SUM(Q1181:R1181)</f>
        <v>20967.599999999999</v>
      </c>
      <c r="T1181" s="29"/>
      <c r="U1181" s="29">
        <f>SUM(S1181:T1181)</f>
        <v>20967.599999999999</v>
      </c>
      <c r="V1181" s="29">
        <v>20805.7</v>
      </c>
      <c r="W1181" s="29"/>
      <c r="X1181" s="29">
        <f>SUM(V1181:W1181)</f>
        <v>20805.7</v>
      </c>
      <c r="Y1181" s="29"/>
      <c r="Z1181" s="29">
        <f>SUM(X1181:Y1181)</f>
        <v>20805.7</v>
      </c>
      <c r="AA1181" s="138"/>
      <c r="AB1181" s="29">
        <f>SUM(Z1181:AA1181)</f>
        <v>20805.7</v>
      </c>
      <c r="AC1181" s="127"/>
    </row>
    <row r="1182" spans="1:29" ht="15.75" hidden="1" outlineLevel="7" x14ac:dyDescent="0.2">
      <c r="A1182" s="32" t="s">
        <v>571</v>
      </c>
      <c r="B1182" s="32" t="s">
        <v>471</v>
      </c>
      <c r="C1182" s="32" t="s">
        <v>303</v>
      </c>
      <c r="D1182" s="32" t="s">
        <v>7</v>
      </c>
      <c r="E1182" s="33" t="s">
        <v>8</v>
      </c>
      <c r="F1182" s="29">
        <v>31.6</v>
      </c>
      <c r="G1182" s="29"/>
      <c r="H1182" s="29">
        <f>SUM(F1182:G1182)</f>
        <v>31.6</v>
      </c>
      <c r="I1182" s="29"/>
      <c r="J1182" s="29"/>
      <c r="K1182" s="29"/>
      <c r="L1182" s="29">
        <f>SUM(H1182:K1182)</f>
        <v>31.6</v>
      </c>
      <c r="M1182" s="29"/>
      <c r="N1182" s="29">
        <f>SUM(L1182:M1182)</f>
        <v>31.6</v>
      </c>
      <c r="O1182" s="29">
        <v>29</v>
      </c>
      <c r="P1182" s="29"/>
      <c r="Q1182" s="29">
        <f>SUM(O1182:P1182)</f>
        <v>29</v>
      </c>
      <c r="R1182" s="29"/>
      <c r="S1182" s="29">
        <f>SUM(Q1182:R1182)</f>
        <v>29</v>
      </c>
      <c r="T1182" s="29"/>
      <c r="U1182" s="29">
        <f>SUM(S1182:T1182)</f>
        <v>29</v>
      </c>
      <c r="V1182" s="29">
        <v>28.6</v>
      </c>
      <c r="W1182" s="29"/>
      <c r="X1182" s="29">
        <f>SUM(V1182:W1182)</f>
        <v>28.6</v>
      </c>
      <c r="Y1182" s="29"/>
      <c r="Z1182" s="29">
        <f>SUM(X1182:Y1182)</f>
        <v>28.6</v>
      </c>
      <c r="AA1182" s="138"/>
      <c r="AB1182" s="29">
        <f>SUM(Z1182:AA1182)</f>
        <v>28.6</v>
      </c>
      <c r="AC1182" s="127"/>
    </row>
    <row r="1183" spans="1:29" ht="31.5" hidden="1" outlineLevel="2" x14ac:dyDescent="0.2">
      <c r="A1183" s="30" t="s">
        <v>571</v>
      </c>
      <c r="B1183" s="30" t="s">
        <v>471</v>
      </c>
      <c r="C1183" s="30" t="s">
        <v>30</v>
      </c>
      <c r="D1183" s="30"/>
      <c r="E1183" s="31" t="s">
        <v>31</v>
      </c>
      <c r="F1183" s="28">
        <f t="shared" ref="F1183:Z1183" si="999">F1184+F1189</f>
        <v>78998.599999999991</v>
      </c>
      <c r="G1183" s="28">
        <f t="shared" si="999"/>
        <v>0</v>
      </c>
      <c r="H1183" s="28">
        <f t="shared" si="999"/>
        <v>78998.599999999991</v>
      </c>
      <c r="I1183" s="28">
        <f t="shared" si="999"/>
        <v>0</v>
      </c>
      <c r="J1183" s="28">
        <f t="shared" si="999"/>
        <v>0</v>
      </c>
      <c r="K1183" s="28">
        <f t="shared" si="999"/>
        <v>0</v>
      </c>
      <c r="L1183" s="28">
        <f t="shared" si="999"/>
        <v>78998.599999999991</v>
      </c>
      <c r="M1183" s="28">
        <f>M1184+M1189</f>
        <v>0</v>
      </c>
      <c r="N1183" s="28">
        <f>N1184+N1189</f>
        <v>78998.599999999991</v>
      </c>
      <c r="O1183" s="28">
        <f t="shared" si="999"/>
        <v>81929.099999999991</v>
      </c>
      <c r="P1183" s="28">
        <f t="shared" si="999"/>
        <v>0</v>
      </c>
      <c r="Q1183" s="28">
        <f t="shared" si="999"/>
        <v>81929.099999999991</v>
      </c>
      <c r="R1183" s="28">
        <f t="shared" si="999"/>
        <v>0</v>
      </c>
      <c r="S1183" s="28">
        <f t="shared" si="999"/>
        <v>81929.099999999991</v>
      </c>
      <c r="T1183" s="28">
        <f>T1184+T1189</f>
        <v>0</v>
      </c>
      <c r="U1183" s="28">
        <f>U1184+U1189</f>
        <v>81929.099999999991</v>
      </c>
      <c r="V1183" s="28">
        <f t="shared" si="999"/>
        <v>94863.9</v>
      </c>
      <c r="W1183" s="28">
        <f t="shared" si="999"/>
        <v>0</v>
      </c>
      <c r="X1183" s="28">
        <f t="shared" si="999"/>
        <v>94863.9</v>
      </c>
      <c r="Y1183" s="28">
        <f t="shared" si="999"/>
        <v>0</v>
      </c>
      <c r="Z1183" s="28">
        <f t="shared" si="999"/>
        <v>94863.9</v>
      </c>
      <c r="AA1183" s="137">
        <f>AA1184+AA1189</f>
        <v>0</v>
      </c>
      <c r="AB1183" s="28">
        <f>AB1184+AB1189</f>
        <v>94863.9</v>
      </c>
      <c r="AC1183" s="127"/>
    </row>
    <row r="1184" spans="1:29" ht="15.75" hidden="1" outlineLevel="3" x14ac:dyDescent="0.2">
      <c r="A1184" s="30" t="s">
        <v>571</v>
      </c>
      <c r="B1184" s="30" t="s">
        <v>471</v>
      </c>
      <c r="C1184" s="30" t="s">
        <v>71</v>
      </c>
      <c r="D1184" s="30"/>
      <c r="E1184" s="31" t="s">
        <v>72</v>
      </c>
      <c r="F1184" s="28">
        <f t="shared" ref="F1184:Z1185" si="1000">F1185</f>
        <v>197.39999999999998</v>
      </c>
      <c r="G1184" s="28">
        <f t="shared" si="1000"/>
        <v>0</v>
      </c>
      <c r="H1184" s="28">
        <f t="shared" si="1000"/>
        <v>197.39999999999998</v>
      </c>
      <c r="I1184" s="28">
        <f t="shared" si="1000"/>
        <v>0</v>
      </c>
      <c r="J1184" s="28">
        <f t="shared" si="1000"/>
        <v>0</v>
      </c>
      <c r="K1184" s="28">
        <f t="shared" si="1000"/>
        <v>0</v>
      </c>
      <c r="L1184" s="28">
        <f t="shared" si="1000"/>
        <v>197.39999999999998</v>
      </c>
      <c r="M1184" s="28">
        <f>M1185</f>
        <v>0</v>
      </c>
      <c r="N1184" s="28">
        <f>N1185</f>
        <v>197.39999999999998</v>
      </c>
      <c r="O1184" s="28">
        <f t="shared" ref="O1184:O1185" si="1001">O1185</f>
        <v>197.39999999999998</v>
      </c>
      <c r="P1184" s="28">
        <f t="shared" si="1000"/>
        <v>0</v>
      </c>
      <c r="Q1184" s="28">
        <f t="shared" si="1000"/>
        <v>197.39999999999998</v>
      </c>
      <c r="R1184" s="28">
        <f t="shared" si="1000"/>
        <v>0</v>
      </c>
      <c r="S1184" s="28">
        <f t="shared" si="1000"/>
        <v>197.39999999999998</v>
      </c>
      <c r="T1184" s="28">
        <f>T1185</f>
        <v>0</v>
      </c>
      <c r="U1184" s="28">
        <f>U1185</f>
        <v>197.39999999999998</v>
      </c>
      <c r="V1184" s="28">
        <f t="shared" ref="V1184:V1185" si="1002">V1185</f>
        <v>197.39999999999998</v>
      </c>
      <c r="W1184" s="28">
        <f t="shared" si="1000"/>
        <v>0</v>
      </c>
      <c r="X1184" s="28">
        <f t="shared" si="1000"/>
        <v>197.39999999999998</v>
      </c>
      <c r="Y1184" s="28">
        <f t="shared" si="1000"/>
        <v>0</v>
      </c>
      <c r="Z1184" s="28">
        <f t="shared" si="1000"/>
        <v>197.39999999999998</v>
      </c>
      <c r="AA1184" s="137">
        <f>AA1185</f>
        <v>0</v>
      </c>
      <c r="AB1184" s="28">
        <f>AB1185</f>
        <v>197.39999999999998</v>
      </c>
      <c r="AC1184" s="127"/>
    </row>
    <row r="1185" spans="1:29" ht="30.75" hidden="1" customHeight="1" outlineLevel="4" x14ac:dyDescent="0.2">
      <c r="A1185" s="30" t="s">
        <v>571</v>
      </c>
      <c r="B1185" s="30" t="s">
        <v>471</v>
      </c>
      <c r="C1185" s="30" t="s">
        <v>73</v>
      </c>
      <c r="D1185" s="30"/>
      <c r="E1185" s="31" t="s">
        <v>74</v>
      </c>
      <c r="F1185" s="28">
        <f t="shared" si="1000"/>
        <v>197.39999999999998</v>
      </c>
      <c r="G1185" s="28">
        <f t="shared" si="1000"/>
        <v>0</v>
      </c>
      <c r="H1185" s="28">
        <f t="shared" si="1000"/>
        <v>197.39999999999998</v>
      </c>
      <c r="I1185" s="28">
        <f t="shared" si="1000"/>
        <v>0</v>
      </c>
      <c r="J1185" s="28">
        <f t="shared" si="1000"/>
        <v>0</v>
      </c>
      <c r="K1185" s="28">
        <f t="shared" si="1000"/>
        <v>0</v>
      </c>
      <c r="L1185" s="28">
        <f t="shared" si="1000"/>
        <v>197.39999999999998</v>
      </c>
      <c r="M1185" s="28">
        <f>M1186</f>
        <v>0</v>
      </c>
      <c r="N1185" s="28">
        <f>N1186</f>
        <v>197.39999999999998</v>
      </c>
      <c r="O1185" s="28">
        <f t="shared" si="1001"/>
        <v>197.39999999999998</v>
      </c>
      <c r="P1185" s="28">
        <f t="shared" si="1000"/>
        <v>0</v>
      </c>
      <c r="Q1185" s="28">
        <f t="shared" si="1000"/>
        <v>197.39999999999998</v>
      </c>
      <c r="R1185" s="28">
        <f t="shared" si="1000"/>
        <v>0</v>
      </c>
      <c r="S1185" s="28">
        <f t="shared" si="1000"/>
        <v>197.39999999999998</v>
      </c>
      <c r="T1185" s="28">
        <f>T1186</f>
        <v>0</v>
      </c>
      <c r="U1185" s="28">
        <f>U1186</f>
        <v>197.39999999999998</v>
      </c>
      <c r="V1185" s="28">
        <f t="shared" si="1002"/>
        <v>197.39999999999998</v>
      </c>
      <c r="W1185" s="28">
        <f t="shared" si="1000"/>
        <v>0</v>
      </c>
      <c r="X1185" s="28">
        <f t="shared" si="1000"/>
        <v>197.39999999999998</v>
      </c>
      <c r="Y1185" s="28">
        <f t="shared" si="1000"/>
        <v>0</v>
      </c>
      <c r="Z1185" s="28">
        <f t="shared" si="1000"/>
        <v>197.39999999999998</v>
      </c>
      <c r="AA1185" s="137">
        <f>AA1186</f>
        <v>0</v>
      </c>
      <c r="AB1185" s="28">
        <f>AB1186</f>
        <v>197.39999999999998</v>
      </c>
      <c r="AC1185" s="127"/>
    </row>
    <row r="1186" spans="1:29" ht="15.75" hidden="1" outlineLevel="5" x14ac:dyDescent="0.2">
      <c r="A1186" s="30" t="s">
        <v>571</v>
      </c>
      <c r="B1186" s="30" t="s">
        <v>471</v>
      </c>
      <c r="C1186" s="30" t="s">
        <v>75</v>
      </c>
      <c r="D1186" s="30"/>
      <c r="E1186" s="31" t="s">
        <v>76</v>
      </c>
      <c r="F1186" s="28">
        <f t="shared" ref="F1186:Z1186" si="1003">F1187+F1188</f>
        <v>197.39999999999998</v>
      </c>
      <c r="G1186" s="28">
        <f t="shared" si="1003"/>
        <v>0</v>
      </c>
      <c r="H1186" s="28">
        <f t="shared" si="1003"/>
        <v>197.39999999999998</v>
      </c>
      <c r="I1186" s="28">
        <f t="shared" si="1003"/>
        <v>0</v>
      </c>
      <c r="J1186" s="28">
        <f t="shared" si="1003"/>
        <v>0</v>
      </c>
      <c r="K1186" s="28">
        <f t="shared" si="1003"/>
        <v>0</v>
      </c>
      <c r="L1186" s="28">
        <f t="shared" si="1003"/>
        <v>197.39999999999998</v>
      </c>
      <c r="M1186" s="28">
        <f>M1187+M1188</f>
        <v>0</v>
      </c>
      <c r="N1186" s="28">
        <f>N1187+N1188</f>
        <v>197.39999999999998</v>
      </c>
      <c r="O1186" s="28">
        <f t="shared" si="1003"/>
        <v>197.39999999999998</v>
      </c>
      <c r="P1186" s="28">
        <f t="shared" si="1003"/>
        <v>0</v>
      </c>
      <c r="Q1186" s="28">
        <f t="shared" si="1003"/>
        <v>197.39999999999998</v>
      </c>
      <c r="R1186" s="28">
        <f t="shared" si="1003"/>
        <v>0</v>
      </c>
      <c r="S1186" s="28">
        <f t="shared" si="1003"/>
        <v>197.39999999999998</v>
      </c>
      <c r="T1186" s="28">
        <f>T1187+T1188</f>
        <v>0</v>
      </c>
      <c r="U1186" s="28">
        <f>U1187+U1188</f>
        <v>197.39999999999998</v>
      </c>
      <c r="V1186" s="28">
        <f t="shared" si="1003"/>
        <v>197.39999999999998</v>
      </c>
      <c r="W1186" s="28">
        <f t="shared" si="1003"/>
        <v>0</v>
      </c>
      <c r="X1186" s="28">
        <f t="shared" si="1003"/>
        <v>197.39999999999998</v>
      </c>
      <c r="Y1186" s="28">
        <f t="shared" si="1003"/>
        <v>0</v>
      </c>
      <c r="Z1186" s="28">
        <f t="shared" si="1003"/>
        <v>197.39999999999998</v>
      </c>
      <c r="AA1186" s="137">
        <f>AA1187+AA1188</f>
        <v>0</v>
      </c>
      <c r="AB1186" s="28">
        <f>AB1187+AB1188</f>
        <v>197.39999999999998</v>
      </c>
      <c r="AC1186" s="127"/>
    </row>
    <row r="1187" spans="1:29" ht="47.25" hidden="1" outlineLevel="7" x14ac:dyDescent="0.2">
      <c r="A1187" s="32" t="s">
        <v>571</v>
      </c>
      <c r="B1187" s="32" t="s">
        <v>471</v>
      </c>
      <c r="C1187" s="32" t="s">
        <v>75</v>
      </c>
      <c r="D1187" s="32" t="s">
        <v>4</v>
      </c>
      <c r="E1187" s="33" t="s">
        <v>5</v>
      </c>
      <c r="F1187" s="29">
        <v>88.6</v>
      </c>
      <c r="G1187" s="29"/>
      <c r="H1187" s="29">
        <f>SUM(F1187:G1187)</f>
        <v>88.6</v>
      </c>
      <c r="I1187" s="29"/>
      <c r="J1187" s="29"/>
      <c r="K1187" s="29"/>
      <c r="L1187" s="29">
        <f>SUM(H1187:K1187)</f>
        <v>88.6</v>
      </c>
      <c r="M1187" s="29"/>
      <c r="N1187" s="29">
        <f>SUM(L1187:M1187)</f>
        <v>88.6</v>
      </c>
      <c r="O1187" s="29">
        <v>88.6</v>
      </c>
      <c r="P1187" s="29"/>
      <c r="Q1187" s="29">
        <f>SUM(O1187:P1187)</f>
        <v>88.6</v>
      </c>
      <c r="R1187" s="29"/>
      <c r="S1187" s="29">
        <f>SUM(Q1187:R1187)</f>
        <v>88.6</v>
      </c>
      <c r="T1187" s="29"/>
      <c r="U1187" s="29">
        <f>SUM(S1187:T1187)</f>
        <v>88.6</v>
      </c>
      <c r="V1187" s="29">
        <v>88.6</v>
      </c>
      <c r="W1187" s="29"/>
      <c r="X1187" s="29">
        <f>SUM(V1187:W1187)</f>
        <v>88.6</v>
      </c>
      <c r="Y1187" s="29"/>
      <c r="Z1187" s="29">
        <f>SUM(X1187:Y1187)</f>
        <v>88.6</v>
      </c>
      <c r="AA1187" s="138"/>
      <c r="AB1187" s="29">
        <f>SUM(Z1187:AA1187)</f>
        <v>88.6</v>
      </c>
      <c r="AC1187" s="127"/>
    </row>
    <row r="1188" spans="1:29" ht="15.75" hidden="1" outlineLevel="7" x14ac:dyDescent="0.2">
      <c r="A1188" s="32" t="s">
        <v>571</v>
      </c>
      <c r="B1188" s="32" t="s">
        <v>471</v>
      </c>
      <c r="C1188" s="32" t="s">
        <v>75</v>
      </c>
      <c r="D1188" s="32" t="s">
        <v>7</v>
      </c>
      <c r="E1188" s="33" t="s">
        <v>8</v>
      </c>
      <c r="F1188" s="29">
        <v>108.8</v>
      </c>
      <c r="G1188" s="29"/>
      <c r="H1188" s="29">
        <f>SUM(F1188:G1188)</f>
        <v>108.8</v>
      </c>
      <c r="I1188" s="29"/>
      <c r="J1188" s="29"/>
      <c r="K1188" s="29"/>
      <c r="L1188" s="29">
        <f>SUM(H1188:K1188)</f>
        <v>108.8</v>
      </c>
      <c r="M1188" s="29"/>
      <c r="N1188" s="29">
        <f>SUM(L1188:M1188)</f>
        <v>108.8</v>
      </c>
      <c r="O1188" s="29">
        <v>108.8</v>
      </c>
      <c r="P1188" s="29"/>
      <c r="Q1188" s="29">
        <f>SUM(O1188:P1188)</f>
        <v>108.8</v>
      </c>
      <c r="R1188" s="29"/>
      <c r="S1188" s="29">
        <f>SUM(Q1188:R1188)</f>
        <v>108.8</v>
      </c>
      <c r="T1188" s="29"/>
      <c r="U1188" s="29">
        <f>SUM(S1188:T1188)</f>
        <v>108.8</v>
      </c>
      <c r="V1188" s="29">
        <v>108.8</v>
      </c>
      <c r="W1188" s="29"/>
      <c r="X1188" s="29">
        <f>SUM(V1188:W1188)</f>
        <v>108.8</v>
      </c>
      <c r="Y1188" s="29"/>
      <c r="Z1188" s="29">
        <f>SUM(X1188:Y1188)</f>
        <v>108.8</v>
      </c>
      <c r="AA1188" s="138"/>
      <c r="AB1188" s="29">
        <f>SUM(Z1188:AA1188)</f>
        <v>108.8</v>
      </c>
      <c r="AC1188" s="127"/>
    </row>
    <row r="1189" spans="1:29" ht="30.75" hidden="1" customHeight="1" outlineLevel="3" x14ac:dyDescent="0.2">
      <c r="A1189" s="30" t="s">
        <v>571</v>
      </c>
      <c r="B1189" s="30" t="s">
        <v>471</v>
      </c>
      <c r="C1189" s="30" t="s">
        <v>32</v>
      </c>
      <c r="D1189" s="30"/>
      <c r="E1189" s="31" t="s">
        <v>33</v>
      </c>
      <c r="F1189" s="28">
        <f t="shared" ref="F1189:Z1190" si="1004">F1190</f>
        <v>78801.2</v>
      </c>
      <c r="G1189" s="28">
        <f t="shared" si="1004"/>
        <v>0</v>
      </c>
      <c r="H1189" s="28">
        <f t="shared" si="1004"/>
        <v>78801.2</v>
      </c>
      <c r="I1189" s="28">
        <f t="shared" si="1004"/>
        <v>0</v>
      </c>
      <c r="J1189" s="28">
        <f t="shared" si="1004"/>
        <v>0</v>
      </c>
      <c r="K1189" s="28">
        <f t="shared" si="1004"/>
        <v>0</v>
      </c>
      <c r="L1189" s="28">
        <f t="shared" si="1004"/>
        <v>78801.2</v>
      </c>
      <c r="M1189" s="28">
        <f>M1190</f>
        <v>0</v>
      </c>
      <c r="N1189" s="28">
        <f>N1190</f>
        <v>78801.2</v>
      </c>
      <c r="O1189" s="28">
        <f t="shared" ref="O1189:O1190" si="1005">O1190</f>
        <v>81731.7</v>
      </c>
      <c r="P1189" s="28">
        <f t="shared" si="1004"/>
        <v>0</v>
      </c>
      <c r="Q1189" s="28">
        <f t="shared" si="1004"/>
        <v>81731.7</v>
      </c>
      <c r="R1189" s="28">
        <f t="shared" si="1004"/>
        <v>0</v>
      </c>
      <c r="S1189" s="28">
        <f t="shared" si="1004"/>
        <v>81731.7</v>
      </c>
      <c r="T1189" s="28">
        <f>T1190</f>
        <v>0</v>
      </c>
      <c r="U1189" s="28">
        <f>U1190</f>
        <v>81731.7</v>
      </c>
      <c r="V1189" s="28">
        <f t="shared" ref="V1189:V1190" si="1006">V1190</f>
        <v>94666.5</v>
      </c>
      <c r="W1189" s="28">
        <f t="shared" si="1004"/>
        <v>0</v>
      </c>
      <c r="X1189" s="28">
        <f t="shared" si="1004"/>
        <v>94666.5</v>
      </c>
      <c r="Y1189" s="28">
        <f t="shared" si="1004"/>
        <v>0</v>
      </c>
      <c r="Z1189" s="28">
        <f t="shared" si="1004"/>
        <v>94666.5</v>
      </c>
      <c r="AA1189" s="137">
        <f>AA1190</f>
        <v>0</v>
      </c>
      <c r="AB1189" s="28">
        <f>AB1190</f>
        <v>94666.5</v>
      </c>
      <c r="AC1189" s="127"/>
    </row>
    <row r="1190" spans="1:29" ht="31.5" hidden="1" outlineLevel="4" x14ac:dyDescent="0.2">
      <c r="A1190" s="30" t="s">
        <v>571</v>
      </c>
      <c r="B1190" s="30" t="s">
        <v>471</v>
      </c>
      <c r="C1190" s="30" t="s">
        <v>85</v>
      </c>
      <c r="D1190" s="30"/>
      <c r="E1190" s="31" t="s">
        <v>86</v>
      </c>
      <c r="F1190" s="28">
        <f t="shared" si="1004"/>
        <v>78801.2</v>
      </c>
      <c r="G1190" s="28">
        <f t="shared" si="1004"/>
        <v>0</v>
      </c>
      <c r="H1190" s="28">
        <f t="shared" si="1004"/>
        <v>78801.2</v>
      </c>
      <c r="I1190" s="28">
        <f t="shared" si="1004"/>
        <v>0</v>
      </c>
      <c r="J1190" s="28">
        <f t="shared" si="1004"/>
        <v>0</v>
      </c>
      <c r="K1190" s="28">
        <f t="shared" si="1004"/>
        <v>0</v>
      </c>
      <c r="L1190" s="28">
        <f t="shared" si="1004"/>
        <v>78801.2</v>
      </c>
      <c r="M1190" s="28">
        <f>M1191</f>
        <v>0</v>
      </c>
      <c r="N1190" s="28">
        <f>N1191</f>
        <v>78801.2</v>
      </c>
      <c r="O1190" s="28">
        <f t="shared" si="1005"/>
        <v>81731.7</v>
      </c>
      <c r="P1190" s="28">
        <f t="shared" si="1004"/>
        <v>0</v>
      </c>
      <c r="Q1190" s="28">
        <f t="shared" si="1004"/>
        <v>81731.7</v>
      </c>
      <c r="R1190" s="28">
        <f t="shared" si="1004"/>
        <v>0</v>
      </c>
      <c r="S1190" s="28">
        <f t="shared" si="1004"/>
        <v>81731.7</v>
      </c>
      <c r="T1190" s="28">
        <f>T1191</f>
        <v>0</v>
      </c>
      <c r="U1190" s="28">
        <f>U1191</f>
        <v>81731.7</v>
      </c>
      <c r="V1190" s="28">
        <f t="shared" si="1006"/>
        <v>94666.5</v>
      </c>
      <c r="W1190" s="28">
        <f t="shared" si="1004"/>
        <v>0</v>
      </c>
      <c r="X1190" s="28">
        <f t="shared" si="1004"/>
        <v>94666.5</v>
      </c>
      <c r="Y1190" s="28">
        <f t="shared" si="1004"/>
        <v>0</v>
      </c>
      <c r="Z1190" s="28">
        <f t="shared" si="1004"/>
        <v>94666.5</v>
      </c>
      <c r="AA1190" s="137">
        <f>AA1191</f>
        <v>0</v>
      </c>
      <c r="AB1190" s="28">
        <f>AB1191</f>
        <v>94666.5</v>
      </c>
      <c r="AC1190" s="127"/>
    </row>
    <row r="1191" spans="1:29" ht="15.75" hidden="1" outlineLevel="5" x14ac:dyDescent="0.2">
      <c r="A1191" s="30" t="s">
        <v>571</v>
      </c>
      <c r="B1191" s="30" t="s">
        <v>471</v>
      </c>
      <c r="C1191" s="30" t="s">
        <v>398</v>
      </c>
      <c r="D1191" s="30"/>
      <c r="E1191" s="31" t="s">
        <v>102</v>
      </c>
      <c r="F1191" s="28">
        <f t="shared" ref="F1191:Z1191" si="1007">F1192+F1193+F1194</f>
        <v>78801.2</v>
      </c>
      <c r="G1191" s="28">
        <f t="shared" si="1007"/>
        <v>0</v>
      </c>
      <c r="H1191" s="28">
        <f t="shared" si="1007"/>
        <v>78801.2</v>
      </c>
      <c r="I1191" s="28">
        <f t="shared" si="1007"/>
        <v>0</v>
      </c>
      <c r="J1191" s="28">
        <f t="shared" si="1007"/>
        <v>0</v>
      </c>
      <c r="K1191" s="28">
        <f t="shared" si="1007"/>
        <v>0</v>
      </c>
      <c r="L1191" s="28">
        <f t="shared" si="1007"/>
        <v>78801.2</v>
      </c>
      <c r="M1191" s="28">
        <f>M1192+M1193+M1194</f>
        <v>0</v>
      </c>
      <c r="N1191" s="28">
        <f>N1192+N1193+N1194</f>
        <v>78801.2</v>
      </c>
      <c r="O1191" s="28">
        <f t="shared" si="1007"/>
        <v>81731.7</v>
      </c>
      <c r="P1191" s="28">
        <f t="shared" si="1007"/>
        <v>0</v>
      </c>
      <c r="Q1191" s="28">
        <f t="shared" si="1007"/>
        <v>81731.7</v>
      </c>
      <c r="R1191" s="28">
        <f t="shared" si="1007"/>
        <v>0</v>
      </c>
      <c r="S1191" s="28">
        <f t="shared" si="1007"/>
        <v>81731.7</v>
      </c>
      <c r="T1191" s="28">
        <f>T1192+T1193+T1194</f>
        <v>0</v>
      </c>
      <c r="U1191" s="28">
        <f>U1192+U1193+U1194</f>
        <v>81731.7</v>
      </c>
      <c r="V1191" s="28">
        <f t="shared" si="1007"/>
        <v>94666.5</v>
      </c>
      <c r="W1191" s="28">
        <f t="shared" si="1007"/>
        <v>0</v>
      </c>
      <c r="X1191" s="28">
        <f t="shared" si="1007"/>
        <v>94666.5</v>
      </c>
      <c r="Y1191" s="28">
        <f t="shared" si="1007"/>
        <v>0</v>
      </c>
      <c r="Z1191" s="28">
        <f t="shared" si="1007"/>
        <v>94666.5</v>
      </c>
      <c r="AA1191" s="137">
        <f>AA1192+AA1193+AA1194</f>
        <v>0</v>
      </c>
      <c r="AB1191" s="28">
        <f>AB1192+AB1193+AB1194</f>
        <v>94666.5</v>
      </c>
      <c r="AC1191" s="127"/>
    </row>
    <row r="1192" spans="1:29" ht="47.25" hidden="1" outlineLevel="7" x14ac:dyDescent="0.2">
      <c r="A1192" s="32" t="s">
        <v>571</v>
      </c>
      <c r="B1192" s="32" t="s">
        <v>471</v>
      </c>
      <c r="C1192" s="32" t="s">
        <v>398</v>
      </c>
      <c r="D1192" s="32" t="s">
        <v>4</v>
      </c>
      <c r="E1192" s="33" t="s">
        <v>5</v>
      </c>
      <c r="F1192" s="29">
        <v>73201.399999999994</v>
      </c>
      <c r="G1192" s="29"/>
      <c r="H1192" s="29">
        <f>SUM(F1192:G1192)</f>
        <v>73201.399999999994</v>
      </c>
      <c r="I1192" s="29"/>
      <c r="J1192" s="29"/>
      <c r="K1192" s="29"/>
      <c r="L1192" s="29">
        <f>SUM(H1192:K1192)</f>
        <v>73201.399999999994</v>
      </c>
      <c r="M1192" s="29"/>
      <c r="N1192" s="29">
        <f>SUM(L1192:M1192)</f>
        <v>73201.399999999994</v>
      </c>
      <c r="O1192" s="29">
        <v>76131.899999999994</v>
      </c>
      <c r="P1192" s="29"/>
      <c r="Q1192" s="29">
        <f>SUM(O1192:P1192)</f>
        <v>76131.899999999994</v>
      </c>
      <c r="R1192" s="29"/>
      <c r="S1192" s="29">
        <f>SUM(Q1192:R1192)</f>
        <v>76131.899999999994</v>
      </c>
      <c r="T1192" s="29"/>
      <c r="U1192" s="29">
        <f>SUM(S1192:T1192)</f>
        <v>76131.899999999994</v>
      </c>
      <c r="V1192" s="29">
        <v>89066.7</v>
      </c>
      <c r="W1192" s="29"/>
      <c r="X1192" s="29">
        <f>SUM(V1192:W1192)</f>
        <v>89066.7</v>
      </c>
      <c r="Y1192" s="29"/>
      <c r="Z1192" s="29">
        <f>SUM(X1192:Y1192)</f>
        <v>89066.7</v>
      </c>
      <c r="AA1192" s="138"/>
      <c r="AB1192" s="29">
        <f>SUM(Z1192:AA1192)</f>
        <v>89066.7</v>
      </c>
      <c r="AC1192" s="127"/>
    </row>
    <row r="1193" spans="1:29" ht="15.75" hidden="1" outlineLevel="7" x14ac:dyDescent="0.2">
      <c r="A1193" s="32" t="s">
        <v>571</v>
      </c>
      <c r="B1193" s="32" t="s">
        <v>471</v>
      </c>
      <c r="C1193" s="32" t="s">
        <v>398</v>
      </c>
      <c r="D1193" s="32" t="s">
        <v>7</v>
      </c>
      <c r="E1193" s="33" t="s">
        <v>8</v>
      </c>
      <c r="F1193" s="29">
        <v>5491.2</v>
      </c>
      <c r="G1193" s="29"/>
      <c r="H1193" s="29">
        <f>SUM(F1193:G1193)</f>
        <v>5491.2</v>
      </c>
      <c r="I1193" s="29"/>
      <c r="J1193" s="29"/>
      <c r="K1193" s="29"/>
      <c r="L1193" s="29">
        <f>SUM(H1193:K1193)</f>
        <v>5491.2</v>
      </c>
      <c r="M1193" s="29"/>
      <c r="N1193" s="29">
        <f>SUM(L1193:M1193)</f>
        <v>5491.2</v>
      </c>
      <c r="O1193" s="29">
        <v>5491.2</v>
      </c>
      <c r="P1193" s="29"/>
      <c r="Q1193" s="29">
        <f>SUM(O1193:P1193)</f>
        <v>5491.2</v>
      </c>
      <c r="R1193" s="29"/>
      <c r="S1193" s="29">
        <f>SUM(Q1193:R1193)</f>
        <v>5491.2</v>
      </c>
      <c r="T1193" s="29"/>
      <c r="U1193" s="29">
        <f>SUM(S1193:T1193)</f>
        <v>5491.2</v>
      </c>
      <c r="V1193" s="29">
        <v>5491.2</v>
      </c>
      <c r="W1193" s="29"/>
      <c r="X1193" s="29">
        <f>SUM(V1193:W1193)</f>
        <v>5491.2</v>
      </c>
      <c r="Y1193" s="29"/>
      <c r="Z1193" s="29">
        <f>SUM(X1193:Y1193)</f>
        <v>5491.2</v>
      </c>
      <c r="AA1193" s="138"/>
      <c r="AB1193" s="29">
        <f>SUM(Z1193:AA1193)</f>
        <v>5491.2</v>
      </c>
      <c r="AC1193" s="127"/>
    </row>
    <row r="1194" spans="1:29" ht="15.75" hidden="1" outlineLevel="7" x14ac:dyDescent="0.2">
      <c r="A1194" s="32" t="s">
        <v>571</v>
      </c>
      <c r="B1194" s="32" t="s">
        <v>471</v>
      </c>
      <c r="C1194" s="32" t="s">
        <v>398</v>
      </c>
      <c r="D1194" s="32" t="s">
        <v>15</v>
      </c>
      <c r="E1194" s="33" t="s">
        <v>16</v>
      </c>
      <c r="F1194" s="29">
        <v>108.6</v>
      </c>
      <c r="G1194" s="29"/>
      <c r="H1194" s="29">
        <f>SUM(F1194:G1194)</f>
        <v>108.6</v>
      </c>
      <c r="I1194" s="29"/>
      <c r="J1194" s="29"/>
      <c r="K1194" s="29"/>
      <c r="L1194" s="29">
        <f>SUM(H1194:K1194)</f>
        <v>108.6</v>
      </c>
      <c r="M1194" s="29"/>
      <c r="N1194" s="29">
        <f>SUM(L1194:M1194)</f>
        <v>108.6</v>
      </c>
      <c r="O1194" s="29">
        <v>108.6</v>
      </c>
      <c r="P1194" s="29"/>
      <c r="Q1194" s="29">
        <f>SUM(O1194:P1194)</f>
        <v>108.6</v>
      </c>
      <c r="R1194" s="29"/>
      <c r="S1194" s="29">
        <f>SUM(Q1194:R1194)</f>
        <v>108.6</v>
      </c>
      <c r="T1194" s="29"/>
      <c r="U1194" s="29">
        <f>SUM(S1194:T1194)</f>
        <v>108.6</v>
      </c>
      <c r="V1194" s="29">
        <v>108.6</v>
      </c>
      <c r="W1194" s="29"/>
      <c r="X1194" s="29">
        <f>SUM(V1194:W1194)</f>
        <v>108.6</v>
      </c>
      <c r="Y1194" s="29"/>
      <c r="Z1194" s="29">
        <f>SUM(X1194:Y1194)</f>
        <v>108.6</v>
      </c>
      <c r="AA1194" s="138"/>
      <c r="AB1194" s="29">
        <f>SUM(Z1194:AA1194)</f>
        <v>108.6</v>
      </c>
      <c r="AC1194" s="127"/>
    </row>
    <row r="1195" spans="1:29" ht="31.5" outlineLevel="2" x14ac:dyDescent="0.2">
      <c r="A1195" s="30" t="s">
        <v>571</v>
      </c>
      <c r="B1195" s="30" t="s">
        <v>471</v>
      </c>
      <c r="C1195" s="30" t="s">
        <v>11</v>
      </c>
      <c r="D1195" s="30"/>
      <c r="E1195" s="31" t="s">
        <v>12</v>
      </c>
      <c r="F1195" s="28">
        <f t="shared" ref="F1195:Z1195" si="1008">F1196+F1198</f>
        <v>40633.5</v>
      </c>
      <c r="G1195" s="28">
        <f t="shared" si="1008"/>
        <v>0</v>
      </c>
      <c r="H1195" s="28">
        <f t="shared" si="1008"/>
        <v>40633.5</v>
      </c>
      <c r="I1195" s="28">
        <f t="shared" si="1008"/>
        <v>0</v>
      </c>
      <c r="J1195" s="28">
        <f t="shared" si="1008"/>
        <v>0</v>
      </c>
      <c r="K1195" s="28">
        <f t="shared" si="1008"/>
        <v>-18842.502990000001</v>
      </c>
      <c r="L1195" s="28">
        <f t="shared" si="1008"/>
        <v>21790.997009999999</v>
      </c>
      <c r="M1195" s="28">
        <f>M1196+M1198</f>
        <v>30399.882070000003</v>
      </c>
      <c r="N1195" s="28">
        <f>N1196+N1198</f>
        <v>52190.879079999999</v>
      </c>
      <c r="O1195" s="28">
        <f t="shared" si="1008"/>
        <v>58837.9</v>
      </c>
      <c r="P1195" s="28">
        <f t="shared" si="1008"/>
        <v>0</v>
      </c>
      <c r="Q1195" s="28">
        <f t="shared" si="1008"/>
        <v>58837.9</v>
      </c>
      <c r="R1195" s="28">
        <f t="shared" si="1008"/>
        <v>-52661.578180000011</v>
      </c>
      <c r="S1195" s="28">
        <f t="shared" si="1008"/>
        <v>6176.3218199999901</v>
      </c>
      <c r="T1195" s="28">
        <f>T1196+T1198</f>
        <v>70000</v>
      </c>
      <c r="U1195" s="28">
        <f>U1196+U1198</f>
        <v>76176.321819999983</v>
      </c>
      <c r="V1195" s="28">
        <f t="shared" si="1008"/>
        <v>120585.54</v>
      </c>
      <c r="W1195" s="28">
        <f t="shared" si="1008"/>
        <v>0</v>
      </c>
      <c r="X1195" s="28">
        <f t="shared" si="1008"/>
        <v>120585.54</v>
      </c>
      <c r="Y1195" s="28">
        <f t="shared" si="1008"/>
        <v>-3494.6934000000001</v>
      </c>
      <c r="Z1195" s="28">
        <f t="shared" si="1008"/>
        <v>117090.84659999999</v>
      </c>
      <c r="AA1195" s="137">
        <f>AA1196+AA1198</f>
        <v>0</v>
      </c>
      <c r="AB1195" s="28">
        <f>AB1196+AB1198</f>
        <v>117090.84659999999</v>
      </c>
      <c r="AC1195" s="127"/>
    </row>
    <row r="1196" spans="1:29" ht="47.25" outlineLevel="3" x14ac:dyDescent="0.2">
      <c r="A1196" s="30" t="s">
        <v>571</v>
      </c>
      <c r="B1196" s="30" t="s">
        <v>471</v>
      </c>
      <c r="C1196" s="30" t="s">
        <v>399</v>
      </c>
      <c r="D1196" s="30"/>
      <c r="E1196" s="31" t="s">
        <v>600</v>
      </c>
      <c r="F1196" s="28">
        <f t="shared" ref="F1196:Z1196" si="1009">F1197</f>
        <v>40633.5</v>
      </c>
      <c r="G1196" s="28">
        <f t="shared" si="1009"/>
        <v>0</v>
      </c>
      <c r="H1196" s="28">
        <f t="shared" si="1009"/>
        <v>40633.5</v>
      </c>
      <c r="I1196" s="28">
        <f t="shared" si="1009"/>
        <v>0</v>
      </c>
      <c r="J1196" s="28">
        <f t="shared" si="1009"/>
        <v>0</v>
      </c>
      <c r="K1196" s="28">
        <f t="shared" si="1009"/>
        <v>-18842.502990000001</v>
      </c>
      <c r="L1196" s="28">
        <f t="shared" si="1009"/>
        <v>21790.997009999999</v>
      </c>
      <c r="M1196" s="28">
        <f>M1197</f>
        <v>30399.882070000003</v>
      </c>
      <c r="N1196" s="28">
        <f>N1197</f>
        <v>52190.879079999999</v>
      </c>
      <c r="O1196" s="28">
        <f t="shared" si="1009"/>
        <v>10650</v>
      </c>
      <c r="P1196" s="28">
        <f t="shared" si="1009"/>
        <v>0</v>
      </c>
      <c r="Q1196" s="28">
        <f t="shared" si="1009"/>
        <v>10650</v>
      </c>
      <c r="R1196" s="28">
        <f t="shared" si="1009"/>
        <v>-6372.1414000000004</v>
      </c>
      <c r="S1196" s="28">
        <f t="shared" si="1009"/>
        <v>4277.8585999999996</v>
      </c>
      <c r="T1196" s="28">
        <f>T1197</f>
        <v>0</v>
      </c>
      <c r="U1196" s="28">
        <f>U1197</f>
        <v>4277.8585999999996</v>
      </c>
      <c r="V1196" s="28">
        <f t="shared" si="1009"/>
        <v>20326</v>
      </c>
      <c r="W1196" s="28">
        <f t="shared" si="1009"/>
        <v>0</v>
      </c>
      <c r="X1196" s="28">
        <f t="shared" si="1009"/>
        <v>20326</v>
      </c>
      <c r="Y1196" s="28">
        <f t="shared" si="1009"/>
        <v>0</v>
      </c>
      <c r="Z1196" s="28">
        <f t="shared" si="1009"/>
        <v>20326</v>
      </c>
      <c r="AA1196" s="137">
        <f>AA1197</f>
        <v>0</v>
      </c>
      <c r="AB1196" s="28">
        <f>AB1197</f>
        <v>20326</v>
      </c>
      <c r="AC1196" s="127"/>
    </row>
    <row r="1197" spans="1:29" ht="21.75" customHeight="1" outlineLevel="7" x14ac:dyDescent="0.2">
      <c r="A1197" s="32" t="s">
        <v>571</v>
      </c>
      <c r="B1197" s="32" t="s">
        <v>471</v>
      </c>
      <c r="C1197" s="32" t="s">
        <v>399</v>
      </c>
      <c r="D1197" s="32" t="s">
        <v>15</v>
      </c>
      <c r="E1197" s="33" t="s">
        <v>16</v>
      </c>
      <c r="F1197" s="29">
        <v>40633.5</v>
      </c>
      <c r="G1197" s="29"/>
      <c r="H1197" s="29">
        <f>SUM(F1197:G1197)</f>
        <v>40633.5</v>
      </c>
      <c r="I1197" s="29"/>
      <c r="J1197" s="29"/>
      <c r="K1197" s="29">
        <f>-9795.49899-9047.004</f>
        <v>-18842.502990000001</v>
      </c>
      <c r="L1197" s="29">
        <f>SUM(H1197:K1197)</f>
        <v>21790.997009999999</v>
      </c>
      <c r="M1197" s="29">
        <f>19240+(12226.7+10408.1)-700-10774.91793</f>
        <v>30399.882070000003</v>
      </c>
      <c r="N1197" s="29">
        <f>SUM(L1197:M1197)</f>
        <v>52190.879079999999</v>
      </c>
      <c r="O1197" s="29">
        <v>10650</v>
      </c>
      <c r="P1197" s="29"/>
      <c r="Q1197" s="29">
        <f>SUM(O1197:P1197)</f>
        <v>10650</v>
      </c>
      <c r="R1197" s="29">
        <v>-6372.1414000000004</v>
      </c>
      <c r="S1197" s="29">
        <f>SUM(Q1197:R1197)</f>
        <v>4277.8585999999996</v>
      </c>
      <c r="T1197" s="29"/>
      <c r="U1197" s="29">
        <f>SUM(S1197:T1197)</f>
        <v>4277.8585999999996</v>
      </c>
      <c r="V1197" s="29">
        <v>20326</v>
      </c>
      <c r="W1197" s="29"/>
      <c r="X1197" s="29">
        <f>SUM(V1197:W1197)</f>
        <v>20326</v>
      </c>
      <c r="Y1197" s="29"/>
      <c r="Z1197" s="29">
        <f>SUM(X1197:Y1197)</f>
        <v>20326</v>
      </c>
      <c r="AA1197" s="29"/>
      <c r="AB1197" s="29">
        <f>SUM(Z1197:AA1197)</f>
        <v>20326</v>
      </c>
      <c r="AC1197" s="127"/>
    </row>
    <row r="1198" spans="1:29" ht="15.75" outlineLevel="3" x14ac:dyDescent="0.2">
      <c r="A1198" s="30" t="s">
        <v>571</v>
      </c>
      <c r="B1198" s="30" t="s">
        <v>471</v>
      </c>
      <c r="C1198" s="30" t="s">
        <v>400</v>
      </c>
      <c r="D1198" s="30"/>
      <c r="E1198" s="31" t="s">
        <v>401</v>
      </c>
      <c r="F1198" s="28"/>
      <c r="G1198" s="28"/>
      <c r="H1198" s="28"/>
      <c r="I1198" s="28"/>
      <c r="J1198" s="28"/>
      <c r="K1198" s="28"/>
      <c r="L1198" s="28"/>
      <c r="M1198" s="28">
        <f>M1199</f>
        <v>0</v>
      </c>
      <c r="N1198" s="28">
        <f>N1199</f>
        <v>0</v>
      </c>
      <c r="O1198" s="28">
        <f t="shared" ref="O1198:Z1198" si="1010">O1199</f>
        <v>48187.9</v>
      </c>
      <c r="P1198" s="28">
        <f t="shared" si="1010"/>
        <v>0</v>
      </c>
      <c r="Q1198" s="28">
        <f t="shared" si="1010"/>
        <v>48187.9</v>
      </c>
      <c r="R1198" s="28">
        <f t="shared" si="1010"/>
        <v>-46289.436780000011</v>
      </c>
      <c r="S1198" s="28">
        <f t="shared" si="1010"/>
        <v>1898.4632199999905</v>
      </c>
      <c r="T1198" s="28">
        <f>T1199</f>
        <v>70000</v>
      </c>
      <c r="U1198" s="28">
        <f>U1199</f>
        <v>71898.463219999991</v>
      </c>
      <c r="V1198" s="28">
        <f>V1199</f>
        <v>100259.54</v>
      </c>
      <c r="W1198" s="28">
        <f t="shared" si="1010"/>
        <v>0</v>
      </c>
      <c r="X1198" s="28">
        <f t="shared" si="1010"/>
        <v>100259.54</v>
      </c>
      <c r="Y1198" s="28">
        <f t="shared" si="1010"/>
        <v>-3494.6934000000001</v>
      </c>
      <c r="Z1198" s="28">
        <f t="shared" si="1010"/>
        <v>96764.84659999999</v>
      </c>
      <c r="AA1198" s="137">
        <f>AA1199</f>
        <v>0</v>
      </c>
      <c r="AB1198" s="28">
        <f>AB1199</f>
        <v>96764.84659999999</v>
      </c>
      <c r="AC1198" s="127"/>
    </row>
    <row r="1199" spans="1:29" ht="15.75" outlineLevel="7" x14ac:dyDescent="0.2">
      <c r="A1199" s="32" t="s">
        <v>571</v>
      </c>
      <c r="B1199" s="32" t="s">
        <v>471</v>
      </c>
      <c r="C1199" s="32" t="s">
        <v>400</v>
      </c>
      <c r="D1199" s="32" t="s">
        <v>15</v>
      </c>
      <c r="E1199" s="33" t="s">
        <v>16</v>
      </c>
      <c r="F1199" s="29"/>
      <c r="G1199" s="29"/>
      <c r="H1199" s="29"/>
      <c r="I1199" s="29"/>
      <c r="J1199" s="29"/>
      <c r="K1199" s="29"/>
      <c r="L1199" s="29"/>
      <c r="M1199" s="29"/>
      <c r="N1199" s="29">
        <f>SUM(L1199:M1199)</f>
        <v>0</v>
      </c>
      <c r="O1199" s="29">
        <v>48187.9</v>
      </c>
      <c r="P1199" s="29"/>
      <c r="Q1199" s="29">
        <f>SUM(O1199:P1199)</f>
        <v>48187.9</v>
      </c>
      <c r="R1199" s="29">
        <f>-1065.46425-30000-15000-479.8+257.02965-1.20218</f>
        <v>-46289.436780000011</v>
      </c>
      <c r="S1199" s="29">
        <f>SUM(Q1199:R1199)</f>
        <v>1898.4632199999905</v>
      </c>
      <c r="T1199" s="147">
        <v>70000</v>
      </c>
      <c r="U1199" s="29">
        <f>SUM(S1199:T1199)</f>
        <v>71898.463219999991</v>
      </c>
      <c r="V1199" s="29">
        <v>100259.54</v>
      </c>
      <c r="W1199" s="29"/>
      <c r="X1199" s="29">
        <f>SUM(V1199:W1199)</f>
        <v>100259.54</v>
      </c>
      <c r="Y1199" s="29">
        <f>-2189.49676-1305.19664</f>
        <v>-3494.6934000000001</v>
      </c>
      <c r="Z1199" s="29">
        <f>SUM(X1199:Y1199)</f>
        <v>96764.84659999999</v>
      </c>
      <c r="AA1199" s="138"/>
      <c r="AB1199" s="29">
        <f>SUM(Z1199:AA1199)</f>
        <v>96764.84659999999</v>
      </c>
      <c r="AC1199" s="127"/>
    </row>
    <row r="1200" spans="1:29" ht="15.75" hidden="1" outlineLevel="7" x14ac:dyDescent="0.2">
      <c r="A1200" s="30" t="s">
        <v>571</v>
      </c>
      <c r="B1200" s="30" t="s">
        <v>473</v>
      </c>
      <c r="C1200" s="32"/>
      <c r="D1200" s="32"/>
      <c r="E1200" s="67" t="s">
        <v>474</v>
      </c>
      <c r="F1200" s="28">
        <f t="shared" ref="F1200:Z1201" si="1011">F1201</f>
        <v>145.1</v>
      </c>
      <c r="G1200" s="28">
        <f t="shared" si="1011"/>
        <v>0</v>
      </c>
      <c r="H1200" s="28">
        <f t="shared" si="1011"/>
        <v>145.1</v>
      </c>
      <c r="I1200" s="28">
        <f t="shared" si="1011"/>
        <v>0</v>
      </c>
      <c r="J1200" s="28">
        <f t="shared" si="1011"/>
        <v>0</v>
      </c>
      <c r="K1200" s="28">
        <f t="shared" si="1011"/>
        <v>0</v>
      </c>
      <c r="L1200" s="28">
        <f t="shared" si="1011"/>
        <v>145.1</v>
      </c>
      <c r="M1200" s="28">
        <f>M1201</f>
        <v>0</v>
      </c>
      <c r="N1200" s="28">
        <f>N1201</f>
        <v>145.1</v>
      </c>
      <c r="O1200" s="28">
        <f t="shared" ref="O1200:O1201" si="1012">O1201</f>
        <v>145.1</v>
      </c>
      <c r="P1200" s="28">
        <f t="shared" si="1011"/>
        <v>0</v>
      </c>
      <c r="Q1200" s="28">
        <f t="shared" si="1011"/>
        <v>145.1</v>
      </c>
      <c r="R1200" s="28">
        <f t="shared" si="1011"/>
        <v>0</v>
      </c>
      <c r="S1200" s="28">
        <f t="shared" si="1011"/>
        <v>145.1</v>
      </c>
      <c r="T1200" s="28">
        <f>T1201</f>
        <v>0</v>
      </c>
      <c r="U1200" s="28">
        <f>U1201</f>
        <v>145.1</v>
      </c>
      <c r="V1200" s="28">
        <f t="shared" ref="V1200:V1201" si="1013">V1201</f>
        <v>145.1</v>
      </c>
      <c r="W1200" s="28">
        <f t="shared" si="1011"/>
        <v>0</v>
      </c>
      <c r="X1200" s="28">
        <f t="shared" si="1011"/>
        <v>145.1</v>
      </c>
      <c r="Y1200" s="28">
        <f t="shared" si="1011"/>
        <v>0</v>
      </c>
      <c r="Z1200" s="28">
        <f t="shared" si="1011"/>
        <v>145.1</v>
      </c>
      <c r="AA1200" s="137">
        <f>AA1201</f>
        <v>0</v>
      </c>
      <c r="AB1200" s="28">
        <f>AB1201</f>
        <v>145.1</v>
      </c>
      <c r="AC1200" s="127"/>
    </row>
    <row r="1201" spans="1:29" ht="15.75" hidden="1" outlineLevel="1" x14ac:dyDescent="0.2">
      <c r="A1201" s="30" t="s">
        <v>571</v>
      </c>
      <c r="B1201" s="30" t="s">
        <v>475</v>
      </c>
      <c r="C1201" s="30"/>
      <c r="D1201" s="30"/>
      <c r="E1201" s="31" t="s">
        <v>476</v>
      </c>
      <c r="F1201" s="28">
        <f t="shared" si="1011"/>
        <v>145.1</v>
      </c>
      <c r="G1201" s="28">
        <f t="shared" si="1011"/>
        <v>0</v>
      </c>
      <c r="H1201" s="28">
        <f t="shared" si="1011"/>
        <v>145.1</v>
      </c>
      <c r="I1201" s="28">
        <f t="shared" si="1011"/>
        <v>0</v>
      </c>
      <c r="J1201" s="28">
        <f t="shared" si="1011"/>
        <v>0</v>
      </c>
      <c r="K1201" s="28">
        <f t="shared" si="1011"/>
        <v>0</v>
      </c>
      <c r="L1201" s="28">
        <f t="shared" si="1011"/>
        <v>145.1</v>
      </c>
      <c r="M1201" s="28">
        <f>M1202</f>
        <v>0</v>
      </c>
      <c r="N1201" s="28">
        <f>N1202</f>
        <v>145.1</v>
      </c>
      <c r="O1201" s="28">
        <f t="shared" si="1012"/>
        <v>145.1</v>
      </c>
      <c r="P1201" s="28">
        <f t="shared" si="1011"/>
        <v>0</v>
      </c>
      <c r="Q1201" s="28">
        <f t="shared" si="1011"/>
        <v>145.1</v>
      </c>
      <c r="R1201" s="28">
        <f t="shared" si="1011"/>
        <v>0</v>
      </c>
      <c r="S1201" s="28">
        <f t="shared" si="1011"/>
        <v>145.1</v>
      </c>
      <c r="T1201" s="28">
        <f>T1202</f>
        <v>0</v>
      </c>
      <c r="U1201" s="28">
        <f>U1202</f>
        <v>145.1</v>
      </c>
      <c r="V1201" s="28">
        <f t="shared" si="1013"/>
        <v>145.1</v>
      </c>
      <c r="W1201" s="28">
        <f t="shared" si="1011"/>
        <v>0</v>
      </c>
      <c r="X1201" s="28">
        <f t="shared" si="1011"/>
        <v>145.1</v>
      </c>
      <c r="Y1201" s="28">
        <f t="shared" si="1011"/>
        <v>0</v>
      </c>
      <c r="Z1201" s="28">
        <f t="shared" si="1011"/>
        <v>145.1</v>
      </c>
      <c r="AA1201" s="137">
        <f>AA1202</f>
        <v>0</v>
      </c>
      <c r="AB1201" s="28">
        <f>AB1202</f>
        <v>145.1</v>
      </c>
      <c r="AC1201" s="127"/>
    </row>
    <row r="1202" spans="1:29" ht="31.5" hidden="1" outlineLevel="2" x14ac:dyDescent="0.2">
      <c r="A1202" s="30" t="s">
        <v>571</v>
      </c>
      <c r="B1202" s="30" t="s">
        <v>475</v>
      </c>
      <c r="C1202" s="30" t="s">
        <v>30</v>
      </c>
      <c r="D1202" s="30"/>
      <c r="E1202" s="31" t="s">
        <v>31</v>
      </c>
      <c r="F1202" s="28">
        <f t="shared" ref="F1202:Z1202" si="1014">F1203+F1207</f>
        <v>145.1</v>
      </c>
      <c r="G1202" s="28">
        <f t="shared" si="1014"/>
        <v>0</v>
      </c>
      <c r="H1202" s="28">
        <f t="shared" si="1014"/>
        <v>145.1</v>
      </c>
      <c r="I1202" s="28">
        <f t="shared" si="1014"/>
        <v>0</v>
      </c>
      <c r="J1202" s="28">
        <f t="shared" si="1014"/>
        <v>0</v>
      </c>
      <c r="K1202" s="28">
        <f t="shared" si="1014"/>
        <v>0</v>
      </c>
      <c r="L1202" s="28">
        <f t="shared" si="1014"/>
        <v>145.1</v>
      </c>
      <c r="M1202" s="28">
        <f>M1203+M1207</f>
        <v>0</v>
      </c>
      <c r="N1202" s="28">
        <f>N1203+N1207</f>
        <v>145.1</v>
      </c>
      <c r="O1202" s="28">
        <f t="shared" si="1014"/>
        <v>145.1</v>
      </c>
      <c r="P1202" s="28">
        <f t="shared" si="1014"/>
        <v>0</v>
      </c>
      <c r="Q1202" s="28">
        <f t="shared" si="1014"/>
        <v>145.1</v>
      </c>
      <c r="R1202" s="28">
        <f t="shared" si="1014"/>
        <v>0</v>
      </c>
      <c r="S1202" s="28">
        <f t="shared" si="1014"/>
        <v>145.1</v>
      </c>
      <c r="T1202" s="28">
        <f>T1203+T1207</f>
        <v>0</v>
      </c>
      <c r="U1202" s="28">
        <f>U1203+U1207</f>
        <v>145.1</v>
      </c>
      <c r="V1202" s="28">
        <f t="shared" si="1014"/>
        <v>145.1</v>
      </c>
      <c r="W1202" s="28">
        <f t="shared" si="1014"/>
        <v>0</v>
      </c>
      <c r="X1202" s="28">
        <f t="shared" si="1014"/>
        <v>145.1</v>
      </c>
      <c r="Y1202" s="28">
        <f t="shared" si="1014"/>
        <v>0</v>
      </c>
      <c r="Z1202" s="28">
        <f t="shared" si="1014"/>
        <v>145.1</v>
      </c>
      <c r="AA1202" s="137">
        <f>AA1203+AA1207</f>
        <v>0</v>
      </c>
      <c r="AB1202" s="28">
        <f>AB1203+AB1207</f>
        <v>145.1</v>
      </c>
      <c r="AC1202" s="127"/>
    </row>
    <row r="1203" spans="1:29" ht="15.75" hidden="1" outlineLevel="3" x14ac:dyDescent="0.2">
      <c r="A1203" s="30" t="s">
        <v>571</v>
      </c>
      <c r="B1203" s="30" t="s">
        <v>475</v>
      </c>
      <c r="C1203" s="30" t="s">
        <v>71</v>
      </c>
      <c r="D1203" s="30"/>
      <c r="E1203" s="31" t="s">
        <v>72</v>
      </c>
      <c r="F1203" s="28">
        <f t="shared" ref="F1203:Z1205" si="1015">F1204</f>
        <v>45.1</v>
      </c>
      <c r="G1203" s="28">
        <f t="shared" si="1015"/>
        <v>0</v>
      </c>
      <c r="H1203" s="28">
        <f t="shared" si="1015"/>
        <v>45.1</v>
      </c>
      <c r="I1203" s="28">
        <f t="shared" si="1015"/>
        <v>0</v>
      </c>
      <c r="J1203" s="28">
        <f t="shared" si="1015"/>
        <v>0</v>
      </c>
      <c r="K1203" s="28">
        <f t="shared" si="1015"/>
        <v>0</v>
      </c>
      <c r="L1203" s="28">
        <f t="shared" si="1015"/>
        <v>45.1</v>
      </c>
      <c r="M1203" s="28">
        <f t="shared" si="1015"/>
        <v>0</v>
      </c>
      <c r="N1203" s="28">
        <f t="shared" si="1015"/>
        <v>45.1</v>
      </c>
      <c r="O1203" s="28">
        <f t="shared" si="1015"/>
        <v>45.1</v>
      </c>
      <c r="P1203" s="28">
        <f t="shared" si="1015"/>
        <v>0</v>
      </c>
      <c r="Q1203" s="28">
        <f t="shared" si="1015"/>
        <v>45.1</v>
      </c>
      <c r="R1203" s="28">
        <f t="shared" si="1015"/>
        <v>0</v>
      </c>
      <c r="S1203" s="28">
        <f t="shared" si="1015"/>
        <v>45.1</v>
      </c>
      <c r="T1203" s="28">
        <f t="shared" si="1015"/>
        <v>0</v>
      </c>
      <c r="U1203" s="28">
        <f t="shared" si="1015"/>
        <v>45.1</v>
      </c>
      <c r="V1203" s="28">
        <f t="shared" si="1015"/>
        <v>45.1</v>
      </c>
      <c r="W1203" s="28">
        <f t="shared" si="1015"/>
        <v>0</v>
      </c>
      <c r="X1203" s="28">
        <f t="shared" si="1015"/>
        <v>45.1</v>
      </c>
      <c r="Y1203" s="28">
        <f t="shared" si="1015"/>
        <v>0</v>
      </c>
      <c r="Z1203" s="28">
        <f t="shared" si="1015"/>
        <v>45.1</v>
      </c>
      <c r="AA1203" s="137">
        <f t="shared" ref="AA1203:AB1205" si="1016">AA1204</f>
        <v>0</v>
      </c>
      <c r="AB1203" s="28">
        <f t="shared" si="1016"/>
        <v>45.1</v>
      </c>
      <c r="AC1203" s="127"/>
    </row>
    <row r="1204" spans="1:29" ht="30" hidden="1" customHeight="1" outlineLevel="4" x14ac:dyDescent="0.2">
      <c r="A1204" s="30" t="s">
        <v>571</v>
      </c>
      <c r="B1204" s="30" t="s">
        <v>475</v>
      </c>
      <c r="C1204" s="30" t="s">
        <v>73</v>
      </c>
      <c r="D1204" s="30"/>
      <c r="E1204" s="31" t="s">
        <v>74</v>
      </c>
      <c r="F1204" s="28">
        <f t="shared" si="1015"/>
        <v>45.1</v>
      </c>
      <c r="G1204" s="28">
        <f t="shared" si="1015"/>
        <v>0</v>
      </c>
      <c r="H1204" s="28">
        <f t="shared" si="1015"/>
        <v>45.1</v>
      </c>
      <c r="I1204" s="28">
        <f t="shared" si="1015"/>
        <v>0</v>
      </c>
      <c r="J1204" s="28">
        <f t="shared" si="1015"/>
        <v>0</v>
      </c>
      <c r="K1204" s="28">
        <f t="shared" si="1015"/>
        <v>0</v>
      </c>
      <c r="L1204" s="28">
        <f t="shared" si="1015"/>
        <v>45.1</v>
      </c>
      <c r="M1204" s="28">
        <f t="shared" si="1015"/>
        <v>0</v>
      </c>
      <c r="N1204" s="28">
        <f t="shared" si="1015"/>
        <v>45.1</v>
      </c>
      <c r="O1204" s="28">
        <f t="shared" si="1015"/>
        <v>45.1</v>
      </c>
      <c r="P1204" s="28">
        <f t="shared" si="1015"/>
        <v>0</v>
      </c>
      <c r="Q1204" s="28">
        <f t="shared" si="1015"/>
        <v>45.1</v>
      </c>
      <c r="R1204" s="28">
        <f t="shared" si="1015"/>
        <v>0</v>
      </c>
      <c r="S1204" s="28">
        <f t="shared" si="1015"/>
        <v>45.1</v>
      </c>
      <c r="T1204" s="28">
        <f t="shared" si="1015"/>
        <v>0</v>
      </c>
      <c r="U1204" s="28">
        <f t="shared" si="1015"/>
        <v>45.1</v>
      </c>
      <c r="V1204" s="28">
        <f t="shared" si="1015"/>
        <v>45.1</v>
      </c>
      <c r="W1204" s="28">
        <f t="shared" si="1015"/>
        <v>0</v>
      </c>
      <c r="X1204" s="28">
        <f t="shared" si="1015"/>
        <v>45.1</v>
      </c>
      <c r="Y1204" s="28">
        <f t="shared" si="1015"/>
        <v>0</v>
      </c>
      <c r="Z1204" s="28">
        <f t="shared" si="1015"/>
        <v>45.1</v>
      </c>
      <c r="AA1204" s="137">
        <f t="shared" si="1016"/>
        <v>0</v>
      </c>
      <c r="AB1204" s="28">
        <f t="shared" si="1016"/>
        <v>45.1</v>
      </c>
      <c r="AC1204" s="127"/>
    </row>
    <row r="1205" spans="1:29" ht="15.75" hidden="1" outlineLevel="5" x14ac:dyDescent="0.2">
      <c r="A1205" s="30" t="s">
        <v>571</v>
      </c>
      <c r="B1205" s="30" t="s">
        <v>475</v>
      </c>
      <c r="C1205" s="30" t="s">
        <v>75</v>
      </c>
      <c r="D1205" s="30"/>
      <c r="E1205" s="31" t="s">
        <v>76</v>
      </c>
      <c r="F1205" s="28">
        <f t="shared" si="1015"/>
        <v>45.1</v>
      </c>
      <c r="G1205" s="28">
        <f t="shared" si="1015"/>
        <v>0</v>
      </c>
      <c r="H1205" s="28">
        <f t="shared" si="1015"/>
        <v>45.1</v>
      </c>
      <c r="I1205" s="28">
        <f t="shared" si="1015"/>
        <v>0</v>
      </c>
      <c r="J1205" s="28">
        <f t="shared" si="1015"/>
        <v>0</v>
      </c>
      <c r="K1205" s="28">
        <f t="shared" si="1015"/>
        <v>0</v>
      </c>
      <c r="L1205" s="28">
        <f t="shared" si="1015"/>
        <v>45.1</v>
      </c>
      <c r="M1205" s="28">
        <f t="shared" si="1015"/>
        <v>0</v>
      </c>
      <c r="N1205" s="28">
        <f t="shared" si="1015"/>
        <v>45.1</v>
      </c>
      <c r="O1205" s="28">
        <f t="shared" si="1015"/>
        <v>45.1</v>
      </c>
      <c r="P1205" s="28">
        <f t="shared" si="1015"/>
        <v>0</v>
      </c>
      <c r="Q1205" s="28">
        <f t="shared" si="1015"/>
        <v>45.1</v>
      </c>
      <c r="R1205" s="28">
        <f t="shared" si="1015"/>
        <v>0</v>
      </c>
      <c r="S1205" s="28">
        <f t="shared" si="1015"/>
        <v>45.1</v>
      </c>
      <c r="T1205" s="28">
        <f t="shared" si="1015"/>
        <v>0</v>
      </c>
      <c r="U1205" s="28">
        <f t="shared" si="1015"/>
        <v>45.1</v>
      </c>
      <c r="V1205" s="28">
        <f t="shared" si="1015"/>
        <v>45.1</v>
      </c>
      <c r="W1205" s="28">
        <f t="shared" si="1015"/>
        <v>0</v>
      </c>
      <c r="X1205" s="28">
        <f t="shared" si="1015"/>
        <v>45.1</v>
      </c>
      <c r="Y1205" s="28">
        <f t="shared" si="1015"/>
        <v>0</v>
      </c>
      <c r="Z1205" s="28">
        <f t="shared" si="1015"/>
        <v>45.1</v>
      </c>
      <c r="AA1205" s="137">
        <f t="shared" si="1016"/>
        <v>0</v>
      </c>
      <c r="AB1205" s="28">
        <f t="shared" si="1016"/>
        <v>45.1</v>
      </c>
      <c r="AC1205" s="127"/>
    </row>
    <row r="1206" spans="1:29" ht="15.75" hidden="1" outlineLevel="7" x14ac:dyDescent="0.2">
      <c r="A1206" s="32" t="s">
        <v>571</v>
      </c>
      <c r="B1206" s="32" t="s">
        <v>475</v>
      </c>
      <c r="C1206" s="32" t="s">
        <v>75</v>
      </c>
      <c r="D1206" s="32" t="s">
        <v>7</v>
      </c>
      <c r="E1206" s="33" t="s">
        <v>8</v>
      </c>
      <c r="F1206" s="29">
        <v>45.1</v>
      </c>
      <c r="G1206" s="29"/>
      <c r="H1206" s="29">
        <f>SUM(F1206:G1206)</f>
        <v>45.1</v>
      </c>
      <c r="I1206" s="29"/>
      <c r="J1206" s="29"/>
      <c r="K1206" s="29"/>
      <c r="L1206" s="29">
        <f>SUM(H1206:K1206)</f>
        <v>45.1</v>
      </c>
      <c r="M1206" s="29"/>
      <c r="N1206" s="29">
        <f>SUM(L1206:M1206)</f>
        <v>45.1</v>
      </c>
      <c r="O1206" s="29">
        <v>45.1</v>
      </c>
      <c r="P1206" s="29"/>
      <c r="Q1206" s="29">
        <f>SUM(O1206:P1206)</f>
        <v>45.1</v>
      </c>
      <c r="R1206" s="29"/>
      <c r="S1206" s="29">
        <f>SUM(Q1206:R1206)</f>
        <v>45.1</v>
      </c>
      <c r="T1206" s="29"/>
      <c r="U1206" s="29">
        <f>SUM(S1206:T1206)</f>
        <v>45.1</v>
      </c>
      <c r="V1206" s="29">
        <v>45.1</v>
      </c>
      <c r="W1206" s="29"/>
      <c r="X1206" s="29">
        <f>SUM(V1206:W1206)</f>
        <v>45.1</v>
      </c>
      <c r="Y1206" s="29"/>
      <c r="Z1206" s="29">
        <f>SUM(X1206:Y1206)</f>
        <v>45.1</v>
      </c>
      <c r="AA1206" s="138"/>
      <c r="AB1206" s="29">
        <f>SUM(Z1206:AA1206)</f>
        <v>45.1</v>
      </c>
      <c r="AC1206" s="127"/>
    </row>
    <row r="1207" spans="1:29" ht="30" hidden="1" customHeight="1" outlineLevel="3" x14ac:dyDescent="0.2">
      <c r="A1207" s="30" t="s">
        <v>571</v>
      </c>
      <c r="B1207" s="30" t="s">
        <v>475</v>
      </c>
      <c r="C1207" s="30" t="s">
        <v>32</v>
      </c>
      <c r="D1207" s="30"/>
      <c r="E1207" s="31" t="s">
        <v>33</v>
      </c>
      <c r="F1207" s="28">
        <f t="shared" ref="F1207:Z1209" si="1017">F1208</f>
        <v>100</v>
      </c>
      <c r="G1207" s="28">
        <f t="shared" si="1017"/>
        <v>0</v>
      </c>
      <c r="H1207" s="28">
        <f t="shared" si="1017"/>
        <v>100</v>
      </c>
      <c r="I1207" s="28">
        <f t="shared" si="1017"/>
        <v>0</v>
      </c>
      <c r="J1207" s="28">
        <f t="shared" si="1017"/>
        <v>0</v>
      </c>
      <c r="K1207" s="28">
        <f t="shared" si="1017"/>
        <v>0</v>
      </c>
      <c r="L1207" s="28">
        <f t="shared" si="1017"/>
        <v>100</v>
      </c>
      <c r="M1207" s="28">
        <f t="shared" si="1017"/>
        <v>0</v>
      </c>
      <c r="N1207" s="28">
        <f t="shared" si="1017"/>
        <v>100</v>
      </c>
      <c r="O1207" s="28">
        <f t="shared" si="1017"/>
        <v>100</v>
      </c>
      <c r="P1207" s="28">
        <f t="shared" si="1017"/>
        <v>0</v>
      </c>
      <c r="Q1207" s="28">
        <f t="shared" si="1017"/>
        <v>100</v>
      </c>
      <c r="R1207" s="28">
        <f t="shared" si="1017"/>
        <v>0</v>
      </c>
      <c r="S1207" s="28">
        <f t="shared" si="1017"/>
        <v>100</v>
      </c>
      <c r="T1207" s="28">
        <f t="shared" si="1017"/>
        <v>0</v>
      </c>
      <c r="U1207" s="28">
        <f t="shared" si="1017"/>
        <v>100</v>
      </c>
      <c r="V1207" s="28">
        <f t="shared" si="1017"/>
        <v>100</v>
      </c>
      <c r="W1207" s="28">
        <f t="shared" si="1017"/>
        <v>0</v>
      </c>
      <c r="X1207" s="28">
        <f t="shared" si="1017"/>
        <v>100</v>
      </c>
      <c r="Y1207" s="28">
        <f t="shared" si="1017"/>
        <v>0</v>
      </c>
      <c r="Z1207" s="28">
        <f t="shared" si="1017"/>
        <v>100</v>
      </c>
      <c r="AA1207" s="137">
        <f t="shared" ref="AA1207:AB1209" si="1018">AA1208</f>
        <v>0</v>
      </c>
      <c r="AB1207" s="28">
        <f t="shared" si="1018"/>
        <v>100</v>
      </c>
      <c r="AC1207" s="127"/>
    </row>
    <row r="1208" spans="1:29" ht="31.5" hidden="1" outlineLevel="4" x14ac:dyDescent="0.2">
      <c r="A1208" s="30" t="s">
        <v>571</v>
      </c>
      <c r="B1208" s="30" t="s">
        <v>475</v>
      </c>
      <c r="C1208" s="30" t="s">
        <v>85</v>
      </c>
      <c r="D1208" s="30"/>
      <c r="E1208" s="31" t="s">
        <v>86</v>
      </c>
      <c r="F1208" s="28">
        <f t="shared" si="1017"/>
        <v>100</v>
      </c>
      <c r="G1208" s="28">
        <f t="shared" si="1017"/>
        <v>0</v>
      </c>
      <c r="H1208" s="28">
        <f t="shared" si="1017"/>
        <v>100</v>
      </c>
      <c r="I1208" s="28">
        <f t="shared" si="1017"/>
        <v>0</v>
      </c>
      <c r="J1208" s="28">
        <f t="shared" si="1017"/>
        <v>0</v>
      </c>
      <c r="K1208" s="28">
        <f t="shared" si="1017"/>
        <v>0</v>
      </c>
      <c r="L1208" s="28">
        <f t="shared" si="1017"/>
        <v>100</v>
      </c>
      <c r="M1208" s="28">
        <f t="shared" si="1017"/>
        <v>0</v>
      </c>
      <c r="N1208" s="28">
        <f t="shared" si="1017"/>
        <v>100</v>
      </c>
      <c r="O1208" s="28">
        <f t="shared" si="1017"/>
        <v>100</v>
      </c>
      <c r="P1208" s="28">
        <f t="shared" si="1017"/>
        <v>0</v>
      </c>
      <c r="Q1208" s="28">
        <f t="shared" si="1017"/>
        <v>100</v>
      </c>
      <c r="R1208" s="28">
        <f t="shared" si="1017"/>
        <v>0</v>
      </c>
      <c r="S1208" s="28">
        <f t="shared" si="1017"/>
        <v>100</v>
      </c>
      <c r="T1208" s="28">
        <f t="shared" si="1017"/>
        <v>0</v>
      </c>
      <c r="U1208" s="28">
        <f t="shared" si="1017"/>
        <v>100</v>
      </c>
      <c r="V1208" s="28">
        <f t="shared" si="1017"/>
        <v>100</v>
      </c>
      <c r="W1208" s="28">
        <f t="shared" si="1017"/>
        <v>0</v>
      </c>
      <c r="X1208" s="28">
        <f t="shared" si="1017"/>
        <v>100</v>
      </c>
      <c r="Y1208" s="28">
        <f t="shared" si="1017"/>
        <v>0</v>
      </c>
      <c r="Z1208" s="28">
        <f t="shared" si="1017"/>
        <v>100</v>
      </c>
      <c r="AA1208" s="137">
        <f t="shared" si="1018"/>
        <v>0</v>
      </c>
      <c r="AB1208" s="28">
        <f t="shared" si="1018"/>
        <v>100</v>
      </c>
      <c r="AC1208" s="127"/>
    </row>
    <row r="1209" spans="1:29" ht="15.75" hidden="1" outlineLevel="5" x14ac:dyDescent="0.2">
      <c r="A1209" s="30" t="s">
        <v>571</v>
      </c>
      <c r="B1209" s="30" t="s">
        <v>475</v>
      </c>
      <c r="C1209" s="30" t="s">
        <v>398</v>
      </c>
      <c r="D1209" s="30"/>
      <c r="E1209" s="31" t="s">
        <v>102</v>
      </c>
      <c r="F1209" s="28">
        <f t="shared" si="1017"/>
        <v>100</v>
      </c>
      <c r="G1209" s="28">
        <f t="shared" si="1017"/>
        <v>0</v>
      </c>
      <c r="H1209" s="28">
        <f t="shared" si="1017"/>
        <v>100</v>
      </c>
      <c r="I1209" s="28">
        <f t="shared" si="1017"/>
        <v>0</v>
      </c>
      <c r="J1209" s="28">
        <f t="shared" si="1017"/>
        <v>0</v>
      </c>
      <c r="K1209" s="28">
        <f t="shared" si="1017"/>
        <v>0</v>
      </c>
      <c r="L1209" s="28">
        <f t="shared" si="1017"/>
        <v>100</v>
      </c>
      <c r="M1209" s="28">
        <f t="shared" si="1017"/>
        <v>0</v>
      </c>
      <c r="N1209" s="28">
        <f t="shared" si="1017"/>
        <v>100</v>
      </c>
      <c r="O1209" s="28">
        <f t="shared" si="1017"/>
        <v>100</v>
      </c>
      <c r="P1209" s="28">
        <f t="shared" si="1017"/>
        <v>0</v>
      </c>
      <c r="Q1209" s="28">
        <f t="shared" si="1017"/>
        <v>100</v>
      </c>
      <c r="R1209" s="28">
        <f t="shared" si="1017"/>
        <v>0</v>
      </c>
      <c r="S1209" s="28">
        <f t="shared" si="1017"/>
        <v>100</v>
      </c>
      <c r="T1209" s="28">
        <f t="shared" si="1017"/>
        <v>0</v>
      </c>
      <c r="U1209" s="28">
        <f t="shared" si="1017"/>
        <v>100</v>
      </c>
      <c r="V1209" s="28">
        <f t="shared" si="1017"/>
        <v>100</v>
      </c>
      <c r="W1209" s="28">
        <f t="shared" si="1017"/>
        <v>0</v>
      </c>
      <c r="X1209" s="28">
        <f t="shared" si="1017"/>
        <v>100</v>
      </c>
      <c r="Y1209" s="28">
        <f t="shared" si="1017"/>
        <v>0</v>
      </c>
      <c r="Z1209" s="28">
        <f t="shared" si="1017"/>
        <v>100</v>
      </c>
      <c r="AA1209" s="137">
        <f t="shared" si="1018"/>
        <v>0</v>
      </c>
      <c r="AB1209" s="28">
        <f t="shared" si="1018"/>
        <v>100</v>
      </c>
      <c r="AC1209" s="127"/>
    </row>
    <row r="1210" spans="1:29" ht="15.75" hidden="1" outlineLevel="7" x14ac:dyDescent="0.2">
      <c r="A1210" s="32" t="s">
        <v>571</v>
      </c>
      <c r="B1210" s="32" t="s">
        <v>475</v>
      </c>
      <c r="C1210" s="32" t="s">
        <v>398</v>
      </c>
      <c r="D1210" s="32" t="s">
        <v>7</v>
      </c>
      <c r="E1210" s="33" t="s">
        <v>8</v>
      </c>
      <c r="F1210" s="29">
        <v>100</v>
      </c>
      <c r="G1210" s="29"/>
      <c r="H1210" s="29">
        <f>SUM(F1210:G1210)</f>
        <v>100</v>
      </c>
      <c r="I1210" s="29"/>
      <c r="J1210" s="29"/>
      <c r="K1210" s="29"/>
      <c r="L1210" s="29">
        <f>SUM(H1210:K1210)</f>
        <v>100</v>
      </c>
      <c r="M1210" s="29"/>
      <c r="N1210" s="29">
        <f>SUM(L1210:M1210)</f>
        <v>100</v>
      </c>
      <c r="O1210" s="29">
        <v>100</v>
      </c>
      <c r="P1210" s="29"/>
      <c r="Q1210" s="29">
        <f>SUM(O1210:P1210)</f>
        <v>100</v>
      </c>
      <c r="R1210" s="29"/>
      <c r="S1210" s="29">
        <f>SUM(Q1210:R1210)</f>
        <v>100</v>
      </c>
      <c r="T1210" s="29"/>
      <c r="U1210" s="29">
        <f>SUM(S1210:T1210)</f>
        <v>100</v>
      </c>
      <c r="V1210" s="29">
        <v>100</v>
      </c>
      <c r="W1210" s="29"/>
      <c r="X1210" s="29">
        <f>SUM(V1210:W1210)</f>
        <v>100</v>
      </c>
      <c r="Y1210" s="29"/>
      <c r="Z1210" s="29">
        <f>SUM(X1210:Y1210)</f>
        <v>100</v>
      </c>
      <c r="AA1210" s="138"/>
      <c r="AB1210" s="29">
        <f>SUM(Z1210:AA1210)</f>
        <v>100</v>
      </c>
      <c r="AC1210" s="127"/>
    </row>
    <row r="1211" spans="1:29" ht="22.5" customHeight="1" x14ac:dyDescent="0.2">
      <c r="A1211" s="235" t="s">
        <v>407</v>
      </c>
      <c r="B1211" s="236"/>
      <c r="C1211" s="236"/>
      <c r="D1211" s="236"/>
      <c r="E1211" s="237"/>
      <c r="F1211" s="74" t="e">
        <f t="shared" ref="F1211:Z1211" si="1019">F1162+F1054+F916+F730+F682+F650+F56+F33+F12</f>
        <v>#REF!</v>
      </c>
      <c r="G1211" s="74" t="e">
        <f t="shared" si="1019"/>
        <v>#REF!</v>
      </c>
      <c r="H1211" s="74">
        <f t="shared" si="1019"/>
        <v>5008224.472863243</v>
      </c>
      <c r="I1211" s="74">
        <f t="shared" si="1019"/>
        <v>7.2759576141834259E-12</v>
      </c>
      <c r="J1211" s="74">
        <f t="shared" si="1019"/>
        <v>588601.60866999999</v>
      </c>
      <c r="K1211" s="74">
        <f>K1162+K1054+K916+K730+K682+K650+K56+K33+K12</f>
        <v>62331.12655999999</v>
      </c>
      <c r="L1211" s="74">
        <f t="shared" si="1019"/>
        <v>5659157.2080932437</v>
      </c>
      <c r="M1211" s="74">
        <f>M1162+M1054+M916+M730+M682+M650+M56+M33+M12</f>
        <v>54625.021249999998</v>
      </c>
      <c r="N1211" s="74">
        <f>N1162+N1054+N916+N730+N682+N650+N56+N33+N12</f>
        <v>5713782.2293432429</v>
      </c>
      <c r="O1211" s="74">
        <f t="shared" si="1019"/>
        <v>3584485.0336240544</v>
      </c>
      <c r="P1211" s="74">
        <f t="shared" si="1019"/>
        <v>44949.7</v>
      </c>
      <c r="Q1211" s="74">
        <f t="shared" si="1019"/>
        <v>3629434.7336240541</v>
      </c>
      <c r="R1211" s="74">
        <f t="shared" si="1019"/>
        <v>-1.0913936421275139E-11</v>
      </c>
      <c r="S1211" s="74">
        <f t="shared" si="1019"/>
        <v>3629434.7336240537</v>
      </c>
      <c r="T1211" s="74">
        <f>T1162+T1054+T916+T730+T682+T650+T56+T33+T12</f>
        <v>70000</v>
      </c>
      <c r="U1211" s="74">
        <f>U1162+U1054+U916+U730+U682+U650+U56+U33+U12</f>
        <v>3699434.7336240537</v>
      </c>
      <c r="V1211" s="74">
        <f t="shared" si="1019"/>
        <v>3537167.1593348645</v>
      </c>
      <c r="W1211" s="74">
        <f t="shared" si="1019"/>
        <v>324.09999999999997</v>
      </c>
      <c r="X1211" s="74">
        <f t="shared" si="1019"/>
        <v>3537491.2593348646</v>
      </c>
      <c r="Y1211" s="74">
        <f t="shared" si="1019"/>
        <v>0</v>
      </c>
      <c r="Z1211" s="74">
        <f t="shared" si="1019"/>
        <v>3537491.2593348646</v>
      </c>
      <c r="AA1211" s="145">
        <f>AA1162+AA1054+AA916+AA730+AA682+AA650+AA56+AA33+AA12</f>
        <v>0</v>
      </c>
      <c r="AB1211" s="74">
        <f>AB1162+AB1054+AB916+AB730+AB682+AB650+AB56+AB33+AB12</f>
        <v>3537491.2593348646</v>
      </c>
      <c r="AC1211" s="127"/>
    </row>
    <row r="1212" spans="1:29" ht="12.75" hidden="1" customHeight="1" x14ac:dyDescent="0.2">
      <c r="AB1212" s="127"/>
    </row>
    <row r="1213" spans="1:29" ht="12.75" hidden="1" customHeight="1" x14ac:dyDescent="0.2">
      <c r="F1213" s="132"/>
      <c r="G1213" s="132"/>
      <c r="H1213" s="132"/>
      <c r="I1213" s="132"/>
      <c r="J1213" s="132"/>
      <c r="K1213" s="132"/>
      <c r="L1213" s="132"/>
      <c r="M1213" s="132"/>
      <c r="N1213" s="132"/>
      <c r="O1213" s="132"/>
      <c r="P1213" s="132"/>
      <c r="Q1213" s="132"/>
      <c r="R1213" s="132"/>
      <c r="S1213" s="132"/>
      <c r="T1213" s="132"/>
      <c r="U1213" s="132"/>
      <c r="V1213" s="132"/>
      <c r="W1213" s="132"/>
      <c r="X1213" s="132"/>
      <c r="AB1213" s="127"/>
    </row>
    <row r="1214" spans="1:29" ht="12.75" hidden="1" customHeight="1" x14ac:dyDescent="0.2">
      <c r="E1214" s="217" t="s">
        <v>747</v>
      </c>
      <c r="F1214" s="132">
        <f>F1182+F1181+F1173+F1149+F988+F1009+F895+F882+F881+F864+F863+F857+F808+F805+F801+F799+F797+F766+F765+F754+F704+F506+F484+F462+F421+F414+F407+F349+F353+F334+F332+F329+F273+F228+F226+F216+F161+F159+F133+F97+F89+F85+F82+F80+F79+F67+F884+F1147+F278+F367+F502+F391+F1179+F1124+F909+F637+F648+F998+F588+F1005+F91+F486+F272+F430+F403+F412+F419</f>
        <v>2818558.7629499994</v>
      </c>
      <c r="G1214" s="132"/>
      <c r="H1214" s="132"/>
      <c r="I1214" s="132"/>
      <c r="J1214" s="132"/>
      <c r="K1214" s="132"/>
      <c r="L1214" s="132"/>
      <c r="M1214" s="132"/>
      <c r="N1214" s="132"/>
      <c r="O1214" s="132">
        <f>O1182+O1181+O1173+O1149+O988+O1009+O895+O882+O881+O864+O863+O857+O808+O805+O801+O799+O797+O766+O765+O754+O704+O506+O484+O462+O421+O414+O407+O349+O353+O334+O332+O329+O273+O228+O226+O216+O161+O159+O133+O97+O89+O85+O82+O80+O79+O67+O884+O1147+O278+O367+O502+O391+O1179+O1124+O909+O637+O648+O998+O588+O1005+O91+O486+O272+O430+O403+O412+O419</f>
        <v>1658290.5824600002</v>
      </c>
      <c r="P1214" s="132"/>
      <c r="Q1214" s="132"/>
      <c r="R1214" s="132"/>
      <c r="S1214" s="132"/>
      <c r="T1214" s="132"/>
      <c r="U1214" s="132"/>
      <c r="V1214" s="132">
        <f>V1182+V1181+V1173+V1149+V988+V1009+V895+V882+V881+V864+V863+V857+V808+V805+V801+V799+V797+V766+V765+V754+V704+V506+V484+V462+V421+V414+V407+V349+V353+V334+V332+V329+V273+V228+V226+V216+V161+V159+V133+V97+V89+V85+V82+V80+V79+V67+V884+V1147+V278+V367+V502+V391+V1179+V1124+V909+V637+V648+V998+V588+V1005+V91+V486+V272+V430+V403+V412+V419</f>
        <v>1612039.6</v>
      </c>
      <c r="W1214" s="132"/>
      <c r="X1214" s="132"/>
      <c r="AB1214" s="127"/>
    </row>
    <row r="1215" spans="1:29" ht="12.75" hidden="1" customHeight="1" x14ac:dyDescent="0.2">
      <c r="E1215" s="217"/>
      <c r="AB1215" s="127"/>
    </row>
    <row r="1216" spans="1:29" ht="12.75" hidden="1" customHeight="1" x14ac:dyDescent="0.2">
      <c r="E1216" s="217"/>
      <c r="F1216" s="132">
        <v>2818558.71588</v>
      </c>
      <c r="G1216" s="132"/>
      <c r="H1216" s="132"/>
      <c r="I1216" s="132"/>
      <c r="J1216" s="132"/>
      <c r="K1216" s="132"/>
      <c r="L1216" s="132"/>
      <c r="M1216" s="132"/>
      <c r="N1216" s="132"/>
      <c r="O1216" s="132">
        <v>1658290.5824599999</v>
      </c>
      <c r="P1216" s="132"/>
      <c r="Q1216" s="132"/>
      <c r="R1216" s="132"/>
      <c r="S1216" s="132"/>
      <c r="T1216" s="132"/>
      <c r="U1216" s="132"/>
      <c r="V1216" s="132">
        <v>1612039.5999999999</v>
      </c>
      <c r="W1216" s="132"/>
      <c r="X1216" s="132"/>
      <c r="AB1216" s="127"/>
    </row>
    <row r="1217" spans="5:28" ht="12.75" hidden="1" customHeight="1" x14ac:dyDescent="0.2">
      <c r="E1217" s="217"/>
      <c r="F1217" s="132"/>
      <c r="G1217" s="132"/>
      <c r="H1217" s="132"/>
      <c r="I1217" s="132"/>
      <c r="J1217" s="132"/>
      <c r="K1217" s="132"/>
      <c r="L1217" s="132"/>
      <c r="M1217" s="132"/>
      <c r="N1217" s="132"/>
      <c r="O1217" s="132"/>
      <c r="P1217" s="132"/>
      <c r="Q1217" s="132"/>
      <c r="R1217" s="132"/>
      <c r="S1217" s="132"/>
      <c r="T1217" s="132"/>
      <c r="U1217" s="132"/>
      <c r="V1217" s="132"/>
      <c r="W1217" s="132"/>
      <c r="X1217" s="132"/>
      <c r="AB1217" s="127"/>
    </row>
    <row r="1218" spans="5:28" ht="12.75" hidden="1" customHeight="1" x14ac:dyDescent="0.2">
      <c r="E1218" s="217"/>
      <c r="F1218" s="132">
        <f>F1214-F1216</f>
        <v>4.7069999389350414E-2</v>
      </c>
      <c r="G1218" s="132"/>
      <c r="H1218" s="132"/>
      <c r="I1218" s="132"/>
      <c r="J1218" s="132"/>
      <c r="K1218" s="132"/>
      <c r="L1218" s="132"/>
      <c r="M1218" s="132"/>
      <c r="N1218" s="132"/>
      <c r="O1218" s="132">
        <f t="shared" ref="O1218:V1218" si="1020">O1214-O1216</f>
        <v>0</v>
      </c>
      <c r="P1218" s="132"/>
      <c r="Q1218" s="132"/>
      <c r="R1218" s="132"/>
      <c r="S1218" s="132"/>
      <c r="T1218" s="132"/>
      <c r="U1218" s="132"/>
      <c r="V1218" s="132">
        <f t="shared" si="1020"/>
        <v>0</v>
      </c>
      <c r="W1218" s="132"/>
      <c r="X1218" s="132"/>
      <c r="AB1218" s="127"/>
    </row>
    <row r="1219" spans="5:28" ht="12.75" hidden="1" customHeight="1" x14ac:dyDescent="0.2">
      <c r="E1219" s="217"/>
      <c r="AB1219" s="127"/>
    </row>
    <row r="1220" spans="5:28" ht="12.75" hidden="1" customHeight="1" x14ac:dyDescent="0.2">
      <c r="E1220" s="217" t="s">
        <v>748</v>
      </c>
      <c r="F1220" s="132" t="e">
        <f>F1211-F1214</f>
        <v>#REF!</v>
      </c>
      <c r="G1220" s="132"/>
      <c r="H1220" s="132"/>
      <c r="I1220" s="132"/>
      <c r="J1220" s="132"/>
      <c r="K1220" s="132"/>
      <c r="L1220" s="132"/>
      <c r="M1220" s="132"/>
      <c r="N1220" s="132"/>
      <c r="O1220" s="132">
        <f t="shared" ref="O1220:V1220" si="1021">O1211-O1214</f>
        <v>1926194.4511640542</v>
      </c>
      <c r="P1220" s="132"/>
      <c r="Q1220" s="132"/>
      <c r="R1220" s="132"/>
      <c r="S1220" s="132"/>
      <c r="T1220" s="132"/>
      <c r="U1220" s="132"/>
      <c r="V1220" s="132">
        <f t="shared" si="1021"/>
        <v>1925127.5593348644</v>
      </c>
      <c r="W1220" s="132"/>
      <c r="X1220" s="132"/>
      <c r="AB1220" s="127"/>
    </row>
    <row r="1221" spans="5:28" ht="12.75" hidden="1" customHeight="1" x14ac:dyDescent="0.2">
      <c r="AB1221" s="127"/>
    </row>
    <row r="1222" spans="5:28" ht="12.75" hidden="1" customHeight="1" x14ac:dyDescent="0.2">
      <c r="F1222" s="132">
        <v>1966381.56</v>
      </c>
      <c r="G1222" s="132"/>
      <c r="H1222" s="132"/>
      <c r="I1222" s="132"/>
      <c r="J1222" s="132"/>
      <c r="K1222" s="132"/>
      <c r="L1222" s="132"/>
      <c r="M1222" s="132"/>
      <c r="N1222" s="132"/>
      <c r="O1222" s="132">
        <v>1926194.3993369367</v>
      </c>
      <c r="P1222" s="132"/>
      <c r="Q1222" s="132"/>
      <c r="R1222" s="132"/>
      <c r="S1222" s="132"/>
      <c r="T1222" s="132"/>
      <c r="U1222" s="132"/>
      <c r="V1222" s="132">
        <v>1925127.5993022788</v>
      </c>
      <c r="W1222" s="132"/>
      <c r="X1222" s="132"/>
      <c r="AB1222" s="127"/>
    </row>
    <row r="1223" spans="5:28" ht="12.75" hidden="1" customHeight="1" x14ac:dyDescent="0.2">
      <c r="F1223" s="132"/>
      <c r="G1223" s="132"/>
      <c r="H1223" s="132"/>
      <c r="I1223" s="132"/>
      <c r="J1223" s="132"/>
      <c r="K1223" s="132"/>
      <c r="L1223" s="132"/>
      <c r="M1223" s="132"/>
      <c r="N1223" s="132"/>
      <c r="O1223" s="132"/>
      <c r="P1223" s="132"/>
      <c r="Q1223" s="132"/>
      <c r="R1223" s="132"/>
      <c r="S1223" s="132"/>
      <c r="T1223" s="132"/>
      <c r="U1223" s="132"/>
      <c r="V1223" s="132"/>
      <c r="W1223" s="132"/>
      <c r="X1223" s="132"/>
      <c r="AB1223" s="127"/>
    </row>
    <row r="1224" spans="5:28" ht="12.75" hidden="1" customHeight="1" x14ac:dyDescent="0.2">
      <c r="F1224" s="132" t="e">
        <f>F1220-F1222</f>
        <v>#REF!</v>
      </c>
      <c r="G1224" s="132"/>
      <c r="H1224" s="132"/>
      <c r="I1224" s="132"/>
      <c r="J1224" s="132"/>
      <c r="K1224" s="132"/>
      <c r="L1224" s="132"/>
      <c r="M1224" s="132"/>
      <c r="N1224" s="132"/>
      <c r="O1224" s="132">
        <f t="shared" ref="O1224:V1224" si="1022">O1220-O1222</f>
        <v>5.1827117567881942E-2</v>
      </c>
      <c r="P1224" s="132"/>
      <c r="Q1224" s="132"/>
      <c r="R1224" s="132"/>
      <c r="S1224" s="132"/>
      <c r="T1224" s="132"/>
      <c r="U1224" s="132"/>
      <c r="V1224" s="132">
        <f t="shared" si="1022"/>
        <v>-3.9967414457350969E-2</v>
      </c>
      <c r="W1224" s="132"/>
      <c r="X1224" s="132"/>
      <c r="AB1224" s="127"/>
    </row>
    <row r="1225" spans="5:28" ht="12.75" hidden="1" customHeight="1" x14ac:dyDescent="0.2">
      <c r="F1225" s="132"/>
      <c r="G1225" s="132"/>
      <c r="H1225" s="132"/>
      <c r="I1225" s="132"/>
      <c r="J1225" s="132"/>
      <c r="K1225" s="132"/>
      <c r="L1225" s="132"/>
      <c r="M1225" s="132"/>
      <c r="N1225" s="132"/>
      <c r="O1225" s="132"/>
      <c r="P1225" s="132"/>
      <c r="Q1225" s="132"/>
      <c r="R1225" s="132"/>
      <c r="S1225" s="132"/>
      <c r="T1225" s="132"/>
      <c r="U1225" s="132"/>
      <c r="V1225" s="132"/>
      <c r="W1225" s="132"/>
      <c r="X1225" s="132"/>
      <c r="AB1225" s="127"/>
    </row>
    <row r="1226" spans="5:28" ht="12.75" hidden="1" customHeight="1" x14ac:dyDescent="0.2">
      <c r="AB1226" s="127"/>
    </row>
    <row r="1227" spans="5:28" ht="12.75" hidden="1" customHeight="1" x14ac:dyDescent="0.2">
      <c r="E1227" s="217" t="s">
        <v>749</v>
      </c>
      <c r="F1227" s="127" t="e">
        <f>#REF!-'[1]вед. '!F1211</f>
        <v>#REF!</v>
      </c>
      <c r="G1227" s="127"/>
      <c r="H1227" s="127"/>
      <c r="I1227" s="127"/>
      <c r="J1227" s="127"/>
      <c r="K1227" s="127"/>
      <c r="L1227" s="127"/>
      <c r="M1227" s="127"/>
      <c r="N1227" s="127"/>
      <c r="O1227" s="127" t="e">
        <f>#REF!-'[1]вед. '!O1211</f>
        <v>#REF!</v>
      </c>
      <c r="P1227" s="127"/>
      <c r="Q1227" s="127"/>
      <c r="R1227" s="127"/>
      <c r="S1227" s="127"/>
      <c r="T1227" s="127"/>
      <c r="U1227" s="127"/>
      <c r="V1227" s="127" t="e">
        <f>#REF!-'[1]вед. '!V1211</f>
        <v>#REF!</v>
      </c>
      <c r="W1227" s="127"/>
      <c r="X1227" s="127"/>
      <c r="AB1227" s="127"/>
    </row>
    <row r="1228" spans="5:28" ht="12.75" hidden="1" customHeight="1" x14ac:dyDescent="0.2">
      <c r="F1228" s="132" t="e">
        <f>F1214-#REF!-#REF!-#REF!</f>
        <v>#REF!</v>
      </c>
      <c r="G1228" s="132"/>
      <c r="H1228" s="132"/>
      <c r="I1228" s="132"/>
      <c r="J1228" s="132"/>
      <c r="K1228" s="132"/>
      <c r="L1228" s="132"/>
      <c r="M1228" s="132"/>
      <c r="N1228" s="132"/>
      <c r="AB1228" s="127"/>
    </row>
    <row r="1229" spans="5:28" ht="12.75" hidden="1" customHeight="1" x14ac:dyDescent="0.2">
      <c r="F1229" s="133"/>
      <c r="G1229" s="133"/>
      <c r="H1229" s="133"/>
      <c r="I1229" s="133"/>
      <c r="J1229" s="133"/>
      <c r="K1229" s="133"/>
      <c r="L1229" s="133"/>
      <c r="M1229" s="133"/>
      <c r="N1229" s="133"/>
      <c r="O1229" s="133"/>
      <c r="P1229" s="133"/>
      <c r="Q1229" s="133"/>
      <c r="R1229" s="133"/>
      <c r="S1229" s="133"/>
      <c r="T1229" s="133"/>
      <c r="U1229" s="133"/>
      <c r="V1229" s="133"/>
      <c r="W1229" s="133"/>
      <c r="X1229" s="133"/>
      <c r="AB1229" s="127"/>
    </row>
    <row r="1230" spans="5:28" ht="18.75" hidden="1" customHeight="1" x14ac:dyDescent="0.2">
      <c r="E1230" s="249"/>
      <c r="F1230" s="249"/>
      <c r="G1230" s="249"/>
      <c r="H1230" s="249"/>
      <c r="I1230" s="249"/>
      <c r="J1230" s="249"/>
      <c r="K1230" s="134">
        <f>56695.8-3861.7</f>
        <v>52834.100000000006</v>
      </c>
      <c r="L1230" s="250" t="s">
        <v>832</v>
      </c>
      <c r="M1230" s="250"/>
      <c r="N1230" s="250"/>
      <c r="O1230" s="250"/>
      <c r="P1230" s="250"/>
      <c r="Q1230" s="250"/>
      <c r="R1230" s="250"/>
      <c r="S1230" s="250"/>
      <c r="T1230" s="211"/>
      <c r="U1230" s="211"/>
    </row>
    <row r="1231" spans="5:28" ht="18.75" hidden="1" customHeight="1" x14ac:dyDescent="0.2">
      <c r="E1231" s="217"/>
      <c r="F1231" s="217"/>
      <c r="G1231" s="217"/>
      <c r="H1231" s="217"/>
      <c r="I1231" s="217"/>
      <c r="J1231" s="217"/>
      <c r="K1231" s="134">
        <v>4405</v>
      </c>
      <c r="L1231" s="250" t="s">
        <v>833</v>
      </c>
      <c r="M1231" s="250"/>
      <c r="N1231" s="250"/>
      <c r="O1231" s="250"/>
      <c r="P1231" s="250"/>
      <c r="Q1231" s="250"/>
      <c r="R1231" s="211"/>
      <c r="S1231" s="211"/>
      <c r="T1231" s="211"/>
      <c r="U1231" s="211"/>
    </row>
    <row r="1232" spans="5:28" ht="22.5" hidden="1" customHeight="1" x14ac:dyDescent="0.2">
      <c r="E1232" s="217"/>
      <c r="F1232" s="217"/>
      <c r="G1232" s="217"/>
      <c r="H1232" s="217"/>
      <c r="I1232" s="217"/>
      <c r="J1232" s="217"/>
      <c r="K1232" s="134">
        <v>307</v>
      </c>
      <c r="L1232" s="250" t="s">
        <v>824</v>
      </c>
      <c r="M1232" s="250"/>
      <c r="N1232" s="250"/>
      <c r="O1232" s="250"/>
      <c r="P1232" s="250"/>
      <c r="Q1232" s="250"/>
      <c r="R1232" s="211"/>
      <c r="S1232" s="211"/>
      <c r="T1232" s="211"/>
      <c r="U1232" s="211"/>
    </row>
    <row r="1233" spans="5:21" ht="22.5" hidden="1" customHeight="1" x14ac:dyDescent="0.2">
      <c r="E1233" s="217"/>
      <c r="F1233" s="217"/>
      <c r="G1233" s="217"/>
      <c r="H1233" s="217"/>
      <c r="I1233" s="217"/>
      <c r="J1233" s="217"/>
      <c r="K1233" s="134">
        <v>185</v>
      </c>
      <c r="L1233" s="251" t="s">
        <v>834</v>
      </c>
      <c r="M1233" s="251"/>
      <c r="N1233" s="251"/>
      <c r="O1233" s="251"/>
      <c r="P1233" s="251"/>
      <c r="Q1233" s="251"/>
      <c r="R1233" s="251"/>
      <c r="S1233" s="251"/>
      <c r="T1233" s="216"/>
      <c r="U1233" s="216"/>
    </row>
    <row r="1234" spans="5:21" ht="18" hidden="1" customHeight="1" x14ac:dyDescent="0.2">
      <c r="E1234" s="217"/>
      <c r="F1234" s="217"/>
      <c r="G1234" s="217"/>
      <c r="H1234" s="217"/>
      <c r="I1234" s="217"/>
      <c r="J1234" s="217"/>
      <c r="K1234" s="134">
        <v>4600</v>
      </c>
      <c r="L1234" s="216" t="s">
        <v>835</v>
      </c>
      <c r="M1234" s="216"/>
      <c r="N1234" s="216"/>
      <c r="O1234" s="216"/>
      <c r="P1234" s="216"/>
      <c r="Q1234" s="216"/>
      <c r="R1234" s="216"/>
      <c r="S1234" s="216"/>
      <c r="T1234" s="216"/>
      <c r="U1234" s="216"/>
    </row>
    <row r="1235" spans="5:21" hidden="1" x14ac:dyDescent="0.2">
      <c r="E1235" s="249" t="s">
        <v>836</v>
      </c>
      <c r="F1235" s="249"/>
      <c r="G1235" s="249"/>
      <c r="H1235" s="249"/>
      <c r="I1235" s="249"/>
      <c r="J1235" s="132">
        <v>45218.552960000001</v>
      </c>
      <c r="K1235" s="132" t="s">
        <v>837</v>
      </c>
      <c r="L1235" s="132"/>
      <c r="M1235" s="132"/>
      <c r="N1235" s="132"/>
    </row>
    <row r="1236" spans="5:21" hidden="1" x14ac:dyDescent="0.2">
      <c r="E1236" s="249" t="s">
        <v>812</v>
      </c>
      <c r="F1236" s="249"/>
      <c r="G1236" s="249"/>
      <c r="H1236" s="249"/>
      <c r="I1236" s="249"/>
      <c r="J1236" s="132">
        <v>12225.62183</v>
      </c>
      <c r="K1236" s="127" t="s">
        <v>841</v>
      </c>
    </row>
    <row r="1237" spans="5:21" hidden="1" x14ac:dyDescent="0.2">
      <c r="E1237" s="249" t="s">
        <v>871</v>
      </c>
      <c r="F1237" s="249"/>
      <c r="G1237" s="249"/>
      <c r="H1237" s="249"/>
      <c r="I1237" s="249"/>
      <c r="J1237" s="132">
        <v>510009.03388</v>
      </c>
      <c r="K1237" s="126" t="s">
        <v>842</v>
      </c>
    </row>
    <row r="1238" spans="5:21" hidden="1" x14ac:dyDescent="0.2">
      <c r="E1238" s="249" t="s">
        <v>812</v>
      </c>
      <c r="F1238" s="249"/>
      <c r="G1238" s="249"/>
      <c r="H1238" s="249"/>
      <c r="I1238" s="249"/>
      <c r="J1238" s="132">
        <f>4799.6+16348.8</f>
        <v>21148.400000000001</v>
      </c>
      <c r="K1238" s="126" t="s">
        <v>838</v>
      </c>
    </row>
    <row r="1239" spans="5:21" hidden="1" x14ac:dyDescent="0.2">
      <c r="E1239" s="217"/>
      <c r="F1239" s="217"/>
      <c r="G1239" s="217"/>
      <c r="H1239" s="217"/>
      <c r="I1239" s="217"/>
      <c r="J1239" s="132"/>
    </row>
    <row r="1240" spans="5:21" hidden="1" x14ac:dyDescent="0.2">
      <c r="J1240" s="132">
        <f>J1211-J1235-J1236-J1237-J1238</f>
        <v>0</v>
      </c>
    </row>
    <row r="1241" spans="5:21" hidden="1" x14ac:dyDescent="0.2"/>
    <row r="1242" spans="5:21" hidden="1" x14ac:dyDescent="0.2">
      <c r="K1242" s="132"/>
    </row>
    <row r="1243" spans="5:21" hidden="1" x14ac:dyDescent="0.2"/>
    <row r="1244" spans="5:21" hidden="1" x14ac:dyDescent="0.2"/>
    <row r="1245" spans="5:21" hidden="1" x14ac:dyDescent="0.2"/>
    <row r="1247" spans="5:21" hidden="1" x14ac:dyDescent="0.2">
      <c r="E1247" s="217" t="s">
        <v>968</v>
      </c>
      <c r="L1247" s="199">
        <f>44216.94063+10408.1</f>
        <v>54625.040629999996</v>
      </c>
    </row>
    <row r="1248" spans="5:21" hidden="1" x14ac:dyDescent="0.2">
      <c r="E1248" s="217" t="s">
        <v>969</v>
      </c>
      <c r="L1248" s="199">
        <v>31990.221249999999</v>
      </c>
    </row>
    <row r="1249" spans="5:13" ht="19.5" hidden="1" customHeight="1" x14ac:dyDescent="0.2">
      <c r="E1249" s="200" t="s">
        <v>970</v>
      </c>
      <c r="F1249" s="201"/>
      <c r="G1249" s="201"/>
      <c r="H1249" s="201"/>
      <c r="I1249" s="201"/>
      <c r="J1249" s="201"/>
      <c r="K1249" s="201"/>
      <c r="L1249" s="202">
        <f>L1247-L1248</f>
        <v>22634.819379999997</v>
      </c>
    </row>
    <row r="1251" spans="5:13" x14ac:dyDescent="0.2">
      <c r="M1251" s="221"/>
    </row>
  </sheetData>
  <mergeCells count="38">
    <mergeCell ref="E1236:I1236"/>
    <mergeCell ref="E1237:I1237"/>
    <mergeCell ref="E1238:I1238"/>
    <mergeCell ref="L1230:S1230"/>
    <mergeCell ref="L1231:Q1231"/>
    <mergeCell ref="L1232:Q1232"/>
    <mergeCell ref="L1233:S1233"/>
    <mergeCell ref="E1235:I1235"/>
    <mergeCell ref="E1230:J1230"/>
    <mergeCell ref="AA9:AA10"/>
    <mergeCell ref="AB9:AB10"/>
    <mergeCell ref="T9:T10"/>
    <mergeCell ref="U9:U10"/>
    <mergeCell ref="M9:M10"/>
    <mergeCell ref="N9:N10"/>
    <mergeCell ref="I9:K9"/>
    <mergeCell ref="A7:Z7"/>
    <mergeCell ref="A1:D1"/>
    <mergeCell ref="A8:D8"/>
    <mergeCell ref="A9:A10"/>
    <mergeCell ref="B9:D9"/>
    <mergeCell ref="E9:E10"/>
    <mergeCell ref="A1211:E1211"/>
    <mergeCell ref="Z9:Z10"/>
    <mergeCell ref="A6:Z6"/>
    <mergeCell ref="W9:W10"/>
    <mergeCell ref="X9:X10"/>
    <mergeCell ref="L9:L10"/>
    <mergeCell ref="R9:R10"/>
    <mergeCell ref="S9:S10"/>
    <mergeCell ref="V9:V10"/>
    <mergeCell ref="O9:O10"/>
    <mergeCell ref="Y9:Y10"/>
    <mergeCell ref="H9:H10"/>
    <mergeCell ref="G9:G10"/>
    <mergeCell ref="F9:F10"/>
    <mergeCell ref="P9:P10"/>
    <mergeCell ref="Q9:Q10"/>
  </mergeCells>
  <pageMargins left="0.39370078740157483" right="0.39370078740157483" top="0.98425196850393704" bottom="0.39370078740157483" header="0.51181102362204722" footer="0.51181102362204722"/>
  <pageSetup paperSize="9" scale="65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30"/>
  <sheetViews>
    <sheetView tabSelected="1" workbookViewId="0">
      <selection activeCell="F30" sqref="F30"/>
    </sheetView>
  </sheetViews>
  <sheetFormatPr defaultRowHeight="12.75" x14ac:dyDescent="0.2"/>
  <cols>
    <col min="1" max="1" width="29.28515625" style="75" customWidth="1"/>
    <col min="2" max="2" width="82" style="75" customWidth="1"/>
    <col min="3" max="3" width="19" style="75" customWidth="1"/>
    <col min="4" max="4" width="15.5703125" style="75" customWidth="1"/>
    <col min="5" max="5" width="15.28515625" style="75" customWidth="1"/>
    <col min="6" max="10" width="20.140625" style="75" customWidth="1"/>
    <col min="11" max="248" width="9.140625" style="75"/>
    <col min="249" max="249" width="29.28515625" style="75" customWidth="1"/>
    <col min="250" max="250" width="82" style="75" customWidth="1"/>
    <col min="251" max="252" width="0" style="75" hidden="1" customWidth="1"/>
    <col min="253" max="253" width="16.42578125" style="75" customWidth="1"/>
    <col min="254" max="254" width="14.7109375" style="75" customWidth="1"/>
    <col min="255" max="255" width="14.5703125" style="75" customWidth="1"/>
    <col min="256" max="504" width="9.140625" style="75"/>
    <col min="505" max="505" width="29.28515625" style="75" customWidth="1"/>
    <col min="506" max="506" width="82" style="75" customWidth="1"/>
    <col min="507" max="508" width="0" style="75" hidden="1" customWidth="1"/>
    <col min="509" max="509" width="16.42578125" style="75" customWidth="1"/>
    <col min="510" max="510" width="14.7109375" style="75" customWidth="1"/>
    <col min="511" max="511" width="14.5703125" style="75" customWidth="1"/>
    <col min="512" max="760" width="9.140625" style="75"/>
    <col min="761" max="761" width="29.28515625" style="75" customWidth="1"/>
    <col min="762" max="762" width="82" style="75" customWidth="1"/>
    <col min="763" max="764" width="0" style="75" hidden="1" customWidth="1"/>
    <col min="765" max="765" width="16.42578125" style="75" customWidth="1"/>
    <col min="766" max="766" width="14.7109375" style="75" customWidth="1"/>
    <col min="767" max="767" width="14.5703125" style="75" customWidth="1"/>
    <col min="768" max="1016" width="9.140625" style="75"/>
    <col min="1017" max="1017" width="29.28515625" style="75" customWidth="1"/>
    <col min="1018" max="1018" width="82" style="75" customWidth="1"/>
    <col min="1019" max="1020" width="0" style="75" hidden="1" customWidth="1"/>
    <col min="1021" max="1021" width="16.42578125" style="75" customWidth="1"/>
    <col min="1022" max="1022" width="14.7109375" style="75" customWidth="1"/>
    <col min="1023" max="1023" width="14.5703125" style="75" customWidth="1"/>
    <col min="1024" max="1272" width="9.140625" style="75"/>
    <col min="1273" max="1273" width="29.28515625" style="75" customWidth="1"/>
    <col min="1274" max="1274" width="82" style="75" customWidth="1"/>
    <col min="1275" max="1276" width="0" style="75" hidden="1" customWidth="1"/>
    <col min="1277" max="1277" width="16.42578125" style="75" customWidth="1"/>
    <col min="1278" max="1278" width="14.7109375" style="75" customWidth="1"/>
    <col min="1279" max="1279" width="14.5703125" style="75" customWidth="1"/>
    <col min="1280" max="1528" width="9.140625" style="75"/>
    <col min="1529" max="1529" width="29.28515625" style="75" customWidth="1"/>
    <col min="1530" max="1530" width="82" style="75" customWidth="1"/>
    <col min="1531" max="1532" width="0" style="75" hidden="1" customWidth="1"/>
    <col min="1533" max="1533" width="16.42578125" style="75" customWidth="1"/>
    <col min="1534" max="1534" width="14.7109375" style="75" customWidth="1"/>
    <col min="1535" max="1535" width="14.5703125" style="75" customWidth="1"/>
    <col min="1536" max="1784" width="9.140625" style="75"/>
    <col min="1785" max="1785" width="29.28515625" style="75" customWidth="1"/>
    <col min="1786" max="1786" width="82" style="75" customWidth="1"/>
    <col min="1787" max="1788" width="0" style="75" hidden="1" customWidth="1"/>
    <col min="1789" max="1789" width="16.42578125" style="75" customWidth="1"/>
    <col min="1790" max="1790" width="14.7109375" style="75" customWidth="1"/>
    <col min="1791" max="1791" width="14.5703125" style="75" customWidth="1"/>
    <col min="1792" max="2040" width="9.140625" style="75"/>
    <col min="2041" max="2041" width="29.28515625" style="75" customWidth="1"/>
    <col min="2042" max="2042" width="82" style="75" customWidth="1"/>
    <col min="2043" max="2044" width="0" style="75" hidden="1" customWidth="1"/>
    <col min="2045" max="2045" width="16.42578125" style="75" customWidth="1"/>
    <col min="2046" max="2046" width="14.7109375" style="75" customWidth="1"/>
    <col min="2047" max="2047" width="14.5703125" style="75" customWidth="1"/>
    <col min="2048" max="2296" width="9.140625" style="75"/>
    <col min="2297" max="2297" width="29.28515625" style="75" customWidth="1"/>
    <col min="2298" max="2298" width="82" style="75" customWidth="1"/>
    <col min="2299" max="2300" width="0" style="75" hidden="1" customWidth="1"/>
    <col min="2301" max="2301" width="16.42578125" style="75" customWidth="1"/>
    <col min="2302" max="2302" width="14.7109375" style="75" customWidth="1"/>
    <col min="2303" max="2303" width="14.5703125" style="75" customWidth="1"/>
    <col min="2304" max="2552" width="9.140625" style="75"/>
    <col min="2553" max="2553" width="29.28515625" style="75" customWidth="1"/>
    <col min="2554" max="2554" width="82" style="75" customWidth="1"/>
    <col min="2555" max="2556" width="0" style="75" hidden="1" customWidth="1"/>
    <col min="2557" max="2557" width="16.42578125" style="75" customWidth="1"/>
    <col min="2558" max="2558" width="14.7109375" style="75" customWidth="1"/>
    <col min="2559" max="2559" width="14.5703125" style="75" customWidth="1"/>
    <col min="2560" max="2808" width="9.140625" style="75"/>
    <col min="2809" max="2809" width="29.28515625" style="75" customWidth="1"/>
    <col min="2810" max="2810" width="82" style="75" customWidth="1"/>
    <col min="2811" max="2812" width="0" style="75" hidden="1" customWidth="1"/>
    <col min="2813" max="2813" width="16.42578125" style="75" customWidth="1"/>
    <col min="2814" max="2814" width="14.7109375" style="75" customWidth="1"/>
    <col min="2815" max="2815" width="14.5703125" style="75" customWidth="1"/>
    <col min="2816" max="3064" width="9.140625" style="75"/>
    <col min="3065" max="3065" width="29.28515625" style="75" customWidth="1"/>
    <col min="3066" max="3066" width="82" style="75" customWidth="1"/>
    <col min="3067" max="3068" width="0" style="75" hidden="1" customWidth="1"/>
    <col min="3069" max="3069" width="16.42578125" style="75" customWidth="1"/>
    <col min="3070" max="3070" width="14.7109375" style="75" customWidth="1"/>
    <col min="3071" max="3071" width="14.5703125" style="75" customWidth="1"/>
    <col min="3072" max="3320" width="9.140625" style="75"/>
    <col min="3321" max="3321" width="29.28515625" style="75" customWidth="1"/>
    <col min="3322" max="3322" width="82" style="75" customWidth="1"/>
    <col min="3323" max="3324" width="0" style="75" hidden="1" customWidth="1"/>
    <col min="3325" max="3325" width="16.42578125" style="75" customWidth="1"/>
    <col min="3326" max="3326" width="14.7109375" style="75" customWidth="1"/>
    <col min="3327" max="3327" width="14.5703125" style="75" customWidth="1"/>
    <col min="3328" max="3576" width="9.140625" style="75"/>
    <col min="3577" max="3577" width="29.28515625" style="75" customWidth="1"/>
    <col min="3578" max="3578" width="82" style="75" customWidth="1"/>
    <col min="3579" max="3580" width="0" style="75" hidden="1" customWidth="1"/>
    <col min="3581" max="3581" width="16.42578125" style="75" customWidth="1"/>
    <col min="3582" max="3582" width="14.7109375" style="75" customWidth="1"/>
    <col min="3583" max="3583" width="14.5703125" style="75" customWidth="1"/>
    <col min="3584" max="3832" width="9.140625" style="75"/>
    <col min="3833" max="3833" width="29.28515625" style="75" customWidth="1"/>
    <col min="3834" max="3834" width="82" style="75" customWidth="1"/>
    <col min="3835" max="3836" width="0" style="75" hidden="1" customWidth="1"/>
    <col min="3837" max="3837" width="16.42578125" style="75" customWidth="1"/>
    <col min="3838" max="3838" width="14.7109375" style="75" customWidth="1"/>
    <col min="3839" max="3839" width="14.5703125" style="75" customWidth="1"/>
    <col min="3840" max="4088" width="9.140625" style="75"/>
    <col min="4089" max="4089" width="29.28515625" style="75" customWidth="1"/>
    <col min="4090" max="4090" width="82" style="75" customWidth="1"/>
    <col min="4091" max="4092" width="0" style="75" hidden="1" customWidth="1"/>
    <col min="4093" max="4093" width="16.42578125" style="75" customWidth="1"/>
    <col min="4094" max="4094" width="14.7109375" style="75" customWidth="1"/>
    <col min="4095" max="4095" width="14.5703125" style="75" customWidth="1"/>
    <col min="4096" max="4344" width="9.140625" style="75"/>
    <col min="4345" max="4345" width="29.28515625" style="75" customWidth="1"/>
    <col min="4346" max="4346" width="82" style="75" customWidth="1"/>
    <col min="4347" max="4348" width="0" style="75" hidden="1" customWidth="1"/>
    <col min="4349" max="4349" width="16.42578125" style="75" customWidth="1"/>
    <col min="4350" max="4350" width="14.7109375" style="75" customWidth="1"/>
    <col min="4351" max="4351" width="14.5703125" style="75" customWidth="1"/>
    <col min="4352" max="4600" width="9.140625" style="75"/>
    <col min="4601" max="4601" width="29.28515625" style="75" customWidth="1"/>
    <col min="4602" max="4602" width="82" style="75" customWidth="1"/>
    <col min="4603" max="4604" width="0" style="75" hidden="1" customWidth="1"/>
    <col min="4605" max="4605" width="16.42578125" style="75" customWidth="1"/>
    <col min="4606" max="4606" width="14.7109375" style="75" customWidth="1"/>
    <col min="4607" max="4607" width="14.5703125" style="75" customWidth="1"/>
    <col min="4608" max="4856" width="9.140625" style="75"/>
    <col min="4857" max="4857" width="29.28515625" style="75" customWidth="1"/>
    <col min="4858" max="4858" width="82" style="75" customWidth="1"/>
    <col min="4859" max="4860" width="0" style="75" hidden="1" customWidth="1"/>
    <col min="4861" max="4861" width="16.42578125" style="75" customWidth="1"/>
    <col min="4862" max="4862" width="14.7109375" style="75" customWidth="1"/>
    <col min="4863" max="4863" width="14.5703125" style="75" customWidth="1"/>
    <col min="4864" max="5112" width="9.140625" style="75"/>
    <col min="5113" max="5113" width="29.28515625" style="75" customWidth="1"/>
    <col min="5114" max="5114" width="82" style="75" customWidth="1"/>
    <col min="5115" max="5116" width="0" style="75" hidden="1" customWidth="1"/>
    <col min="5117" max="5117" width="16.42578125" style="75" customWidth="1"/>
    <col min="5118" max="5118" width="14.7109375" style="75" customWidth="1"/>
    <col min="5119" max="5119" width="14.5703125" style="75" customWidth="1"/>
    <col min="5120" max="5368" width="9.140625" style="75"/>
    <col min="5369" max="5369" width="29.28515625" style="75" customWidth="1"/>
    <col min="5370" max="5370" width="82" style="75" customWidth="1"/>
    <col min="5371" max="5372" width="0" style="75" hidden="1" customWidth="1"/>
    <col min="5373" max="5373" width="16.42578125" style="75" customWidth="1"/>
    <col min="5374" max="5374" width="14.7109375" style="75" customWidth="1"/>
    <col min="5375" max="5375" width="14.5703125" style="75" customWidth="1"/>
    <col min="5376" max="5624" width="9.140625" style="75"/>
    <col min="5625" max="5625" width="29.28515625" style="75" customWidth="1"/>
    <col min="5626" max="5626" width="82" style="75" customWidth="1"/>
    <col min="5627" max="5628" width="0" style="75" hidden="1" customWidth="1"/>
    <col min="5629" max="5629" width="16.42578125" style="75" customWidth="1"/>
    <col min="5630" max="5630" width="14.7109375" style="75" customWidth="1"/>
    <col min="5631" max="5631" width="14.5703125" style="75" customWidth="1"/>
    <col min="5632" max="5880" width="9.140625" style="75"/>
    <col min="5881" max="5881" width="29.28515625" style="75" customWidth="1"/>
    <col min="5882" max="5882" width="82" style="75" customWidth="1"/>
    <col min="5883" max="5884" width="0" style="75" hidden="1" customWidth="1"/>
    <col min="5885" max="5885" width="16.42578125" style="75" customWidth="1"/>
    <col min="5886" max="5886" width="14.7109375" style="75" customWidth="1"/>
    <col min="5887" max="5887" width="14.5703125" style="75" customWidth="1"/>
    <col min="5888" max="6136" width="9.140625" style="75"/>
    <col min="6137" max="6137" width="29.28515625" style="75" customWidth="1"/>
    <col min="6138" max="6138" width="82" style="75" customWidth="1"/>
    <col min="6139" max="6140" width="0" style="75" hidden="1" customWidth="1"/>
    <col min="6141" max="6141" width="16.42578125" style="75" customWidth="1"/>
    <col min="6142" max="6142" width="14.7109375" style="75" customWidth="1"/>
    <col min="6143" max="6143" width="14.5703125" style="75" customWidth="1"/>
    <col min="6144" max="6392" width="9.140625" style="75"/>
    <col min="6393" max="6393" width="29.28515625" style="75" customWidth="1"/>
    <col min="6394" max="6394" width="82" style="75" customWidth="1"/>
    <col min="6395" max="6396" width="0" style="75" hidden="1" customWidth="1"/>
    <col min="6397" max="6397" width="16.42578125" style="75" customWidth="1"/>
    <col min="6398" max="6398" width="14.7109375" style="75" customWidth="1"/>
    <col min="6399" max="6399" width="14.5703125" style="75" customWidth="1"/>
    <col min="6400" max="6648" width="9.140625" style="75"/>
    <col min="6649" max="6649" width="29.28515625" style="75" customWidth="1"/>
    <col min="6650" max="6650" width="82" style="75" customWidth="1"/>
    <col min="6651" max="6652" width="0" style="75" hidden="1" customWidth="1"/>
    <col min="6653" max="6653" width="16.42578125" style="75" customWidth="1"/>
    <col min="6654" max="6654" width="14.7109375" style="75" customWidth="1"/>
    <col min="6655" max="6655" width="14.5703125" style="75" customWidth="1"/>
    <col min="6656" max="6904" width="9.140625" style="75"/>
    <col min="6905" max="6905" width="29.28515625" style="75" customWidth="1"/>
    <col min="6906" max="6906" width="82" style="75" customWidth="1"/>
    <col min="6907" max="6908" width="0" style="75" hidden="1" customWidth="1"/>
    <col min="6909" max="6909" width="16.42578125" style="75" customWidth="1"/>
    <col min="6910" max="6910" width="14.7109375" style="75" customWidth="1"/>
    <col min="6911" max="6911" width="14.5703125" style="75" customWidth="1"/>
    <col min="6912" max="7160" width="9.140625" style="75"/>
    <col min="7161" max="7161" width="29.28515625" style="75" customWidth="1"/>
    <col min="7162" max="7162" width="82" style="75" customWidth="1"/>
    <col min="7163" max="7164" width="0" style="75" hidden="1" customWidth="1"/>
    <col min="7165" max="7165" width="16.42578125" style="75" customWidth="1"/>
    <col min="7166" max="7166" width="14.7109375" style="75" customWidth="1"/>
    <col min="7167" max="7167" width="14.5703125" style="75" customWidth="1"/>
    <col min="7168" max="7416" width="9.140625" style="75"/>
    <col min="7417" max="7417" width="29.28515625" style="75" customWidth="1"/>
    <col min="7418" max="7418" width="82" style="75" customWidth="1"/>
    <col min="7419" max="7420" width="0" style="75" hidden="1" customWidth="1"/>
    <col min="7421" max="7421" width="16.42578125" style="75" customWidth="1"/>
    <col min="7422" max="7422" width="14.7109375" style="75" customWidth="1"/>
    <col min="7423" max="7423" width="14.5703125" style="75" customWidth="1"/>
    <col min="7424" max="7672" width="9.140625" style="75"/>
    <col min="7673" max="7673" width="29.28515625" style="75" customWidth="1"/>
    <col min="7674" max="7674" width="82" style="75" customWidth="1"/>
    <col min="7675" max="7676" width="0" style="75" hidden="1" customWidth="1"/>
    <col min="7677" max="7677" width="16.42578125" style="75" customWidth="1"/>
    <col min="7678" max="7678" width="14.7109375" style="75" customWidth="1"/>
    <col min="7679" max="7679" width="14.5703125" style="75" customWidth="1"/>
    <col min="7680" max="7928" width="9.140625" style="75"/>
    <col min="7929" max="7929" width="29.28515625" style="75" customWidth="1"/>
    <col min="7930" max="7930" width="82" style="75" customWidth="1"/>
    <col min="7931" max="7932" width="0" style="75" hidden="1" customWidth="1"/>
    <col min="7933" max="7933" width="16.42578125" style="75" customWidth="1"/>
    <col min="7934" max="7934" width="14.7109375" style="75" customWidth="1"/>
    <col min="7935" max="7935" width="14.5703125" style="75" customWidth="1"/>
    <col min="7936" max="8184" width="9.140625" style="75"/>
    <col min="8185" max="8185" width="29.28515625" style="75" customWidth="1"/>
    <col min="8186" max="8186" width="82" style="75" customWidth="1"/>
    <col min="8187" max="8188" width="0" style="75" hidden="1" customWidth="1"/>
    <col min="8189" max="8189" width="16.42578125" style="75" customWidth="1"/>
    <col min="8190" max="8190" width="14.7109375" style="75" customWidth="1"/>
    <col min="8191" max="8191" width="14.5703125" style="75" customWidth="1"/>
    <col min="8192" max="8440" width="9.140625" style="75"/>
    <col min="8441" max="8441" width="29.28515625" style="75" customWidth="1"/>
    <col min="8442" max="8442" width="82" style="75" customWidth="1"/>
    <col min="8443" max="8444" width="0" style="75" hidden="1" customWidth="1"/>
    <col min="8445" max="8445" width="16.42578125" style="75" customWidth="1"/>
    <col min="8446" max="8446" width="14.7109375" style="75" customWidth="1"/>
    <col min="8447" max="8447" width="14.5703125" style="75" customWidth="1"/>
    <col min="8448" max="8696" width="9.140625" style="75"/>
    <col min="8697" max="8697" width="29.28515625" style="75" customWidth="1"/>
    <col min="8698" max="8698" width="82" style="75" customWidth="1"/>
    <col min="8699" max="8700" width="0" style="75" hidden="1" customWidth="1"/>
    <col min="8701" max="8701" width="16.42578125" style="75" customWidth="1"/>
    <col min="8702" max="8702" width="14.7109375" style="75" customWidth="1"/>
    <col min="8703" max="8703" width="14.5703125" style="75" customWidth="1"/>
    <col min="8704" max="8952" width="9.140625" style="75"/>
    <col min="8953" max="8953" width="29.28515625" style="75" customWidth="1"/>
    <col min="8954" max="8954" width="82" style="75" customWidth="1"/>
    <col min="8955" max="8956" width="0" style="75" hidden="1" customWidth="1"/>
    <col min="8957" max="8957" width="16.42578125" style="75" customWidth="1"/>
    <col min="8958" max="8958" width="14.7109375" style="75" customWidth="1"/>
    <col min="8959" max="8959" width="14.5703125" style="75" customWidth="1"/>
    <col min="8960" max="9208" width="9.140625" style="75"/>
    <col min="9209" max="9209" width="29.28515625" style="75" customWidth="1"/>
    <col min="9210" max="9210" width="82" style="75" customWidth="1"/>
    <col min="9211" max="9212" width="0" style="75" hidden="1" customWidth="1"/>
    <col min="9213" max="9213" width="16.42578125" style="75" customWidth="1"/>
    <col min="9214" max="9214" width="14.7109375" style="75" customWidth="1"/>
    <col min="9215" max="9215" width="14.5703125" style="75" customWidth="1"/>
    <col min="9216" max="9464" width="9.140625" style="75"/>
    <col min="9465" max="9465" width="29.28515625" style="75" customWidth="1"/>
    <col min="9466" max="9466" width="82" style="75" customWidth="1"/>
    <col min="9467" max="9468" width="0" style="75" hidden="1" customWidth="1"/>
    <col min="9469" max="9469" width="16.42578125" style="75" customWidth="1"/>
    <col min="9470" max="9470" width="14.7109375" style="75" customWidth="1"/>
    <col min="9471" max="9471" width="14.5703125" style="75" customWidth="1"/>
    <col min="9472" max="9720" width="9.140625" style="75"/>
    <col min="9721" max="9721" width="29.28515625" style="75" customWidth="1"/>
    <col min="9722" max="9722" width="82" style="75" customWidth="1"/>
    <col min="9723" max="9724" width="0" style="75" hidden="1" customWidth="1"/>
    <col min="9725" max="9725" width="16.42578125" style="75" customWidth="1"/>
    <col min="9726" max="9726" width="14.7109375" style="75" customWidth="1"/>
    <col min="9727" max="9727" width="14.5703125" style="75" customWidth="1"/>
    <col min="9728" max="9976" width="9.140625" style="75"/>
    <col min="9977" max="9977" width="29.28515625" style="75" customWidth="1"/>
    <col min="9978" max="9978" width="82" style="75" customWidth="1"/>
    <col min="9979" max="9980" width="0" style="75" hidden="1" customWidth="1"/>
    <col min="9981" max="9981" width="16.42578125" style="75" customWidth="1"/>
    <col min="9982" max="9982" width="14.7109375" style="75" customWidth="1"/>
    <col min="9983" max="9983" width="14.5703125" style="75" customWidth="1"/>
    <col min="9984" max="10232" width="9.140625" style="75"/>
    <col min="10233" max="10233" width="29.28515625" style="75" customWidth="1"/>
    <col min="10234" max="10234" width="82" style="75" customWidth="1"/>
    <col min="10235" max="10236" width="0" style="75" hidden="1" customWidth="1"/>
    <col min="10237" max="10237" width="16.42578125" style="75" customWidth="1"/>
    <col min="10238" max="10238" width="14.7109375" style="75" customWidth="1"/>
    <col min="10239" max="10239" width="14.5703125" style="75" customWidth="1"/>
    <col min="10240" max="10488" width="9.140625" style="75"/>
    <col min="10489" max="10489" width="29.28515625" style="75" customWidth="1"/>
    <col min="10490" max="10490" width="82" style="75" customWidth="1"/>
    <col min="10491" max="10492" width="0" style="75" hidden="1" customWidth="1"/>
    <col min="10493" max="10493" width="16.42578125" style="75" customWidth="1"/>
    <col min="10494" max="10494" width="14.7109375" style="75" customWidth="1"/>
    <col min="10495" max="10495" width="14.5703125" style="75" customWidth="1"/>
    <col min="10496" max="10744" width="9.140625" style="75"/>
    <col min="10745" max="10745" width="29.28515625" style="75" customWidth="1"/>
    <col min="10746" max="10746" width="82" style="75" customWidth="1"/>
    <col min="10747" max="10748" width="0" style="75" hidden="1" customWidth="1"/>
    <col min="10749" max="10749" width="16.42578125" style="75" customWidth="1"/>
    <col min="10750" max="10750" width="14.7109375" style="75" customWidth="1"/>
    <col min="10751" max="10751" width="14.5703125" style="75" customWidth="1"/>
    <col min="10752" max="11000" width="9.140625" style="75"/>
    <col min="11001" max="11001" width="29.28515625" style="75" customWidth="1"/>
    <col min="11002" max="11002" width="82" style="75" customWidth="1"/>
    <col min="11003" max="11004" width="0" style="75" hidden="1" customWidth="1"/>
    <col min="11005" max="11005" width="16.42578125" style="75" customWidth="1"/>
    <col min="11006" max="11006" width="14.7109375" style="75" customWidth="1"/>
    <col min="11007" max="11007" width="14.5703125" style="75" customWidth="1"/>
    <col min="11008" max="11256" width="9.140625" style="75"/>
    <col min="11257" max="11257" width="29.28515625" style="75" customWidth="1"/>
    <col min="11258" max="11258" width="82" style="75" customWidth="1"/>
    <col min="11259" max="11260" width="0" style="75" hidden="1" customWidth="1"/>
    <col min="11261" max="11261" width="16.42578125" style="75" customWidth="1"/>
    <col min="11262" max="11262" width="14.7109375" style="75" customWidth="1"/>
    <col min="11263" max="11263" width="14.5703125" style="75" customWidth="1"/>
    <col min="11264" max="11512" width="9.140625" style="75"/>
    <col min="11513" max="11513" width="29.28515625" style="75" customWidth="1"/>
    <col min="11514" max="11514" width="82" style="75" customWidth="1"/>
    <col min="11515" max="11516" width="0" style="75" hidden="1" customWidth="1"/>
    <col min="11517" max="11517" width="16.42578125" style="75" customWidth="1"/>
    <col min="11518" max="11518" width="14.7109375" style="75" customWidth="1"/>
    <col min="11519" max="11519" width="14.5703125" style="75" customWidth="1"/>
    <col min="11520" max="11768" width="9.140625" style="75"/>
    <col min="11769" max="11769" width="29.28515625" style="75" customWidth="1"/>
    <col min="11770" max="11770" width="82" style="75" customWidth="1"/>
    <col min="11771" max="11772" width="0" style="75" hidden="1" customWidth="1"/>
    <col min="11773" max="11773" width="16.42578125" style="75" customWidth="1"/>
    <col min="11774" max="11774" width="14.7109375" style="75" customWidth="1"/>
    <col min="11775" max="11775" width="14.5703125" style="75" customWidth="1"/>
    <col min="11776" max="12024" width="9.140625" style="75"/>
    <col min="12025" max="12025" width="29.28515625" style="75" customWidth="1"/>
    <col min="12026" max="12026" width="82" style="75" customWidth="1"/>
    <col min="12027" max="12028" width="0" style="75" hidden="1" customWidth="1"/>
    <col min="12029" max="12029" width="16.42578125" style="75" customWidth="1"/>
    <col min="12030" max="12030" width="14.7109375" style="75" customWidth="1"/>
    <col min="12031" max="12031" width="14.5703125" style="75" customWidth="1"/>
    <col min="12032" max="12280" width="9.140625" style="75"/>
    <col min="12281" max="12281" width="29.28515625" style="75" customWidth="1"/>
    <col min="12282" max="12282" width="82" style="75" customWidth="1"/>
    <col min="12283" max="12284" width="0" style="75" hidden="1" customWidth="1"/>
    <col min="12285" max="12285" width="16.42578125" style="75" customWidth="1"/>
    <col min="12286" max="12286" width="14.7109375" style="75" customWidth="1"/>
    <col min="12287" max="12287" width="14.5703125" style="75" customWidth="1"/>
    <col min="12288" max="12536" width="9.140625" style="75"/>
    <col min="12537" max="12537" width="29.28515625" style="75" customWidth="1"/>
    <col min="12538" max="12538" width="82" style="75" customWidth="1"/>
    <col min="12539" max="12540" width="0" style="75" hidden="1" customWidth="1"/>
    <col min="12541" max="12541" width="16.42578125" style="75" customWidth="1"/>
    <col min="12542" max="12542" width="14.7109375" style="75" customWidth="1"/>
    <col min="12543" max="12543" width="14.5703125" style="75" customWidth="1"/>
    <col min="12544" max="12792" width="9.140625" style="75"/>
    <col min="12793" max="12793" width="29.28515625" style="75" customWidth="1"/>
    <col min="12794" max="12794" width="82" style="75" customWidth="1"/>
    <col min="12795" max="12796" width="0" style="75" hidden="1" customWidth="1"/>
    <col min="12797" max="12797" width="16.42578125" style="75" customWidth="1"/>
    <col min="12798" max="12798" width="14.7109375" style="75" customWidth="1"/>
    <col min="12799" max="12799" width="14.5703125" style="75" customWidth="1"/>
    <col min="12800" max="13048" width="9.140625" style="75"/>
    <col min="13049" max="13049" width="29.28515625" style="75" customWidth="1"/>
    <col min="13050" max="13050" width="82" style="75" customWidth="1"/>
    <col min="13051" max="13052" width="0" style="75" hidden="1" customWidth="1"/>
    <col min="13053" max="13053" width="16.42578125" style="75" customWidth="1"/>
    <col min="13054" max="13054" width="14.7109375" style="75" customWidth="1"/>
    <col min="13055" max="13055" width="14.5703125" style="75" customWidth="1"/>
    <col min="13056" max="13304" width="9.140625" style="75"/>
    <col min="13305" max="13305" width="29.28515625" style="75" customWidth="1"/>
    <col min="13306" max="13306" width="82" style="75" customWidth="1"/>
    <col min="13307" max="13308" width="0" style="75" hidden="1" customWidth="1"/>
    <col min="13309" max="13309" width="16.42578125" style="75" customWidth="1"/>
    <col min="13310" max="13310" width="14.7109375" style="75" customWidth="1"/>
    <col min="13311" max="13311" width="14.5703125" style="75" customWidth="1"/>
    <col min="13312" max="13560" width="9.140625" style="75"/>
    <col min="13561" max="13561" width="29.28515625" style="75" customWidth="1"/>
    <col min="13562" max="13562" width="82" style="75" customWidth="1"/>
    <col min="13563" max="13564" width="0" style="75" hidden="1" customWidth="1"/>
    <col min="13565" max="13565" width="16.42578125" style="75" customWidth="1"/>
    <col min="13566" max="13566" width="14.7109375" style="75" customWidth="1"/>
    <col min="13567" max="13567" width="14.5703125" style="75" customWidth="1"/>
    <col min="13568" max="13816" width="9.140625" style="75"/>
    <col min="13817" max="13817" width="29.28515625" style="75" customWidth="1"/>
    <col min="13818" max="13818" width="82" style="75" customWidth="1"/>
    <col min="13819" max="13820" width="0" style="75" hidden="1" customWidth="1"/>
    <col min="13821" max="13821" width="16.42578125" style="75" customWidth="1"/>
    <col min="13822" max="13822" width="14.7109375" style="75" customWidth="1"/>
    <col min="13823" max="13823" width="14.5703125" style="75" customWidth="1"/>
    <col min="13824" max="14072" width="9.140625" style="75"/>
    <col min="14073" max="14073" width="29.28515625" style="75" customWidth="1"/>
    <col min="14074" max="14074" width="82" style="75" customWidth="1"/>
    <col min="14075" max="14076" width="0" style="75" hidden="1" customWidth="1"/>
    <col min="14077" max="14077" width="16.42578125" style="75" customWidth="1"/>
    <col min="14078" max="14078" width="14.7109375" style="75" customWidth="1"/>
    <col min="14079" max="14079" width="14.5703125" style="75" customWidth="1"/>
    <col min="14080" max="14328" width="9.140625" style="75"/>
    <col min="14329" max="14329" width="29.28515625" style="75" customWidth="1"/>
    <col min="14330" max="14330" width="82" style="75" customWidth="1"/>
    <col min="14331" max="14332" width="0" style="75" hidden="1" customWidth="1"/>
    <col min="14333" max="14333" width="16.42578125" style="75" customWidth="1"/>
    <col min="14334" max="14334" width="14.7109375" style="75" customWidth="1"/>
    <col min="14335" max="14335" width="14.5703125" style="75" customWidth="1"/>
    <col min="14336" max="14584" width="9.140625" style="75"/>
    <col min="14585" max="14585" width="29.28515625" style="75" customWidth="1"/>
    <col min="14586" max="14586" width="82" style="75" customWidth="1"/>
    <col min="14587" max="14588" width="0" style="75" hidden="1" customWidth="1"/>
    <col min="14589" max="14589" width="16.42578125" style="75" customWidth="1"/>
    <col min="14590" max="14590" width="14.7109375" style="75" customWidth="1"/>
    <col min="14591" max="14591" width="14.5703125" style="75" customWidth="1"/>
    <col min="14592" max="14840" width="9.140625" style="75"/>
    <col min="14841" max="14841" width="29.28515625" style="75" customWidth="1"/>
    <col min="14842" max="14842" width="82" style="75" customWidth="1"/>
    <col min="14843" max="14844" width="0" style="75" hidden="1" customWidth="1"/>
    <col min="14845" max="14845" width="16.42578125" style="75" customWidth="1"/>
    <col min="14846" max="14846" width="14.7109375" style="75" customWidth="1"/>
    <col min="14847" max="14847" width="14.5703125" style="75" customWidth="1"/>
    <col min="14848" max="15096" width="9.140625" style="75"/>
    <col min="15097" max="15097" width="29.28515625" style="75" customWidth="1"/>
    <col min="15098" max="15098" width="82" style="75" customWidth="1"/>
    <col min="15099" max="15100" width="0" style="75" hidden="1" customWidth="1"/>
    <col min="15101" max="15101" width="16.42578125" style="75" customWidth="1"/>
    <col min="15102" max="15102" width="14.7109375" style="75" customWidth="1"/>
    <col min="15103" max="15103" width="14.5703125" style="75" customWidth="1"/>
    <col min="15104" max="15352" width="9.140625" style="75"/>
    <col min="15353" max="15353" width="29.28515625" style="75" customWidth="1"/>
    <col min="15354" max="15354" width="82" style="75" customWidth="1"/>
    <col min="15355" max="15356" width="0" style="75" hidden="1" customWidth="1"/>
    <col min="15357" max="15357" width="16.42578125" style="75" customWidth="1"/>
    <col min="15358" max="15358" width="14.7109375" style="75" customWidth="1"/>
    <col min="15359" max="15359" width="14.5703125" style="75" customWidth="1"/>
    <col min="15360" max="15608" width="9.140625" style="75"/>
    <col min="15609" max="15609" width="29.28515625" style="75" customWidth="1"/>
    <col min="15610" max="15610" width="82" style="75" customWidth="1"/>
    <col min="15611" max="15612" width="0" style="75" hidden="1" customWidth="1"/>
    <col min="15613" max="15613" width="16.42578125" style="75" customWidth="1"/>
    <col min="15614" max="15614" width="14.7109375" style="75" customWidth="1"/>
    <col min="15615" max="15615" width="14.5703125" style="75" customWidth="1"/>
    <col min="15616" max="15864" width="9.140625" style="75"/>
    <col min="15865" max="15865" width="29.28515625" style="75" customWidth="1"/>
    <col min="15866" max="15866" width="82" style="75" customWidth="1"/>
    <col min="15867" max="15868" width="0" style="75" hidden="1" customWidth="1"/>
    <col min="15869" max="15869" width="16.42578125" style="75" customWidth="1"/>
    <col min="15870" max="15870" width="14.7109375" style="75" customWidth="1"/>
    <col min="15871" max="15871" width="14.5703125" style="75" customWidth="1"/>
    <col min="15872" max="16120" width="9.140625" style="75"/>
    <col min="16121" max="16121" width="29.28515625" style="75" customWidth="1"/>
    <col min="16122" max="16122" width="82" style="75" customWidth="1"/>
    <col min="16123" max="16124" width="0" style="75" hidden="1" customWidth="1"/>
    <col min="16125" max="16125" width="16.42578125" style="75" customWidth="1"/>
    <col min="16126" max="16126" width="14.7109375" style="75" customWidth="1"/>
    <col min="16127" max="16127" width="14.5703125" style="75" customWidth="1"/>
    <col min="16128" max="16384" width="9.140625" style="75"/>
  </cols>
  <sheetData>
    <row r="1" spans="1:5" ht="15.75" x14ac:dyDescent="0.2">
      <c r="C1" s="2" t="s">
        <v>598</v>
      </c>
    </row>
    <row r="2" spans="1:5" ht="15.75" x14ac:dyDescent="0.2">
      <c r="A2" s="76"/>
      <c r="C2" s="203" t="s">
        <v>455</v>
      </c>
    </row>
    <row r="3" spans="1:5" ht="15.75" x14ac:dyDescent="0.2">
      <c r="C3" s="1" t="s">
        <v>456</v>
      </c>
    </row>
    <row r="4" spans="1:5" ht="15.75" x14ac:dyDescent="0.2">
      <c r="C4" s="64" t="s">
        <v>880</v>
      </c>
      <c r="E4" s="1"/>
    </row>
    <row r="5" spans="1:5" x14ac:dyDescent="0.2">
      <c r="C5" s="77"/>
    </row>
    <row r="6" spans="1:5" ht="15.75" x14ac:dyDescent="0.2">
      <c r="B6" s="9"/>
    </row>
    <row r="7" spans="1:5" ht="15.75" x14ac:dyDescent="0.2">
      <c r="A7" s="252" t="s">
        <v>655</v>
      </c>
      <c r="B7" s="252"/>
      <c r="C7" s="252"/>
      <c r="D7" s="252"/>
      <c r="E7" s="252"/>
    </row>
    <row r="8" spans="1:5" ht="18.75" x14ac:dyDescent="0.2">
      <c r="A8" s="253"/>
      <c r="B8" s="253"/>
      <c r="C8" s="78"/>
      <c r="D8" s="78"/>
      <c r="E8" s="78"/>
    </row>
    <row r="9" spans="1:5" ht="21" customHeight="1" x14ac:dyDescent="0.25">
      <c r="A9" s="79"/>
      <c r="B9" s="79"/>
      <c r="C9" s="80"/>
      <c r="D9" s="81"/>
      <c r="E9" s="3" t="s">
        <v>585</v>
      </c>
    </row>
    <row r="10" spans="1:5" ht="31.5" customHeight="1" x14ac:dyDescent="0.2">
      <c r="A10" s="82" t="s">
        <v>586</v>
      </c>
      <c r="B10" s="83" t="s">
        <v>587</v>
      </c>
      <c r="C10" s="4" t="s">
        <v>588</v>
      </c>
      <c r="D10" s="4" t="s">
        <v>597</v>
      </c>
      <c r="E10" s="4" t="s">
        <v>656</v>
      </c>
    </row>
    <row r="11" spans="1:5" ht="15.75" x14ac:dyDescent="0.2">
      <c r="A11" s="83">
        <v>1</v>
      </c>
      <c r="B11" s="83">
        <v>2</v>
      </c>
      <c r="C11" s="83">
        <v>3</v>
      </c>
      <c r="D11" s="83">
        <v>4</v>
      </c>
      <c r="E11" s="83">
        <v>5</v>
      </c>
    </row>
    <row r="12" spans="1:5" ht="15.75" customHeight="1" x14ac:dyDescent="0.2">
      <c r="A12" s="84"/>
      <c r="B12" s="85"/>
      <c r="C12" s="86"/>
      <c r="D12" s="86"/>
      <c r="E12" s="86"/>
    </row>
    <row r="13" spans="1:5" ht="15.75" x14ac:dyDescent="0.25">
      <c r="A13" s="87" t="s">
        <v>589</v>
      </c>
      <c r="B13" s="88" t="s">
        <v>590</v>
      </c>
      <c r="C13" s="89">
        <f>5484866.3+10408.1</f>
        <v>5495274.3999999994</v>
      </c>
      <c r="D13" s="89">
        <v>3699434.7</v>
      </c>
      <c r="E13" s="89">
        <v>3537491.3</v>
      </c>
    </row>
    <row r="14" spans="1:5" ht="15.75" x14ac:dyDescent="0.25">
      <c r="A14" s="87"/>
      <c r="B14" s="88"/>
      <c r="C14" s="89"/>
      <c r="D14" s="89"/>
      <c r="E14" s="89"/>
    </row>
    <row r="15" spans="1:5" ht="15.75" x14ac:dyDescent="0.25">
      <c r="A15" s="90"/>
      <c r="B15" s="91"/>
      <c r="C15" s="92"/>
      <c r="D15" s="93"/>
      <c r="E15" s="94"/>
    </row>
    <row r="16" spans="1:5" ht="15.75" x14ac:dyDescent="0.25">
      <c r="A16" s="95" t="s">
        <v>591</v>
      </c>
      <c r="B16" s="96" t="s">
        <v>592</v>
      </c>
      <c r="C16" s="97">
        <v>5713782.2000000002</v>
      </c>
      <c r="D16" s="89">
        <v>3699434.7</v>
      </c>
      <c r="E16" s="98">
        <v>3537491.3</v>
      </c>
    </row>
    <row r="17" spans="1:5" ht="15.75" x14ac:dyDescent="0.25">
      <c r="A17" s="99"/>
      <c r="B17" s="100"/>
      <c r="C17" s="101"/>
      <c r="D17" s="102"/>
      <c r="E17" s="103"/>
    </row>
    <row r="18" spans="1:5" ht="12.75" customHeight="1" x14ac:dyDescent="0.2">
      <c r="A18" s="254"/>
      <c r="B18" s="256" t="s">
        <v>593</v>
      </c>
      <c r="C18" s="257">
        <f>C16-C13</f>
        <v>218507.80000000075</v>
      </c>
      <c r="D18" s="257">
        <f t="shared" ref="D18:E18" si="0">D13-D16</f>
        <v>0</v>
      </c>
      <c r="E18" s="257">
        <f t="shared" si="0"/>
        <v>0</v>
      </c>
    </row>
    <row r="19" spans="1:5" ht="19.5" customHeight="1" x14ac:dyDescent="0.2">
      <c r="A19" s="255"/>
      <c r="B19" s="256"/>
      <c r="C19" s="258"/>
      <c r="D19" s="258"/>
      <c r="E19" s="258"/>
    </row>
    <row r="21" spans="1:5" ht="15" hidden="1" x14ac:dyDescent="0.2">
      <c r="B21" s="104" t="s">
        <v>594</v>
      </c>
      <c r="C21" s="105">
        <v>3285092.5</v>
      </c>
      <c r="D21" s="105">
        <v>3215056.5</v>
      </c>
      <c r="E21" s="105">
        <v>3018558.8</v>
      </c>
    </row>
    <row r="22" spans="1:5" ht="15" hidden="1" x14ac:dyDescent="0.2">
      <c r="B22" s="104" t="s">
        <v>595</v>
      </c>
      <c r="C22" s="106">
        <v>3327092.5000000005</v>
      </c>
      <c r="D22" s="106">
        <v>3215056.5024999999</v>
      </c>
      <c r="E22" s="106">
        <v>3018558.8000000007</v>
      </c>
    </row>
    <row r="23" spans="1:5" ht="15" hidden="1" x14ac:dyDescent="0.2">
      <c r="B23" s="104" t="s">
        <v>596</v>
      </c>
      <c r="C23" s="106">
        <f>C21-C22</f>
        <v>-42000.000000000466</v>
      </c>
      <c r="D23" s="106">
        <f t="shared" ref="D23:E23" si="1">D21-D22</f>
        <v>-2.4999999441206455E-3</v>
      </c>
      <c r="E23" s="106">
        <f t="shared" si="1"/>
        <v>0</v>
      </c>
    </row>
    <row r="24" spans="1:5" hidden="1" x14ac:dyDescent="0.2"/>
    <row r="25" spans="1:5" hidden="1" x14ac:dyDescent="0.2"/>
    <row r="26" spans="1:5" ht="14.25" customHeight="1" x14ac:dyDescent="0.2">
      <c r="C26" s="194"/>
      <c r="D26" s="192"/>
      <c r="E26" s="195"/>
    </row>
    <row r="27" spans="1:5" x14ac:dyDescent="0.2">
      <c r="C27" s="196"/>
      <c r="D27" s="195"/>
      <c r="E27" s="195"/>
    </row>
    <row r="28" spans="1:5" x14ac:dyDescent="0.2">
      <c r="C28" s="197"/>
      <c r="D28" s="197"/>
      <c r="E28" s="195"/>
    </row>
    <row r="29" spans="1:5" x14ac:dyDescent="0.2">
      <c r="C29" s="195"/>
      <c r="D29" s="195"/>
      <c r="E29" s="195"/>
    </row>
    <row r="30" spans="1:5" x14ac:dyDescent="0.2">
      <c r="C30" s="197"/>
      <c r="D30" s="193"/>
      <c r="E30" s="198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Дх </vt:lpstr>
      <vt:lpstr>МП </vt:lpstr>
      <vt:lpstr>вед. </vt:lpstr>
      <vt:lpstr>источн</vt:lpstr>
      <vt:lpstr>'вед. '!APPT</vt:lpstr>
      <vt:lpstr>'вед. '!SIGN</vt:lpstr>
      <vt:lpstr>'вед. '!Заголовки_для_печати</vt:lpstr>
      <vt:lpstr>'МП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Копанева Юлия Евгеньевна</cp:lastModifiedBy>
  <cp:lastPrinted>2024-08-09T10:31:14Z</cp:lastPrinted>
  <dcterms:created xsi:type="dcterms:W3CDTF">2021-09-22T04:47:41Z</dcterms:created>
  <dcterms:modified xsi:type="dcterms:W3CDTF">2024-09-11T06:39:51Z</dcterms:modified>
</cp:coreProperties>
</file>