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20" windowWidth="1980" windowHeight="1170" tabRatio="880" activeTab="3"/>
  </bookViews>
  <sheets>
    <sheet name="Нормат.распред." sheetId="1" r:id="rId1"/>
    <sheet name="Дх 2021-2023" sheetId="2" r:id="rId2"/>
    <sheet name="МП 2021-2023 " sheetId="3" r:id="rId3"/>
    <sheet name="вед. 2021-2023 " sheetId="4" r:id="rId4"/>
    <sheet name="Источ. 2021-2023" sheetId="5" r:id="rId5"/>
    <sheet name="прил. МБТ 2021-2023" sheetId="6" r:id="rId6"/>
    <sheet name="ГАБД" sheetId="7" r:id="rId7"/>
    <sheet name="ГАИД" sheetId="8" r:id="rId8"/>
    <sheet name="внутр.займы 2021-2023" sheetId="9" r:id="rId9"/>
    <sheet name="мун.гарант. 2021-2023" sheetId="10" r:id="rId10"/>
  </sheets>
  <externalReferences>
    <externalReference r:id="rId13"/>
  </externalReferences>
  <definedNames>
    <definedName name="_xlnm.Print_Titles" localSheetId="3">'вед. 2021-2023 '!$9:$11</definedName>
    <definedName name="_xlnm.Print_Titles" localSheetId="6">'ГАБД'!$8:$9</definedName>
    <definedName name="_xlnm.Print_Titles" localSheetId="1">'Дх 2021-2023'!$9:$10</definedName>
    <definedName name="_xlnm.Print_Titles" localSheetId="2">'МП 2021-2023 '!$9:$10</definedName>
    <definedName name="_xlnm.Print_Titles" localSheetId="5">'прил. МБТ 2021-2023'!$9:$10</definedName>
  </definedNames>
  <calcPr fullCalcOnLoad="1"/>
</workbook>
</file>

<file path=xl/sharedStrings.xml><?xml version="1.0" encoding="utf-8"?>
<sst xmlns="http://schemas.openxmlformats.org/spreadsheetml/2006/main" count="4328" uniqueCount="1104">
  <si>
    <t>4</t>
  </si>
  <si>
    <t>3</t>
  </si>
  <si>
    <t>Наименование расходов</t>
  </si>
  <si>
    <t>целевая статья</t>
  </si>
  <si>
    <t>вид расходов</t>
  </si>
  <si>
    <t>01 0 00 00000</t>
  </si>
  <si>
    <t>Муниципальная программа "Развитие системы образования Соликамского городского округа"</t>
  </si>
  <si>
    <t>01 1 00 00000</t>
  </si>
  <si>
    <t>Подпрограмма "Развитие инфраструктуры муниципальной системы образования Соликамского городского округа"</t>
  </si>
  <si>
    <t>01 1 01 00000</t>
  </si>
  <si>
    <t>01 1 01 02040</t>
  </si>
  <si>
    <t>600</t>
  </si>
  <si>
    <t>Предоставление  субсидий  бюджетным,  автономным  учреждениям и иным некоммерческим организациям</t>
  </si>
  <si>
    <t>01 1 01 07360</t>
  </si>
  <si>
    <t>200</t>
  </si>
  <si>
    <t>Закупка товаров, работ и услуг для государственных (муниципальных) нужд</t>
  </si>
  <si>
    <t>01 1 02 00000</t>
  </si>
  <si>
    <t>01 1 02 07110</t>
  </si>
  <si>
    <t>Выявление, сопровождение и поддержка одаренных детей</t>
  </si>
  <si>
    <t>300</t>
  </si>
  <si>
    <t>Социальное обеспечение и иные выплаты населению</t>
  </si>
  <si>
    <t>01 1 02 07120</t>
  </si>
  <si>
    <t>Мероприятия по повышению профессиональной компетентности педагогических кадров</t>
  </si>
  <si>
    <t>01 1 02 07610</t>
  </si>
  <si>
    <t>01 1 02 20050</t>
  </si>
  <si>
    <t>01 9 00 00000</t>
  </si>
  <si>
    <t>01 9 01 00000</t>
  </si>
  <si>
    <t>Основное мероприятие "Качественное исполнение функции главного распорядителя (главного администратора) бюджетных средств"</t>
  </si>
  <si>
    <t>01 9 01 02030</t>
  </si>
  <si>
    <t>01 9 01 00040</t>
  </si>
  <si>
    <t>Содержание аппарата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</si>
  <si>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</si>
  <si>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</si>
  <si>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01 9 01 02050</t>
  </si>
  <si>
    <t>Предоставление услуг в сфере общего образования</t>
  </si>
  <si>
    <t>01 9 01 02060</t>
  </si>
  <si>
    <t>Предоставление услуг по дополнительному образованию детей</t>
  </si>
  <si>
    <t>01 9 01 02080</t>
  </si>
  <si>
    <t>Предоставление услуг прочими учреждениями образования</t>
  </si>
  <si>
    <t>01 9 02 00000</t>
  </si>
  <si>
    <t>Основное мероприятие "Реализация государственных полномочий и публичных обязательств в сфере образования"</t>
  </si>
  <si>
    <t>01 9 02 20060</t>
  </si>
  <si>
    <t>01 9 02 07510</t>
  </si>
  <si>
    <t>Мероприятия по организации оздоровительной кампании детей и подростков</t>
  </si>
  <si>
    <t>Мероприятия по организации оздоровления и отдыха детей</t>
  </si>
  <si>
    <t>800</t>
  </si>
  <si>
    <t>Иные бюджетные ассигнования</t>
  </si>
  <si>
    <t>02 0 00 00000</t>
  </si>
  <si>
    <t>02 1 00 00000</t>
  </si>
  <si>
    <t>Подпрограмма "Развитие сферы культуры в Соликамском городском округе"</t>
  </si>
  <si>
    <t>02 1 01 00000</t>
  </si>
  <si>
    <t>Основное мероприятие "Усиление роли сферы культуры в повышении качества жизни горожан"</t>
  </si>
  <si>
    <t>02 1 01 08320</t>
  </si>
  <si>
    <t>02 1 01 08610</t>
  </si>
  <si>
    <t>02 1 01 08620</t>
  </si>
  <si>
    <t>Поддержка профессионального мастерства, развитие народных промыслов и ремёсел</t>
  </si>
  <si>
    <t>02 2 00 00000</t>
  </si>
  <si>
    <t>02 2 01 00000</t>
  </si>
  <si>
    <t>02 2 01 08400</t>
  </si>
  <si>
    <t>02 4 01 00000</t>
  </si>
  <si>
    <t>Подпрограмма "Развитие молодежной политики в Соликамском городском округе"</t>
  </si>
  <si>
    <t>Основное мероприятие "Развитие условий для социального становления и самореализации молодежи на территории Соликамского городского округа"</t>
  </si>
  <si>
    <t>02 4 01 07700</t>
  </si>
  <si>
    <t>02 9 00 00000</t>
  </si>
  <si>
    <t>Подпрограмма "Обеспечение реализации муниципальной программы "Развитие сферы культуры, туризма и молодежной политики Соликамского городского округа"</t>
  </si>
  <si>
    <t>02 9 01 00000</t>
  </si>
  <si>
    <t>02 9 01 00040</t>
  </si>
  <si>
    <t>02 9 01 02060</t>
  </si>
  <si>
    <t>02 9 01 02070</t>
  </si>
  <si>
    <t>Предоставление услуг в сфере молодежной политики</t>
  </si>
  <si>
    <t>02 9 01 02090</t>
  </si>
  <si>
    <t>Предоставление услуги по культурно-досуговой деятельности</t>
  </si>
  <si>
    <t>02 9 01 02100</t>
  </si>
  <si>
    <t>02 9 01 02110</t>
  </si>
  <si>
    <t>02 9 01 02130</t>
  </si>
  <si>
    <t>Предоставление услуг прочими учреждениями культуры</t>
  </si>
  <si>
    <t>02 9 01 08110</t>
  </si>
  <si>
    <t>Приобретение периодической, научной, учебно-методической, справочно-информационной и художественной литературы для инвалидов по зрению</t>
  </si>
  <si>
    <t>02 9 01 08120</t>
  </si>
  <si>
    <t>Приобретение периодической, научной, учебно-методической, справочно-информационной и художественной литературы и подписка для пополнения фондов</t>
  </si>
  <si>
    <t>03 0 00 00000</t>
  </si>
  <si>
    <t>03 1 00 00000</t>
  </si>
  <si>
    <t>03 1 01 00000</t>
  </si>
  <si>
    <t>Основное мероприятие "Снижение количества преступлений, зарегистрированных в округе"</t>
  </si>
  <si>
    <t>03 1 01 03310</t>
  </si>
  <si>
    <t>03 1 01 03320</t>
  </si>
  <si>
    <t>03 1 02 00000</t>
  </si>
  <si>
    <t>03 1 02 09200</t>
  </si>
  <si>
    <t>03 1 03 00000</t>
  </si>
  <si>
    <t>Основное мероприятие "Формирование негативного отношения к употреблению алкоголя"</t>
  </si>
  <si>
    <t>03 1 03 09210</t>
  </si>
  <si>
    <t>Мероприятия по профилактике потребления алкоголя</t>
  </si>
  <si>
    <t>03 2 00 00000</t>
  </si>
  <si>
    <t>Подпрограмма "Развитие безопасности жизнедеятельности населения Соликамского городского округа"</t>
  </si>
  <si>
    <t>03 2 01 00000</t>
  </si>
  <si>
    <t>Основное мероприятие "Защита населения и территорий от  чрезвычайных ситуаций, выполнение  мероприятий по гражданской обороне"</t>
  </si>
  <si>
    <t>03 2 01 03110</t>
  </si>
  <si>
    <t>Мероприятия по гражданской обороне, предупреждению и ликвидации чрезвычайных ситуаций</t>
  </si>
  <si>
    <t>03 2 02 00000</t>
  </si>
  <si>
    <t>03 2 02 03210</t>
  </si>
  <si>
    <t>03 2 02 04110</t>
  </si>
  <si>
    <t>03 2 02 05230</t>
  </si>
  <si>
    <t>Содержание источников противопожарного водоснабжения</t>
  </si>
  <si>
    <t>03 4 00 00000</t>
  </si>
  <si>
    <t>Подпрограмма "Охрана окружающей среды Соликамского городского округа"</t>
  </si>
  <si>
    <t>03 4 01 00000</t>
  </si>
  <si>
    <t>Основное мероприятие "Повышение экологической безопасности"</t>
  </si>
  <si>
    <t>03 4 01 04120</t>
  </si>
  <si>
    <t>Охрана, использование и воспроизводство городских лесов</t>
  </si>
  <si>
    <t>03 4 01 06110</t>
  </si>
  <si>
    <t>Обеспечение функций в сфере охраны окружающей среды и экологической безопасности</t>
  </si>
  <si>
    <t>03 4 02 00000</t>
  </si>
  <si>
    <t>03 4 02 06120</t>
  </si>
  <si>
    <t>Экологическое образование и формирование экологической культуры</t>
  </si>
  <si>
    <t>03 9 00 00000</t>
  </si>
  <si>
    <t>03 9 01 00000</t>
  </si>
  <si>
    <t>03 9 01 00080</t>
  </si>
  <si>
    <t>Обеспечение деятельности казенных учреждений</t>
  </si>
  <si>
    <t>04 0 00 00000</t>
  </si>
  <si>
    <t>Муниципальная программа "Экономическое развитие Соликамского городского округа"</t>
  </si>
  <si>
    <t>04 1 00 00000</t>
  </si>
  <si>
    <t>04 1 01 00000</t>
  </si>
  <si>
    <t>04 1 01 04230</t>
  </si>
  <si>
    <t>04 2 00 00000</t>
  </si>
  <si>
    <t>Подпрограмма "Эффективное управление и распоряжение муниципальным имуществом и земельными ресурсами в Соликамском городском округе"</t>
  </si>
  <si>
    <t>04 2 01 00000</t>
  </si>
  <si>
    <t>Основное мероприятие "Эффективное управление и распоряжение муниципальным имуществом"</t>
  </si>
  <si>
    <t>04 2 01 01210</t>
  </si>
  <si>
    <t>Управление объектами муниципальной недвижимости</t>
  </si>
  <si>
    <t>04 2 02 00000</t>
  </si>
  <si>
    <t>Основное мероприятие "Эффективное управление и распоряжение земельными ресурсами"</t>
  </si>
  <si>
    <t>04 2 02 01230</t>
  </si>
  <si>
    <t>04 9 00 00000</t>
  </si>
  <si>
    <t>Подпрограмма "Обеспечение реализации муниципальной программы "Экономическое развитие Соликамского городского округа"</t>
  </si>
  <si>
    <t>04 9 01 00040</t>
  </si>
  <si>
    <t>04 9 01 01220</t>
  </si>
  <si>
    <t>05 1 00 00000</t>
  </si>
  <si>
    <t>Подпрограмма "Благоустройство Соликамского городского округа "</t>
  </si>
  <si>
    <t>05 1 01 00000</t>
  </si>
  <si>
    <t>Основное мероприятие "Формирование благоприятных и комфортных условий проживания граждан"</t>
  </si>
  <si>
    <t>05 1 01 05310</t>
  </si>
  <si>
    <t>05 1 01 05320</t>
  </si>
  <si>
    <t>05 1 02 00000</t>
  </si>
  <si>
    <t>05 1 02 05330</t>
  </si>
  <si>
    <t>Восстановление и поддержка технического состояния объектов благоустройства</t>
  </si>
  <si>
    <t>05 1 02 05340</t>
  </si>
  <si>
    <t>05 2 00 00000</t>
  </si>
  <si>
    <t>Подпрограмма "Развитие коммунальной инфраструктуры и повышение энергетической эффективности на территории Соликамского городского округа"</t>
  </si>
  <si>
    <t>05 2 01 00000</t>
  </si>
  <si>
    <t>Основное мероприятие "Повышение эффективности использования энергетических ресурсов в коммунальной, бюджетной и жилищной сферах"</t>
  </si>
  <si>
    <t>05 2 01 05210</t>
  </si>
  <si>
    <t>05 2 02 00000</t>
  </si>
  <si>
    <t>400</t>
  </si>
  <si>
    <t>05 3 00 00000</t>
  </si>
  <si>
    <t>Подпрограмма "Развитие и содержание дорог Соликамского городского округа"</t>
  </si>
  <si>
    <t>05 3 01 00000</t>
  </si>
  <si>
    <t>Основное мероприятие "Содержание автодорог и искусственных сооружений на них в соответствии с необходимыми требованиями"</t>
  </si>
  <si>
    <t>05 3 01 04510</t>
  </si>
  <si>
    <t>05 3 01 05220</t>
  </si>
  <si>
    <t>05 3 02 00000</t>
  </si>
  <si>
    <t>05 3 02 04520</t>
  </si>
  <si>
    <t>05 4 00 00000</t>
  </si>
  <si>
    <t>Подпрограмма "Поддержка технического состояния и развитие жилищного фонда Соликамского городского округа"</t>
  </si>
  <si>
    <t>05 4 01 00000</t>
  </si>
  <si>
    <t>Основное мероприятие "Обеспечение комфортного и безопасного жилья"</t>
  </si>
  <si>
    <t>05 4 01 05110</t>
  </si>
  <si>
    <t>05 4 01 05120</t>
  </si>
  <si>
    <t>Капитальные вложения в объекты государственной (муниципальной) собственности</t>
  </si>
  <si>
    <t>05 6 00 00000</t>
  </si>
  <si>
    <t>Подпрограмма "Развитие градостроительного планирования и регулирования использования территории Соликамского городского округа"</t>
  </si>
  <si>
    <t>05 6 01 00000</t>
  </si>
  <si>
    <t>Основное мероприятие "Обеспечение устойчивого развития территории Соликамского городского округа градостроительными средствами"</t>
  </si>
  <si>
    <t>05 6 01 04620</t>
  </si>
  <si>
    <t>Управление градостроительной деятельностью на территории Соликамского городского округа</t>
  </si>
  <si>
    <t>05 9 00 00000</t>
  </si>
  <si>
    <t>05 9 01 00000</t>
  </si>
  <si>
    <t>05 9 01 00040</t>
  </si>
  <si>
    <t>05 9 01 02010</t>
  </si>
  <si>
    <t>06 0 00 00000</t>
  </si>
  <si>
    <t>06 1 01 00000</t>
  </si>
  <si>
    <t>06 1 02 00000</t>
  </si>
  <si>
    <t>06 1 02 09400</t>
  </si>
  <si>
    <t>06 9 00 00000</t>
  </si>
  <si>
    <t>06 9 01 00000</t>
  </si>
  <si>
    <t>06 9 01 00040</t>
  </si>
  <si>
    <t>06 9 01 02060</t>
  </si>
  <si>
    <t>06 9 01 02140</t>
  </si>
  <si>
    <t>06 9 01 07520</t>
  </si>
  <si>
    <t>08 0 00 00000</t>
  </si>
  <si>
    <t>08 1 00 00000</t>
  </si>
  <si>
    <t>Подпрограмма "Поддержка и развитие общественных инициатив в Соликамском городском округе"</t>
  </si>
  <si>
    <t>08 1 01 00000</t>
  </si>
  <si>
    <t>08 1 01 01310</t>
  </si>
  <si>
    <t>08 2 00 00000</t>
  </si>
  <si>
    <t>08 2 01 00000</t>
  </si>
  <si>
    <t>08 2 01 01310</t>
  </si>
  <si>
    <t>08 2 01 20100</t>
  </si>
  <si>
    <t>08 3 00 00000</t>
  </si>
  <si>
    <t>08 3 01 00000</t>
  </si>
  <si>
    <t>08 3 01 01310</t>
  </si>
  <si>
    <t>09 0 00 00000</t>
  </si>
  <si>
    <t>09 1 00 00000</t>
  </si>
  <si>
    <t>09 1 01 00000</t>
  </si>
  <si>
    <t>Основное мероприятие "Муниципальная поддержка молодых семей в решении жилищной проблемы"</t>
  </si>
  <si>
    <t>09 2 00 00000</t>
  </si>
  <si>
    <t>09 2 01 00000</t>
  </si>
  <si>
    <t>Основное мероприятие "Оказание социальной поддержки отдельным категориям граждан"</t>
  </si>
  <si>
    <t>09 2 02 00000</t>
  </si>
  <si>
    <t>Основное мероприятие "Муниципальная поддержка отдельных категорий граждан"</t>
  </si>
  <si>
    <t>10 0 00 00000</t>
  </si>
  <si>
    <t>10 1 00 00000</t>
  </si>
  <si>
    <t>Подпрограмма "Развитие муниципальной службы в Соликамском городском округе"</t>
  </si>
  <si>
    <t>10 1 01 00000</t>
  </si>
  <si>
    <t>10 1 01 01010</t>
  </si>
  <si>
    <t>Мероприятия по развитию управленческих кадров</t>
  </si>
  <si>
    <t>10 9 00 00000</t>
  </si>
  <si>
    <t>Подпрограмма "Обеспечение реализации муниципальной программы "Ресурсное обеспечение деятельности органов местного самоуправления Соликамского городского округа"</t>
  </si>
  <si>
    <t>10 9 01 00000</t>
  </si>
  <si>
    <t>10 9 01 00040</t>
  </si>
  <si>
    <t>10 9 01 00070</t>
  </si>
  <si>
    <t>10 9 01 00150</t>
  </si>
  <si>
    <t>10 9 01 01020</t>
  </si>
  <si>
    <t>10 9 01 20020</t>
  </si>
  <si>
    <t>10 9 01 20030</t>
  </si>
  <si>
    <t>Составление протоколов об административных правонарушениях</t>
  </si>
  <si>
    <t>10 9 02 00000</t>
  </si>
  <si>
    <t>Основное мероприятие "Обеспечение сбалансированности и устойчивости бюджета Соликамского городского округа. Повышение качества управления муниципальными финансами"</t>
  </si>
  <si>
    <t>10 9 02 00040</t>
  </si>
  <si>
    <t>91 0 00 00000</t>
  </si>
  <si>
    <t>Обеспечение деятельности органов местного самоуправления</t>
  </si>
  <si>
    <t>91 0 00 00010</t>
  </si>
  <si>
    <t>91 0 00 00030</t>
  </si>
  <si>
    <t>Председатель Контрольно-счетной палаты Соликамского городского округа</t>
  </si>
  <si>
    <t>91 0 00 00060</t>
  </si>
  <si>
    <t>91 0 00 20010</t>
  </si>
  <si>
    <t>Компенсации депутатам за время осуществления полномочий</t>
  </si>
  <si>
    <t>91 0 00 00150</t>
  </si>
  <si>
    <t>92 0 00 00000</t>
  </si>
  <si>
    <t>Мероприятия, осуществляемые органами местного самоуправления в рамках непрограммных направлений расходов</t>
  </si>
  <si>
    <t>92 0 00 00070</t>
  </si>
  <si>
    <t>92 0 00 00090</t>
  </si>
  <si>
    <t>92 0 00 00990</t>
  </si>
  <si>
    <t>Условные расходы бюджета</t>
  </si>
  <si>
    <t>10 9 01 2К080</t>
  </si>
  <si>
    <t>91 0 00 00040</t>
  </si>
  <si>
    <t>ИТОГО РАСХОДОВ:</t>
  </si>
  <si>
    <t>Осуществление полномочий по созданию и организации деятельности административных комиссий</t>
  </si>
  <si>
    <t/>
  </si>
  <si>
    <t>03 1 04 00000</t>
  </si>
  <si>
    <t>06 1 01 09410</t>
  </si>
  <si>
    <t>08 4 00 00000</t>
  </si>
  <si>
    <t>Подпрограмма "Укрепление гражданского единства и межнационального согласия в Соликамском городском округе"</t>
  </si>
  <si>
    <t>08 4 01 00000</t>
  </si>
  <si>
    <t>08 4 01 S1310</t>
  </si>
  <si>
    <t>Софинансирование проектов инициативного бюджетирования (долевое участие местного бюджета)</t>
  </si>
  <si>
    <t>01 9 02 2Н020</t>
  </si>
  <si>
    <t>Публичный показ музейных предметов, музейных коллекций</t>
  </si>
  <si>
    <t>Библиотечное, библиографическое и информационное обслуживание пользователей библиотеки</t>
  </si>
  <si>
    <t>Подпрограмма "Поддержка ветеранов войны, труда, Вооруженных сил и правоохранительных органов в Соликамском городском округе"</t>
  </si>
  <si>
    <t>06 1 02 09420</t>
  </si>
  <si>
    <t>1</t>
  </si>
  <si>
    <t>2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</si>
  <si>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</si>
  <si>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05 1 02 05370</t>
  </si>
  <si>
    <t>01 1 01 07350</t>
  </si>
  <si>
    <t>06 1 02 20070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</si>
  <si>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</si>
  <si>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</si>
  <si>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Ведомственная классификация</t>
  </si>
  <si>
    <t>Бюджетная классификация</t>
  </si>
  <si>
    <t>раздел, подраздел</t>
  </si>
  <si>
    <t>Обеспечение представительской деятельности органов местного самоуправления</t>
  </si>
  <si>
    <t>Опубликование муниципальных правовых актов, оплата услуг по размещению информации о деятельности органов местного самоуправления</t>
  </si>
  <si>
    <t>Предоставление услуг и мероприятия по хранению, комплектованию, использованию архивных документов</t>
  </si>
  <si>
    <t>Выплаты Почетным гражданам и поощрений к Почетной грамоте</t>
  </si>
  <si>
    <t>Подпрограмма "Общественная безопасность на территории Соликамского городского округа"</t>
  </si>
  <si>
    <t>Содержание автомобильных дорог и элементов благоустройства</t>
  </si>
  <si>
    <t>Организация содержания мест захоронений</t>
  </si>
  <si>
    <t>Освещение улиц</t>
  </si>
  <si>
    <t>Подпрограмма "Обеспечение условий для занятий физической культурой и спортом"</t>
  </si>
  <si>
    <t>Приведение в нормативное состояние муниципальных общеобразовательных учреждений (кроме долевого участия в ПРП)</t>
  </si>
  <si>
    <t>Муниципальная программа "Развитие сферы культуры, туризма и молодежной политики Соликамского городского округа"</t>
  </si>
  <si>
    <t>02 1 01 00150</t>
  </si>
  <si>
    <t>Обеспечение мероприятий по оказанию адресной помощи населению</t>
  </si>
  <si>
    <t>Оказание адресной материальной помощи малообеспеченным семьям с детьми, гражданам, попавшим в трудную или экстремальную жизненную ситуацию</t>
  </si>
  <si>
    <t xml:space="preserve">06 1 00 00000 </t>
  </si>
  <si>
    <t>04 9 01 0000</t>
  </si>
  <si>
    <t>Управление земельными ресурсами</t>
  </si>
  <si>
    <t>Подпрограмма "Обеспечение реализации муниципальной программы "Развитие системы образования Соликамского городского округа"</t>
  </si>
  <si>
    <t>Предоставление услуг присмотра и ухода в муниципальных дошкольных учреждениях</t>
  </si>
  <si>
    <t>Содействие трудоустройству несовершеннолетних</t>
  </si>
  <si>
    <t>Подпрограмма "Развитие сферы туризма в Соликамском городском округе"</t>
  </si>
  <si>
    <t>02 4 00 00000</t>
  </si>
  <si>
    <t>Мероприятия в сфере молодежной политики</t>
  </si>
  <si>
    <t>Организация досуга населения</t>
  </si>
  <si>
    <t>Подпрограмма "Обеспечение жильем молодых семей в Соликамском городском округе"</t>
  </si>
  <si>
    <t>Мероприятия по физической культуре и спорту</t>
  </si>
  <si>
    <t xml:space="preserve">Реализация мероприятий Всероссийского комплекса "ГТО"  </t>
  </si>
  <si>
    <t xml:space="preserve">Предоставление услуг в сфере физической культуры и спорта </t>
  </si>
  <si>
    <t xml:space="preserve"> </t>
  </si>
  <si>
    <t>10 9 01 2С050</t>
  </si>
  <si>
    <t>09 2 02 2С070</t>
  </si>
  <si>
    <t>09 2 02 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</si>
  <si>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</si>
  <si>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09 2 02 2С090</t>
  </si>
  <si>
    <t>01 9 02 2С140</t>
  </si>
  <si>
    <t>10 9 01 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</si>
  <si>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</si>
  <si>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10 9 01 2П040</t>
  </si>
  <si>
    <t>10 9 01 2П060</t>
  </si>
  <si>
    <t>10 9 02 2Ц320</t>
  </si>
  <si>
    <t>10 9 01 2Т060</t>
  </si>
  <si>
    <t>Единая субвенция на выполнение отдельных государственных полномочий в сфере образования</t>
  </si>
  <si>
    <t>Мероприятия по улучшению санитарного состояния территории города</t>
  </si>
  <si>
    <t>Основное мероприятие "Ремонт и капитальный ремонт автомобильных  дорог, транзитных объектов (транзитных мостов) и систем водоотвода"</t>
  </si>
  <si>
    <t>05 3 02 SТ040</t>
  </si>
  <si>
    <t>Основное мероприятие "Развитие потребности в занятиях физической культурой и массовым спортом"</t>
  </si>
  <si>
    <t>Содержание объектов казны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</si>
  <si>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</si>
  <si>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Основное мероприятие "Профилактика терроризма"</t>
  </si>
  <si>
    <t>Основное мероприятие "Создание эффективной системы пожарной безопасности "</t>
  </si>
  <si>
    <t>Обеспечение качества предоставления услуг и выполнения функций</t>
  </si>
  <si>
    <t xml:space="preserve">Популяризация внутреннего и въездного туризма, формирование положительного туристского имиджа  </t>
  </si>
  <si>
    <t>02 2 01 08500</t>
  </si>
  <si>
    <t xml:space="preserve">Развитие вариативных форм дошкольного образования </t>
  </si>
  <si>
    <t>Основное мероприятие "Повышение качества организационно-методических и социально-педагогических условий для развития муниципальной системы образования"</t>
  </si>
  <si>
    <t>05 1 03 00000</t>
  </si>
  <si>
    <t xml:space="preserve">Основное мероприятие "Повышение уровня благоустройства нуждающихся в благоустройстве территорий общего пользования Соликамского городского округа, а также дворовых территорий многоквартирных домов"  </t>
  </si>
  <si>
    <t xml:space="preserve">Глава города Соликамска - глава администрации города Соликамска  </t>
  </si>
  <si>
    <t>Муниципальная программа "Ресурсное обеспечение деятельности органов местного самоуправления Соликамского городского округа"</t>
  </si>
  <si>
    <t>Основное мероприятие "Развитие взаимодействия органов местного самоуправления с гражданским обществом"</t>
  </si>
  <si>
    <t>Основное мероприятие "Создание условий и новых форм для качественных изменений материально-технической составляющей муниципальной системы образования"</t>
  </si>
  <si>
    <t>09 1 01 L4970</t>
  </si>
  <si>
    <t>03 1 01 SП020</t>
  </si>
  <si>
    <t>Подпрограмма "Поддержка сельского хозяйства в Соликамском городском округе"</t>
  </si>
  <si>
    <t>05 9 02 00000</t>
  </si>
  <si>
    <t>Основное мероприятие "Обеспечение выполнения функций органа местного самоуправления по соответствующему направлению деятельности"</t>
  </si>
  <si>
    <t>05 1 03 05310</t>
  </si>
  <si>
    <t xml:space="preserve">06 1 01 SФ130 </t>
  </si>
  <si>
    <t>в том числе:</t>
  </si>
  <si>
    <t>Муниципальная программа "Развитие  комплексной безопасности на территории Соликамского городского округа, развитие АПК "Безопасный город""</t>
  </si>
  <si>
    <t>92 0 00 00960</t>
  </si>
  <si>
    <t>92 0 00 SР040</t>
  </si>
  <si>
    <t xml:space="preserve">06 1 01 SР040 </t>
  </si>
  <si>
    <t>10 9 01 2У110</t>
  </si>
  <si>
    <t>Администрирование отдельных государственных полномочий по поддержке сельскохозяйственного производства</t>
  </si>
  <si>
    <t>09 2 02 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</si>
  <si>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</si>
  <si>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01 9 02 SН040</t>
  </si>
  <si>
    <t>09 2 01 SС240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</si>
  <si>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</si>
  <si>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Муниципальная программа "Развитие общественного самоуправления в Соликамском городском округе"</t>
  </si>
  <si>
    <t>Формирование имиджа и бренда Соликамского городского округа</t>
  </si>
  <si>
    <t>Муниципальная программа "Физическая культура и спорт Соликамского городского округа"</t>
  </si>
  <si>
    <t>Мероприятия по организации отдыха  детей и их оздоровления</t>
  </si>
  <si>
    <t>Подпрограмма "Обеспечение реализации муниципальной программы "Физическая культура и спорт Соликамского городского округа"</t>
  </si>
  <si>
    <t>Основное мероприятие "Создание условий для повышения конкурентоспособности туристского рынка  Соликамского городского округа"</t>
  </si>
  <si>
    <t xml:space="preserve">Приведение в нормативное состояние учреждений, подведомственных Управлению культуры </t>
  </si>
  <si>
    <t>Обеспечение жильем молодых семей в Соликамском городском округе</t>
  </si>
  <si>
    <t>Предупреждение правонарушений несовершеннолетними</t>
  </si>
  <si>
    <t>Основное мероприятие "Формирование негативного отношения к употреблению наркотических средств и распространению ВИЧ-инфекции"</t>
  </si>
  <si>
    <t>Мероприятия по профилактике потребления психоактивных веществ и противодействию распространения ВИЧ-инфекции</t>
  </si>
  <si>
    <t>Выполнение мероприятий по обеспечению первичных мер пожарной безопасности</t>
  </si>
  <si>
    <t>Основное мероприятие "Развитие спортивной инфраструктуры и материально-технической базы муниципальных учреждений"</t>
  </si>
  <si>
    <t>Основное мероприятие "Содействие формированию гармоничной межнациональной и межконфессиональной ситуации в Соликамском городском округе"</t>
  </si>
  <si>
    <t>Основное мероприятие "Обеспечения развития отраслей сельскохозяйственного производства"</t>
  </si>
  <si>
    <t>Развитие сельского хозяйства и регулирование рынков сельскохозяйственной продукции</t>
  </si>
  <si>
    <t>Мероприятия по противопожарной защите лесов</t>
  </si>
  <si>
    <t>Пенсии за выслугу лет лицам, замещавшим муниципальные должности муниципальной службы и лицам, замещавшим муниципальные должности (выборные на постоянной основе)</t>
  </si>
  <si>
    <t>Основное мероприятие "Социальная реабилитация и адаптация инвалидов Соликамского городского округа"</t>
  </si>
  <si>
    <t>05 9 02 05520</t>
  </si>
  <si>
    <t>Организация перевозок пассажиров автомобильным транспортом на территории Соликамского городского округа</t>
  </si>
  <si>
    <t xml:space="preserve">05 0 00 00000 </t>
  </si>
  <si>
    <t>Поддержка технического состояния объектов коммунальной инфраструктуры</t>
  </si>
  <si>
    <t>Основное мероприятие "Улучшение внешнего облика Соликамского городского округа и условий проживания граждан"</t>
  </si>
  <si>
    <t>01 9 02 07230</t>
  </si>
  <si>
    <t xml:space="preserve">Предоставление мер социальной поддержки педагогическим работникам образовательных учреждений </t>
  </si>
  <si>
    <t>03 1 01 05320</t>
  </si>
  <si>
    <t>03 1 01 2У090</t>
  </si>
  <si>
    <t>03 1 01 2У100</t>
  </si>
  <si>
    <t>04 3 00 00000</t>
  </si>
  <si>
    <t>04 3 01 00000</t>
  </si>
  <si>
    <t>01 9 02 2С170</t>
  </si>
  <si>
    <t>10 9 03 00000</t>
  </si>
  <si>
    <t>10 9 03 00080</t>
  </si>
  <si>
    <t>Основное мероприятие "Обеспечение поддержки ветеранов и пенсионеров"</t>
  </si>
  <si>
    <t>Оказание материальной помощи ветеранам</t>
  </si>
  <si>
    <t>Развитие инициатив, поддержка социально ориентированных некоммерческих организаций (долевое участие местного бюджета)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</si>
  <si>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(долевое участие местного бюджета)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</si>
  <si>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(долевое участие краевого бюджета)</t>
  </si>
  <si>
    <t xml:space="preserve">Подпрограмма "Обеспечение реализации муниципальной программы "Развитие  комплексной безопасности на территории Соликамского городского округа, развитие АПК "Безопасный город"" </t>
  </si>
  <si>
    <t>Мероприятия по охране общественного порядка и профилактика правонарушений</t>
  </si>
  <si>
    <t>Выплата материального стимулирования народным дружинникам за участие в охране общественного порядка (долевое участие местного бюджета)</t>
  </si>
  <si>
    <t xml:space="preserve">Капитальный ремонт, ремонт автомобильных дорог и искусственных сооружений на них </t>
  </si>
  <si>
    <t>04 01 02 00000</t>
  </si>
  <si>
    <t>Развитие торговли и потребительского рынка</t>
  </si>
  <si>
    <t>Основное мероприятие "Улучшение условий для удовлетворения потребностей населения в товарах и услугах"</t>
  </si>
  <si>
    <t>Демонтаж, перемещение, хранение, транспортирование и захоронение либо утилизация самовольно установленных и незаконно размещенных движимых объектов</t>
  </si>
  <si>
    <t>01 1 01 SН070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</si>
  <si>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(долевое участие местного бюджета)</t>
  </si>
  <si>
    <t>Мероприятия по привлечению медицинских кадров в учреждения здравоохранения</t>
  </si>
  <si>
    <t>Присуждение звания "Юное дарование"</t>
  </si>
  <si>
    <t>Основное мероприятие "Обеспечение земельных участков инфраструктурой"</t>
  </si>
  <si>
    <t>Поддержание жилищного фонда в нормативном состоянии, в том числе обеспечение безопасных условий проживания граждан</t>
  </si>
  <si>
    <t>Обеспечение мероприятий по содержание и ремонту жилищного фонда</t>
  </si>
  <si>
    <t>05 4 01 SЖ160</t>
  </si>
  <si>
    <t>05 4 01 05160</t>
  </si>
  <si>
    <t>05 2 01 05260</t>
  </si>
  <si>
    <t>Создание благоприятных условий для проживания и отдыха граждан</t>
  </si>
  <si>
    <t xml:space="preserve">05 2 02 05240 </t>
  </si>
  <si>
    <t>Разработка схем, проектирование и сооружение объектов  инженерной инфраструктуры</t>
  </si>
  <si>
    <t>04 01 02 04260</t>
  </si>
  <si>
    <t xml:space="preserve">Обеспечение населения Соликамского городского округа спортивными сооружениями, исходя из нормативной потребности </t>
  </si>
  <si>
    <t>Обеспечение работников учреждений бюджетной сферы Пермского края путевками на санаторно-курортное лечение и оздоровление (долевое участие местного бюджета)</t>
  </si>
  <si>
    <t>Обеспечение работников учреждений бюджетной сферы Пермского края путевками на санаторно-курортное лечение и оздоровление (долевое участие краевого бюджета)</t>
  </si>
  <si>
    <t>04 3 02 00000</t>
  </si>
  <si>
    <t>Основное мероприятие "Повышение эффективности использования земель сельскохозяйственного назначения"</t>
  </si>
  <si>
    <t>Создание условий для эффективного использования земель сельскохозяйственного назначения</t>
  </si>
  <si>
    <t>04 3 01 04310</t>
  </si>
  <si>
    <t>09 2 01 09620</t>
  </si>
  <si>
    <t>09 2 01 20110</t>
  </si>
  <si>
    <t>10 9 01 59300</t>
  </si>
  <si>
    <t>Государственная регистрация актов гражданского состояния</t>
  </si>
  <si>
    <t>10 9 01 51200</t>
  </si>
  <si>
    <t>09 2 02 51350</t>
  </si>
  <si>
    <t>09 2 02 51760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</si>
  <si>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</si>
  <si>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r>
      <t>Предоставление услуг (функций) по обеспечению деятельности в сфере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благоустройства и дорожного хозяйства  </t>
    </r>
  </si>
  <si>
    <t>Обеспечение деятельности прочих учреждений</t>
  </si>
  <si>
    <t>04 3 02 04320</t>
  </si>
  <si>
    <t>10 9 03 00130</t>
  </si>
  <si>
    <t>01 1 01 SР180</t>
  </si>
  <si>
    <t>02 1 01 SР180</t>
  </si>
  <si>
    <t>05 2 01 SР180</t>
  </si>
  <si>
    <t>05 3 01 SP180</t>
  </si>
  <si>
    <t>92 0 00 00950</t>
  </si>
  <si>
    <t>Расходы на исполнение решений судов, вступивших в законную силу</t>
  </si>
  <si>
    <t>код группы, подгруппы, статьи и вида источников</t>
  </si>
  <si>
    <t xml:space="preserve">наименование  </t>
  </si>
  <si>
    <t>01 05 02 01 04 0000 610</t>
  </si>
  <si>
    <t>Уменьшение  прочих остатков денежных средств бюджетов городских округов</t>
  </si>
  <si>
    <t xml:space="preserve"> 01 06 01 00 04 0000 630</t>
  </si>
  <si>
    <t>Средства от продажи акций и иных форм участия в капитале, находящихся в собственности городских округов</t>
  </si>
  <si>
    <t>итого источников внутреннего финансирования дефицита бюджета</t>
  </si>
  <si>
    <t>Реализация Программы по развитию Соликамского городского округа на 2019-2021 годы (долевое участие местного бюджета)</t>
  </si>
  <si>
    <t>Муниципальная программа "Развитие инфраструктуры и комфортной среды Соликамского городского округа"</t>
  </si>
  <si>
    <t>Подпрограмма "Обеспечение реализации муниципальной программы "Развитие инфраструктуры и комфортной среды Соликамского городского округа"</t>
  </si>
  <si>
    <t>Строительство школы на 825 мест в микрорайоне Клестовка г. Соликамск</t>
  </si>
  <si>
    <t>Приложение 2</t>
  </si>
  <si>
    <t>05 1 F2 00000</t>
  </si>
  <si>
    <t>05 1 F2 55550</t>
  </si>
  <si>
    <t>05 4 F3 00000</t>
  </si>
  <si>
    <t>92 0 00 SР180</t>
  </si>
  <si>
    <t>Реализация Программы по развитию Соликамского городского округа на 2019-2021 годы (долевое участие краевого бюджета)</t>
  </si>
  <si>
    <t>"Строительство крытого ледового катка с искусственным покрытием" в г.Соликамске Пермского края</t>
  </si>
  <si>
    <t>Обеспечение устойчивого сокращения непригодного для проживания жилого фонда</t>
  </si>
  <si>
    <t>03 4 01 04170</t>
  </si>
  <si>
    <t xml:space="preserve">Содержание особо охраняемых природных территорий местного значения </t>
  </si>
  <si>
    <t>Основное мероприятие Реализация федерального проекта "Обеспечение устойчивого сокращения непригодного для проживания жилищного фонда"</t>
  </si>
  <si>
    <t>Основное  мероприятие Реализация федерального проекта "Формирование комфортной городской среды"</t>
  </si>
  <si>
    <t>тыс. руб.</t>
  </si>
  <si>
    <t>к решению Думы</t>
  </si>
  <si>
    <t>Соликамского городского округа</t>
  </si>
  <si>
    <t>Дума Соликамского городского округа</t>
  </si>
  <si>
    <t xml:space="preserve">Наименование </t>
  </si>
  <si>
    <t>1.1. Межбюджетные трансферты, получаемые в бюджет Соликамского городского округа</t>
  </si>
  <si>
    <t>1.2. Средства, получаемые на выполнение государственных полномочий  Российской Федерации</t>
  </si>
  <si>
    <t>1.3. Средства, получаемые на выполнение государственных полномочий субъекта Российской Федерации</t>
  </si>
  <si>
    <t>Образование комиссий по делам несовершеннолетних и защите их прав и организация их деятельности</t>
  </si>
  <si>
    <t>1.4. Полномочия Соликамского городского округа с долевым финансированием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</si>
  <si>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</si>
  <si>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Реализация программ развития преобразованных муниципальных образований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</si>
  <si>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</si>
  <si>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Итого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</si>
  <si>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</si>
  <si>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(долевое участие краевого бюджета)</t>
  </si>
  <si>
    <t>10 9 03 01100</t>
  </si>
  <si>
    <t>10 9 03 00150</t>
  </si>
  <si>
    <t>92 0 00 SР080</t>
  </si>
  <si>
    <t>Поддержка кадрового потенциала</t>
  </si>
  <si>
    <t>Основное мероприятие "Комплексное развитие сельских территорий"</t>
  </si>
  <si>
    <t>05 2 06 00000</t>
  </si>
  <si>
    <t>05 2 06 05240</t>
  </si>
  <si>
    <t>05 3 06 00000</t>
  </si>
  <si>
    <t>05 3 06 05220</t>
  </si>
  <si>
    <t>03 4 01 06140</t>
  </si>
  <si>
    <t>Озеленение территории городского округа</t>
  </si>
  <si>
    <t>09 2 06 00000</t>
  </si>
  <si>
    <t>2021 год</t>
  </si>
  <si>
    <t>2022 год</t>
  </si>
  <si>
    <t>09 3 00 00000</t>
  </si>
  <si>
    <t>Подпрограмма "Врачебные кадры в Соликамском городском округе"</t>
  </si>
  <si>
    <t>Реализация мероприятий, направленных на комплексное развитие сельских территорий (долевое участие местного бюджета)</t>
  </si>
  <si>
    <t>Депутаты, работающие на непостоянной основе</t>
  </si>
  <si>
    <t xml:space="preserve">Стипендии главы городского округа - главы администрации Соликамского городского округа ведущим спортсменам </t>
  </si>
  <si>
    <t>09 3 01 09100</t>
  </si>
  <si>
    <t>09 3 01 00000</t>
  </si>
  <si>
    <t xml:space="preserve">Поддержка инфраструктуры малого и среднего предпринимательства  </t>
  </si>
  <si>
    <t xml:space="preserve">Проведение муниципальных выборов </t>
  </si>
  <si>
    <t>Освещение улиц (разработка ПСД)</t>
  </si>
  <si>
    <t>Разработка схем, проектирование и сооружение объектов инженерной инфраструктуры (в том числе разработка ПСД)</t>
  </si>
  <si>
    <t xml:space="preserve">Основное мероприятие "Повышение доступности бесплатной медицинской помощи населению"                     </t>
  </si>
  <si>
    <t>Расходы на увеличение фонда оплаты труда работников муниципальных учреждений</t>
  </si>
  <si>
    <t>92 0 00 00980</t>
  </si>
  <si>
    <t>к решению Думы Соликамского</t>
  </si>
  <si>
    <t>городского округа</t>
  </si>
  <si>
    <t xml:space="preserve"> Наименование групп, подгрупп, статей, подстатей и элементов классификации доходов </t>
  </si>
  <si>
    <t>5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</si>
  <si>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</si>
  <si>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</si>
  <si>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</si>
  <si>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</si>
  <si>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</si>
  <si>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</si>
  <si>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</si>
  <si>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</si>
  <si>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</si>
  <si>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</si>
  <si>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</t>
  </si>
  <si>
    <t>НАЛОГИ НА СОВОКУПНЫЙ ДОХОД</t>
  </si>
  <si>
    <t>1 05 03000 01 0000 110</t>
  </si>
  <si>
    <t>Единый сельскохозяйственный налог</t>
  </si>
  <si>
    <t xml:space="preserve"> 1 05 04000 02 0000 110</t>
  </si>
  <si>
    <t>Налог, взимаемый в связи с применением патентной системы налогообложения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</si>
  <si>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</si>
  <si>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</si>
  <si>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</si>
  <si>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</si>
  <si>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1 06 04000 02 0000 110</t>
  </si>
  <si>
    <t>Транспортный налог</t>
  </si>
  <si>
    <t xml:space="preserve"> 1 06 06000 00 0000 110</t>
  </si>
  <si>
    <t>Земельный налог</t>
  </si>
  <si>
    <t xml:space="preserve"> 1 08 00000 00 0000 000</t>
  </si>
  <si>
    <t>ГОСУДАРСТВЕННАЯ ПОШЛИНА</t>
  </si>
  <si>
    <t xml:space="preserve"> 1 08 03000 01 0000 110</t>
  </si>
  <si>
    <t xml:space="preserve">Государственная пошлина по делам, рассматриваемым в судах общей юрисдикции, мировыми судьями </t>
  </si>
  <si>
    <t xml:space="preserve"> 1 08 07150 01 0000 110</t>
  </si>
  <si>
    <t>Государственная пошлина за выдачу разрешения на установку  рекламной конструкции</t>
  </si>
  <si>
    <t xml:space="preserve"> 1 08 07173 01 0000 110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</si>
  <si>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 в бюджеты городских округов 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</si>
  <si>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</si>
  <si>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</si>
  <si>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</si>
  <si>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</si>
  <si>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1 11 05024  04 0000 120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</si>
  <si>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</si>
  <si>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</si>
  <si>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 и  автономных учреждений)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</si>
  <si>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</si>
  <si>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</si>
  <si>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</si>
  <si>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</si>
  <si>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</si>
  <si>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</si>
  <si>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1 12 00000 00 0000 000 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</si>
  <si>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</si>
  <si>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</si>
  <si>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</si>
  <si>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1 12 04000 00 0000 120</t>
  </si>
  <si>
    <t>Плата за использование лесов</t>
  </si>
  <si>
    <t xml:space="preserve"> 1 13 00000 00 0000 000</t>
  </si>
  <si>
    <t>ДОХОДЫ ОТ ОКАЗАНИЯ ПЛАТНЫХ УСЛУГ (РАБОТ) И КОМПЕНСАЦИИ ЗАТРАТ ГОСУДАРСТВА</t>
  </si>
  <si>
    <t>1 13 01994 04 0000 130</t>
  </si>
  <si>
    <t xml:space="preserve">Прочие доходы от оказания платных услуг (работ) получателями средств бюджетов городских округов </t>
  </si>
  <si>
    <t xml:space="preserve"> 1 13 02994 04 0000 130</t>
  </si>
  <si>
    <t>Прочие доходы от компенсации затрат бюджетов городских округов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</si>
  <si>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</si>
  <si>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</si>
  <si>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</si>
  <si>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  исключением    движимого имущества    бюджетных    и    автономных   учреждений,   а   также   имущества   государственных   и   муниципальных    унитарных  предприятий, в том числе казенных)</t>
  </si>
  <si>
    <t xml:space="preserve"> 1 14 06012 04 0000 430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</si>
  <si>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</si>
  <si>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</si>
  <si>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</si>
  <si>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</si>
  <si>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</si>
  <si>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>1 17 05040 04 0000 180</t>
  </si>
  <si>
    <t>Прочие неналоговые доходы бюджетов городских округов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</si>
  <si>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</si>
  <si>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</si>
  <si>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2 02 10000 00 0000 150</t>
  </si>
  <si>
    <t xml:space="preserve">Дотации бюджетам  бюджетной системы  Российской Федерации </t>
  </si>
  <si>
    <t xml:space="preserve"> 2 02 20000 00 0000 150</t>
  </si>
  <si>
    <t>Субсидии бюджетам  бюджетной системы  Российской Федерации  (межбюджетные субсидии)</t>
  </si>
  <si>
    <t xml:space="preserve"> 2 02 30000 00 0000 150</t>
  </si>
  <si>
    <t xml:space="preserve">Субвенции бюджетам бюджетной системы Российской Федерации </t>
  </si>
  <si>
    <t>2 02 40000 00 0000 150</t>
  </si>
  <si>
    <t>Иные межбюджетные трансферты</t>
  </si>
  <si>
    <t>ИТОГО ДОХОДОВ</t>
  </si>
  <si>
    <t>В части  задолженности и перерасчетов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</si>
  <si>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городских округов</t>
  </si>
  <si>
    <t>Сборы за выдачу органами местного самоуправления городских округов лицензий на розничную продажу алкогольной продукции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</si>
  <si>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</si>
  <si>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</si>
  <si>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Лицензионный сбор за право торговли спиртными напитками, мобилизуемый на территориях городских округов</t>
  </si>
  <si>
    <t>Прочие местные налоги и сборы, мобилизуемые на территориях городских округов</t>
  </si>
  <si>
    <t>В части доходов от использования имущества, находящегося в государственной и муниципальной собственности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</si>
  <si>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</si>
  <si>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</si>
  <si>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Доходы от продажи объектов недвижимого имущества одновременно с занятыми такими объектами недвижимого имущества земельными участками,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</si>
  <si>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В части доходов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</si>
  <si>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</si>
  <si>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</si>
  <si>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</si>
  <si>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В части административных платежей и сборов </t>
  </si>
  <si>
    <t>Платежи, взимаемые органами местного самоуправления (организациями) городских округов за выполнение определенных функций</t>
  </si>
  <si>
    <t xml:space="preserve">В части доходов от штрафов, санкций, возмещения ущерба </t>
  </si>
  <si>
    <t>Возмещение ущерба при возникновении страховых случаев, когда выгодоприобретателями выступают получатели средств бюджетов городских округов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</si>
  <si>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</si>
  <si>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В части прочих неналоговых доходов</t>
  </si>
  <si>
    <t>Невыясненные поступления, зачисляемые в бюджеты городских округов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</si>
  <si>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года)</t>
  </si>
  <si>
    <t>Целевые отчисления от лотерей городских округов</t>
  </si>
  <si>
    <t>Перечень  главных  администраторов  доходов бюджета Соликамского городского округа</t>
  </si>
  <si>
    <t>Код главного администратора</t>
  </si>
  <si>
    <t>Код классификации доходов</t>
  </si>
  <si>
    <t>Наименование главного администратора доходов</t>
  </si>
  <si>
    <t>Контрольно-счетная палата Соликамского городского округа</t>
  </si>
  <si>
    <t>1 13 02994 04 0000 130</t>
  </si>
  <si>
    <t>1 17 01040 04 0000 180</t>
  </si>
  <si>
    <t xml:space="preserve">Невыясненные поступления, зачисляемые в бюджеты городских округов </t>
  </si>
  <si>
    <t>Администрация Соликамского городского округа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</si>
  <si>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</si>
  <si>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</si>
  <si>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 и автономных учреждений, а также имущества муниципальных унитарных предприятий, в том числе казенных)</t>
  </si>
  <si>
    <t>1 12 04042 04 0000 120</t>
  </si>
  <si>
    <t>Плата за использование лесов, расположенных на землях иных категорий, находящихся в собственности городских округов, в части арендной платы</t>
  </si>
  <si>
    <t>1 16 07010 04 0000 140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</si>
  <si>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</si>
  <si>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</si>
  <si>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</si>
  <si>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</si>
  <si>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</si>
  <si>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округа, в связи с односторонним отказом исполнителя (подрядчика) от его исполнения</t>
  </si>
  <si>
    <t>1 17 05040 04 1000 180</t>
  </si>
  <si>
    <t>1 17 05040 04 2000 180</t>
  </si>
  <si>
    <t>2 02 20077 04 0000 150</t>
  </si>
  <si>
    <t>Субсидии бюджетам городских округов на софинансирование капитальных  вложений в объекты  муниципальной собственности</t>
  </si>
  <si>
    <t>2 02 25555 04 0000 150</t>
  </si>
  <si>
    <t>2 02 29999 04 0000 150</t>
  </si>
  <si>
    <t xml:space="preserve">Прочие субсидии бюджетам городских округов 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</si>
  <si>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</si>
  <si>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</si>
  <si>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</si>
  <si>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</si>
  <si>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2 02 35120 04 0000 150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</si>
  <si>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</si>
  <si>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2 02 35135 04 0000 150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</si>
  <si>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 законом от 12 января 1995 года № 5-ФЗ "О ветеранах" </t>
  </si>
  <si>
    <t>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</si>
  <si>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</si>
  <si>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2 02 35930 04 0000 150</t>
  </si>
  <si>
    <t>Субвенции бюджетам городских округов на государственную регистрацию актов гражданского состояния</t>
  </si>
  <si>
    <t>2 02 39999 04 0000 150</t>
  </si>
  <si>
    <t>Прочие субвенции бюджетам городских округов</t>
  </si>
  <si>
    <t>2 02 49999 04 0000 150</t>
  </si>
  <si>
    <t>Прочие межбюджетные трансферты, передаваемые бюджетам городских округов</t>
  </si>
  <si>
    <t>2 07 04050 04 0000 150</t>
  </si>
  <si>
    <t>Прочие безвозмездные поступления в бюджеты городских округов</t>
  </si>
  <si>
    <t>2 18 04010 04 0000 150</t>
  </si>
  <si>
    <t>Доходы бюджетов городских округов от  возврата бюджетными учреждениями остатков субсидий  прошлых лет</t>
  </si>
  <si>
    <t>2 18 04020 04 0000 150</t>
  </si>
  <si>
    <t>Доходы бюджетов городских округов от  возврата автономными учреждениями остатков субсидий  прошлых лет</t>
  </si>
  <si>
    <t>2 18 04030 04 0000 150</t>
  </si>
  <si>
    <t xml:space="preserve">Доходы бюджетов городских округов от возврата иными организациями остатков субсидий  прошлых лет </t>
  </si>
  <si>
    <t>2 19 25064 04 0000 150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</si>
  <si>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</si>
  <si>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2 19 25555 04 0000 150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</si>
  <si>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</si>
  <si>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2 19 35120 04 0000 150</t>
  </si>
  <si>
    <t xml:space="preserve"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 </t>
  </si>
  <si>
    <t>2 19 35135 04 0000 150</t>
  </si>
  <si>
    <t>Возврат остатков субвенций  на осуществление полномочий по обеспечению жильем отдельных категорий граждан, установленных федеральными  законами от 12 января 1995 года № 5-ФЗ "О ветеранах" и от 24 ноября 1995 года № 181-ФЗ "О социальной защите инвалидов в Российской Федерации"  из бюджетов городских округов</t>
  </si>
  <si>
    <t>2 19 35930 04 0000 150</t>
  </si>
  <si>
    <t>Возврат остатков субвенций на государственную регистрацию актов гражданского состояния из бюджетов городских округов</t>
  </si>
  <si>
    <t>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</si>
  <si>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</si>
  <si>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Комитет по архитектуре и градостроительству администрации Соликамского городского округа</t>
  </si>
  <si>
    <t>Управление имущественных отношений администрации Соликамского городского округа</t>
  </si>
  <si>
    <t>1 08 07150 01 1000 110</t>
  </si>
  <si>
    <t>Государственная пошлина за выдачу разрешения на установку рекламной конструкции</t>
  </si>
  <si>
    <t>1 11 05012 04 0000 120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</si>
  <si>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</si>
  <si>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</si>
  <si>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</si>
  <si>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</si>
  <si>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1 11 07014 04 0000 120</t>
  </si>
  <si>
    <t>1 12 04041 04 0000 120</t>
  </si>
  <si>
    <t xml:space="preserve">Плата за использование лесов, расположенных на землях иных категорий, находящихся в собственности городских округов, в части  платы по договору купли-продажи лесных насаждений 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</si>
  <si>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</si>
  <si>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 имущества муниципальных бюджетных и автономных учреждений), в части реализации основных средств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</si>
  <si>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</si>
  <si>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 имущества муниципальных бюджетных и автономных учреждений), в части реализации материальных запасов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</si>
  <si>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</si>
  <si>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</si>
  <si>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1 14 02043 04 0000 440</t>
  </si>
  <si>
    <t>Доходы от реализации иного 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</si>
  <si>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</si>
  <si>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</si>
  <si>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</si>
  <si>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</t>
  </si>
  <si>
    <t>1 17 05040 04 3000 180</t>
  </si>
  <si>
    <t>Управление образования администрации Соликамского городского округа</t>
  </si>
  <si>
    <t>Прочие субсидии бюджетам городских округов</t>
  </si>
  <si>
    <t xml:space="preserve"> 2 18 04030 04 0000 150</t>
  </si>
  <si>
    <t>Управление культуры администрации Соликамского городского округа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</si>
  <si>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</si>
  <si>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</si>
  <si>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Комитет по физической культуре и спорту администрации Соликамского городского округа</t>
  </si>
  <si>
    <t xml:space="preserve">Финансовое управление администрации Соликамского городского округа                                                                                                        </t>
  </si>
  <si>
    <t>2 02 15001 04 0000 150</t>
  </si>
  <si>
    <t xml:space="preserve">Дотации бюджетам городских округов на выравнивание бюджетной обеспеченности </t>
  </si>
  <si>
    <t>2 02 15002 04 0000 150</t>
  </si>
  <si>
    <t xml:space="preserve">Дотации бюджетам городских округов на поддержку мер по обеспечению сбалансированности бюджетов </t>
  </si>
  <si>
    <t>2 02 19999 04 0000 150</t>
  </si>
  <si>
    <t>Прочие дотации бюджетам городских округов</t>
  </si>
  <si>
    <t xml:space="preserve">Перечень  главных администраторов  источников финансирования </t>
  </si>
  <si>
    <t xml:space="preserve"> дефицита бюджета Соликамского городского округа</t>
  </si>
  <si>
    <t>Код администратора</t>
  </si>
  <si>
    <t>Код классификации источников внутреннего финансирования дефицита</t>
  </si>
  <si>
    <t>Наименование главных администраторов источников внутреннего финансирования дефицита бюджета</t>
  </si>
  <si>
    <t>Управление имущественных отношений администрации г. Соликамска</t>
  </si>
  <si>
    <t>01 06 01 00 04 0000 630</t>
  </si>
  <si>
    <t>01 05 02 01 04 0000 510</t>
  </si>
  <si>
    <t>Увеличение прочих остатков денежных средств бюджетов городских округов</t>
  </si>
  <si>
    <t>№ п/п</t>
  </si>
  <si>
    <t>перечень внутренних заимствований</t>
  </si>
  <si>
    <t>1.</t>
  </si>
  <si>
    <t>Бюджетные кредиты, привлеченные в бюджет Соликамского городского округа из  бюджета Пермского края,  в валюте Российской Федерации</t>
  </si>
  <si>
    <t xml:space="preserve">задолженность на начало финансового года </t>
  </si>
  <si>
    <t>привлечение средств в финансовом году</t>
  </si>
  <si>
    <t>погашение основной суммы задолженности в финансовом  году</t>
  </si>
  <si>
    <t xml:space="preserve">2. </t>
  </si>
  <si>
    <t>Кредиты кредитных организаций, привлеченные в бюджет Соликамского городского округа,  в валюте Российской Федерации</t>
  </si>
  <si>
    <t xml:space="preserve">муниципальные гарантии   Соликамского городского округа </t>
  </si>
  <si>
    <t>Объем муниципального долга Соликамского городского округа по предоставленным муниципальным гарантиям:</t>
  </si>
  <si>
    <t>1.1.</t>
  </si>
  <si>
    <t>Остаток задолженности по предоставленным муниципальным гарантиям Соликамского городского округа  в прошлые годы</t>
  </si>
  <si>
    <t>1.2.</t>
  </si>
  <si>
    <t xml:space="preserve">Предоставление муниципальных гарантий Соликамского городского округа в очередном финансовом году </t>
  </si>
  <si>
    <t>1.3.</t>
  </si>
  <si>
    <t xml:space="preserve">Возникновение обязательств в очередном финансовом году в соответствии с договорами и соглашениями о предоставлении муниципальных гарантий Соликамского городского округа </t>
  </si>
  <si>
    <t>1.4.</t>
  </si>
  <si>
    <t xml:space="preserve">Исполнение принципалами обязательств в очередном финансовом году в соответствии с договорами и соглашениями о предоставлении муниципальных гарантий Соликамского городского округа </t>
  </si>
  <si>
    <t>1.5.</t>
  </si>
  <si>
    <t>Объем муниципального долга Соликамского городского округа  по предоставленным муниципальным гарантиям  на 01 января года, следующего за очередным финансовым годом</t>
  </si>
  <si>
    <t>2.</t>
  </si>
  <si>
    <t>Объем бюджетных ассигнований, предусмотренный на исполнение гарантий по возможным гарантийным случаям</t>
  </si>
  <si>
    <t>3.</t>
  </si>
  <si>
    <t>Право регрессного требования</t>
  </si>
  <si>
    <t>задолженность на 01.01.2023</t>
  </si>
  <si>
    <t>Приложение 4</t>
  </si>
  <si>
    <t>Приложение 6</t>
  </si>
  <si>
    <t xml:space="preserve">                                                                                                                                                                          к решению Думы Соликамского</t>
  </si>
  <si>
    <t xml:space="preserve">                                                                                                                                                                          Приложение 7</t>
  </si>
  <si>
    <t xml:space="preserve">                                                                                                                                                                          городского округа</t>
  </si>
  <si>
    <t xml:space="preserve">                                                                                 к решению Думы Соликамского</t>
  </si>
  <si>
    <t xml:space="preserve">                                                                                 Приложение 8</t>
  </si>
  <si>
    <t xml:space="preserve">                                                                                 городского округа</t>
  </si>
  <si>
    <t>Приложение 9</t>
  </si>
  <si>
    <t>Приложение 10</t>
  </si>
  <si>
    <t xml:space="preserve">                                                                                                                                                                         к решению Думы Соликамского</t>
  </si>
  <si>
    <t>Норматив,              в %</t>
  </si>
  <si>
    <t>Наименование доходов</t>
  </si>
  <si>
    <t xml:space="preserve">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</si>
  <si>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                         городского округа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</si>
  <si>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</si>
  <si>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Приложение 5</t>
  </si>
  <si>
    <t>1 08 07173 01 1000 110</t>
  </si>
  <si>
    <t xml:space="preserve">Обеспечение мероприятий по переселению граждан из аварийного жилищного фонда </t>
  </si>
  <si>
    <t>Основное мероприятие "Развитие и поддержка малого и среднего предпринимательства"</t>
  </si>
  <si>
    <t>04 3 01 04330</t>
  </si>
  <si>
    <t>Реализация мероприятий по обеспечению устойчивого сокращения непригодного для проживания жилого фонда (долевое участие краевого бюджета)</t>
  </si>
  <si>
    <t xml:space="preserve">Реализация мероприятий, направленных на комплексное развитие сельских территорий (долевое участие федерального и краевого бюджета)  </t>
  </si>
  <si>
    <t>Реализация мероприятий по обеспечению устойчивого сокращения непригодного для проживания жилого фонда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</si>
  <si>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(долевое участие местного бюджета)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</si>
  <si>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(долевое участие краевого бюджета)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</si>
  <si>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</si>
  <si>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02 3 00 00000</t>
  </si>
  <si>
    <t>Подпрограмма "Сохранение объектов культурного наследия в Соликамском городском округе"</t>
  </si>
  <si>
    <t>02 3 01 00000</t>
  </si>
  <si>
    <t>Основное мероприятие "Сохранение и популяризация объектов культурного наследия"</t>
  </si>
  <si>
    <t>2 00 00000 00 0000 000</t>
  </si>
  <si>
    <t xml:space="preserve">БЕЗВОЗМЕЗДНЫЕ ПОСТУПЛЕНИЯ </t>
  </si>
  <si>
    <t>"Строительство универсальной спортивной площадки с искусственным покрытием (межшкольный стадион) по адресу: ул. Набережная, д. 169 в г.Соликамске Пермского края"</t>
  </si>
  <si>
    <t>Мероприятия, направленные на восстановление и сохранение в удовлетворительном состоянии памятников истории, памятников монументального искусства, памятных мест</t>
  </si>
  <si>
    <t>02 3 01 08200</t>
  </si>
  <si>
    <t>поправки ко 2 чтению</t>
  </si>
  <si>
    <t>2020 год            1 чтение</t>
  </si>
  <si>
    <t xml:space="preserve">Финансовое управление администрации Соликамского городского округа                                                                                                     </t>
  </si>
  <si>
    <t>Ведомственная структура расходов на 2021 год и плановый период 2022 и 2023 годов</t>
  </si>
  <si>
    <t>2021 год                       1 чтение</t>
  </si>
  <si>
    <t>2022 год                     1 чтения</t>
  </si>
  <si>
    <t>2023 год                    1 чтения</t>
  </si>
  <si>
    <t>ИСТОЧНИКИ ВНУТРЕННЕГО ФИНАНСИРОВАНИЯ  ДЕФИЦИТА БЮДЖЕТА  СОЛИКАМСКОГО ГОРОДСКОГО ОКРУГА на 2021 год и плановый период 2022 и 2023 годов</t>
  </si>
  <si>
    <t xml:space="preserve">2021 год                            </t>
  </si>
  <si>
    <t>2023 год</t>
  </si>
  <si>
    <t>Программа муниципальных внутренних заимствований на 2021 год и плановый период 2022 и 2023 годов</t>
  </si>
  <si>
    <t xml:space="preserve">задолженность на 01.01.2022 </t>
  </si>
  <si>
    <t>задолженность на 01.01.2024</t>
  </si>
  <si>
    <t>Программа муниципальных гарантий на 2021 год и плановый период 2022 и 2023 годов</t>
  </si>
  <si>
    <t>621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</si>
  <si>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</si>
  <si>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</si>
  <si>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</si>
  <si>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</si>
  <si>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Содержание аппарата, в том числе Молодежного парламента СГО</t>
  </si>
  <si>
    <t>0113</t>
  </si>
  <si>
    <t>Другие общегосударственные вопросы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</si>
  <si>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</si>
  <si>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</si>
  <si>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</si>
  <si>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</si>
  <si>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Депутаты Соликамской городской Думы, работающие на непостоянной основе</t>
  </si>
  <si>
    <t>622</t>
  </si>
  <si>
    <t xml:space="preserve">Администрация Соликамского городского округа </t>
  </si>
  <si>
    <t>0102</t>
  </si>
  <si>
    <t>Функционирование высшего должностного лица субъекта Российской Федерации 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</si>
  <si>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</si>
  <si>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</si>
  <si>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"Социальная поддержка и охрана здоровья граждан в Соликамском городском округе"</t>
  </si>
  <si>
    <t>Подпрограмма "Укрепление общественного здоровья и социальная поддержка отдельных категорий граждан в Соликамском городском округе"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</si>
  <si>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</si>
  <si>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>0105</t>
  </si>
  <si>
    <t>Судебная система</t>
  </si>
  <si>
    <t>0107</t>
  </si>
  <si>
    <t>Обеспечение проведения выборов и референдумов</t>
  </si>
  <si>
    <t>0111</t>
  </si>
  <si>
    <t>Резервные фонды</t>
  </si>
  <si>
    <t>03 1 05 00000</t>
  </si>
  <si>
    <t>03 1 05 01110</t>
  </si>
  <si>
    <t>Обеспечение технической защиты информации</t>
  </si>
  <si>
    <t>05 0 00 00000</t>
  </si>
  <si>
    <t>05 1 02 SР250</t>
  </si>
  <si>
    <t>08 1 01 SР070</t>
  </si>
  <si>
    <t>Софинансирование мероприятий по реализации социально-значимых проектов ТОС (долевое участие местного бюджета)</t>
  </si>
  <si>
    <t>Софинансирование мероприятий по реализации социально-значимых проектов ТОС (долевое участие юридических и других лиц)</t>
  </si>
  <si>
    <t>Софинансирование мероприятий по реализации социально-значимых проектов ТОС (долевое участие краевого бюджета)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</si>
  <si>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</si>
  <si>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</si>
  <si>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</si>
  <si>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</si>
  <si>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</si>
  <si>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</si>
  <si>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</si>
  <si>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</si>
  <si>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Выплата материального стимулирования народным дружинникам за участие в охране общественного порядка (долевое участие краевого бюджета)</t>
  </si>
  <si>
    <t>03 1 04 03330</t>
  </si>
  <si>
    <t>Установка, обслуживание и совершенствование систем видеонаблюдения на территории города</t>
  </si>
  <si>
    <t>0400</t>
  </si>
  <si>
    <t>Национальная экономика</t>
  </si>
  <si>
    <t>0405</t>
  </si>
  <si>
    <t>Сельское хозяйство и рыболовство</t>
  </si>
  <si>
    <t>05 1 01 SУ200</t>
  </si>
  <si>
    <t>Мероприятия по предотвращению распространения и уничтожению борщевика Сосновского (долевое участие местного бюджета)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</si>
  <si>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</si>
  <si>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</si>
  <si>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</si>
  <si>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</si>
  <si>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</si>
  <si>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</si>
  <si>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 xml:space="preserve"> Муниципальная программа "Развитие инфраструктуры и комфортной среды Соликамского городского округа"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</si>
  <si>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</si>
  <si>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</si>
  <si>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</si>
  <si>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</si>
  <si>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</si>
  <si>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</si>
  <si>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Обеспечение мероприятий по содержанию и ремонту жилищного фонда</t>
  </si>
  <si>
    <t>Мероприятия по расселению жилищного фонда, признанного аварийным после 01 января 2017 г. (долевое участие местного бюджета)</t>
  </si>
  <si>
    <t>Мероприятия по расселению жилищного фонда, признанного аварийным после 01 января 2017 г. (долевое участие краевого бюджета)</t>
  </si>
  <si>
    <t>05 4 F3 67483</t>
  </si>
  <si>
    <t>05 4 F3 67484</t>
  </si>
  <si>
    <t>0502</t>
  </si>
  <si>
    <t>Коммунальное хозяйство</t>
  </si>
  <si>
    <t>Управление (эксплуатация) бесхозяйных сетей или муниципальных сетей, не обслуживаемых специализированной организацией, холодного и горячего водоснабжения, водоотведения, теплоснабжения и газоснабжения</t>
  </si>
  <si>
    <t>0503</t>
  </si>
  <si>
    <t>Благоустройство</t>
  </si>
  <si>
    <r>
      <t xml:space="preserve">Мероприятия по улучшению санитарного и экологического состояния территории    </t>
    </r>
    <r>
      <rPr>
        <b/>
        <sz val="18"/>
        <rFont val="Times New Roman"/>
        <family val="1"/>
      </rPr>
      <t xml:space="preserve"> </t>
    </r>
  </si>
  <si>
    <t>Реализация муниципальной адресной программы Соликамского городского округа "Формирование современной городской среды на 2018-2024 годы" (кроме долевого участия)</t>
  </si>
  <si>
    <t>05 1 03  SЖ090</t>
  </si>
  <si>
    <t>Реализация муниципальной адресной программы Соликамского городского округа "Формирование современной городской среды на 2018-2024 годы" (долевое участие краевого бюджета)</t>
  </si>
  <si>
    <t>Реализация муниципальной адресной программы Соликамского городского округа "Формирование современной городской среды на 2018-2024 годы" (долевое участие федерального бюджета)</t>
  </si>
  <si>
    <t>05 1 06 00000</t>
  </si>
  <si>
    <t>05 1 06 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</si>
  <si>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</si>
  <si>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Реализация мероприятий, направленных на комплексное развитие сельских территорий (Благоустройство сельских территорий) (долевое участие федерального и краевого бюджета)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</si>
  <si>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</si>
  <si>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</si>
  <si>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</si>
  <si>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</si>
  <si>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</si>
  <si>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</si>
  <si>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0702</t>
  </si>
  <si>
    <t xml:space="preserve">Общее образование </t>
  </si>
  <si>
    <t>10 9 03 02080</t>
  </si>
  <si>
    <t>0709</t>
  </si>
  <si>
    <t>Другие вопросы в области образования</t>
  </si>
  <si>
    <t>10 9 03 01030</t>
  </si>
  <si>
    <t>Приведение в нормативное состояние имущественных комплексов и прилегающих территорий учреждений, подведомственных администрации Соликамского городского округа</t>
  </si>
  <si>
    <t>0800</t>
  </si>
  <si>
    <t xml:space="preserve">Культура, кинематография </t>
  </si>
  <si>
    <t>0801</t>
  </si>
  <si>
    <t>Культура</t>
  </si>
  <si>
    <t>0804</t>
  </si>
  <si>
    <t xml:space="preserve">Другие вопросы в области культуры, кинематографии 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</si>
  <si>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</si>
  <si>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</si>
  <si>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</si>
  <si>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</si>
  <si>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</si>
  <si>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</si>
  <si>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09 2 06 L5761</t>
  </si>
  <si>
    <t>Охрана семьи и детства</t>
  </si>
  <si>
    <t>Другие вопросы в области социальной политики</t>
  </si>
  <si>
    <r>
      <t xml:space="preserve">Подпрограмма "Социальная реабилитация и обеспечение жизнедеятельности инвалидов в Соликамском городском округе"  </t>
    </r>
  </si>
  <si>
    <t>1100</t>
  </si>
  <si>
    <t>Физическая культура и спорт</t>
  </si>
  <si>
    <t>1102</t>
  </si>
  <si>
    <t>Массовый спорт</t>
  </si>
  <si>
    <t xml:space="preserve">06 1 01 SФ230 </t>
  </si>
  <si>
    <t>623</t>
  </si>
  <si>
    <t>624</t>
  </si>
  <si>
    <t>04 2 02 SЦ140</t>
  </si>
  <si>
    <t>04 9 01 00000</t>
  </si>
  <si>
    <t>629</t>
  </si>
  <si>
    <t>0701</t>
  </si>
  <si>
    <t>Дошкольное образование</t>
  </si>
  <si>
    <t>Приведение в нормативное состояние  муниципальных образовательных учреждений, реализующих программы дошкольного образования  (кроме долевого участия в ПРП)</t>
  </si>
  <si>
    <t>01 1 01 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</si>
  <si>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</si>
  <si>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Обеспечение питанием детей с ограниченными возможностями здоровья, обучающихся в дошкольных и общеобразовательных учреждениях, и иных категорий детей</t>
  </si>
  <si>
    <t>01 9 02 53030</t>
  </si>
  <si>
    <t>01 9 02 L3040</t>
  </si>
  <si>
    <t>0703</t>
  </si>
  <si>
    <t>Дополнительное образование детей</t>
  </si>
  <si>
    <t>0707</t>
  </si>
  <si>
    <t xml:space="preserve">Молодежная политика </t>
  </si>
  <si>
    <t>631</t>
  </si>
  <si>
    <t xml:space="preserve">Управление культуры администрации Соликамского городского округа   </t>
  </si>
  <si>
    <t>Молодежная политика</t>
  </si>
  <si>
    <t>02 1 06 00000</t>
  </si>
  <si>
    <t>02 1 06 08320</t>
  </si>
  <si>
    <t>Другие вопросы в области культуры, кинематографии</t>
  </si>
  <si>
    <t>09 1 01 2С020</t>
  </si>
  <si>
    <t>Обеспечение жильем молодых семей</t>
  </si>
  <si>
    <t>Обеспечение жильем молодых семей в Соликамском городском округе  (долевое участие краевого бюджета)</t>
  </si>
  <si>
    <t>Обеспечение жильем молодых семей в Соликамском городском округе (долевое участие федерального бюджета)</t>
  </si>
  <si>
    <t>633</t>
  </si>
  <si>
    <t>Муниципальная программа "Ресурсное обеспечение деятельности органов местного самоуправления Соликамского городского округа "</t>
  </si>
  <si>
    <t>06 1 00 00000</t>
  </si>
  <si>
    <t>Основное мероприятие "Развитие потребности в занятии физической культурой и массовым спортом"</t>
  </si>
  <si>
    <t>Основное мероприятие "Развитие инфраструктуры и материально-технической базы учреждений физической культуры и спорта"</t>
  </si>
  <si>
    <t>06 1 P5 00000</t>
  </si>
  <si>
    <t>Основное мероприятие Реализация федерального проекта "Спорт - норма жизни"</t>
  </si>
  <si>
    <t>06 1 P5 50810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</si>
  <si>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РФ</t>
  </si>
  <si>
    <t xml:space="preserve">Подпрограмма "Обеспечение реализации муниципальной программы "Физическая культура и спорт Соликамского городского округа" </t>
  </si>
  <si>
    <t>Другие вопросы в области физической культуры и спорта</t>
  </si>
  <si>
    <t>670</t>
  </si>
  <si>
    <t>Финансовое управление администрации  Соликамского городского округа</t>
  </si>
  <si>
    <t>0106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</si>
  <si>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</si>
  <si>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620</t>
  </si>
  <si>
    <t>Муниципальное казенное учреждение "Контрольно-счетная палата Соликамского городского округа"</t>
  </si>
  <si>
    <t>Приобретение, содержание и совершенствование средств технического контроля и автоматической фото-фиксации нарушений, применяемых при исполнении функций по осуществлению муниципального земельного контроля, контроля за сохранностью автомобильных дорог местного значения, контроля в сфере благоустройства</t>
  </si>
  <si>
    <t>Совершенствование системы АПС в образовательных учреждениях</t>
  </si>
  <si>
    <t>Устройство крытой спортивной площадки МАОУ "СОШ № 14"</t>
  </si>
  <si>
    <t>Устройство крытой спортивной площадки МАОУ "СОШ № 4"</t>
  </si>
  <si>
    <t>Устройство крытой спортивной площадки МАОУ "СОШ № 1"</t>
  </si>
  <si>
    <t xml:space="preserve">Обеспечение жильем отдельных категорий граждан, установленных Федеральным законом от 12 января 1995 года № 5-ФЗ "О ветеранах" </t>
  </si>
  <si>
    <t>Обеспечение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</si>
  <si>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Организация мероприятий при осуществлении деятельности по обращению с животными без владельцев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</si>
  <si>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</si>
  <si>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</si>
  <si>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</si>
  <si>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 (долевое участие краевого бюджета)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</si>
  <si>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 (долевое участие местного бюджета)</t>
  </si>
  <si>
    <t>Выполнение работ по сохранению объектов культурного наследия, находящихся в собственности муниципальных образований (долевое участие краевого бюджета)</t>
  </si>
  <si>
    <t>01 1 01 2Н310</t>
  </si>
  <si>
    <t>Проведение работ по ремонту помещений общеобразовательных организаций для размещения дошкольных групп и пришкольных интернатов</t>
  </si>
  <si>
    <t xml:space="preserve">400 </t>
  </si>
  <si>
    <t>92 0 00 00940</t>
  </si>
  <si>
    <t xml:space="preserve">Реализация карантинных мер COVID-19 и на иные цели, определенные администрацией </t>
  </si>
  <si>
    <t>Мероприятия по предотвращению распространения и уничтожению борщевика Сосновского (долевое участие краевого бюджета)</t>
  </si>
  <si>
    <t xml:space="preserve">Строительство универсальной спортивной площадки с искусственным покрытием (межшкольный стадион) в с. Родники </t>
  </si>
  <si>
    <t xml:space="preserve">2022 год  </t>
  </si>
  <si>
    <t xml:space="preserve">2023 год </t>
  </si>
  <si>
    <t xml:space="preserve">2021 год       </t>
  </si>
  <si>
    <t>Приложение 3</t>
  </si>
  <si>
    <t>Реализация муниципальной адресной программы Соликамского городского округа "Формирование современной городской среды на 2018-2024 годы" (долевое участие КБ, МБ, без софинансирования из федерального бюджета)</t>
  </si>
  <si>
    <t>Реализация муниципальной адресной программы Соликамского городского округа "Формирование современной городской среды на 2018-2024 годы" (долевое участие местного бюджета)</t>
  </si>
  <si>
    <t xml:space="preserve">итого по непрограммным направлениям деятельности  </t>
  </si>
  <si>
    <t xml:space="preserve"> итого по муниципальным программам </t>
  </si>
  <si>
    <t>05 9 02 2С460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</si>
  <si>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</si>
  <si>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Распределение доходов  бюджета по кодам поступлений в бюджет  (группам, подгруппам, статьям, подстатьям и элементам классификации доходов бюджета)  на 2021 год и плановый период 2022 и 2023 годов</t>
  </si>
  <si>
    <t xml:space="preserve"> Коды поступлений                            в бюджет</t>
  </si>
  <si>
    <t xml:space="preserve">                                                                                                                                                   от                        № </t>
  </si>
  <si>
    <t>Нормативы распределения  по отдельным видам доходов бюджета Соликамского городского округа                                                                                                                                  на 2021 год и плановый период 2022 и 2023 годов</t>
  </si>
  <si>
    <t>Курортный сбор, мобилизуемый на территориях городских округов</t>
  </si>
  <si>
    <t>Доходы от размещения временно свободных средств бюджетов городских округов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</si>
  <si>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</si>
  <si>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</si>
  <si>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</si>
  <si>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                                                                                 от                    №   </t>
  </si>
  <si>
    <t xml:space="preserve">                                                                                                                                                                          от                          № 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</si>
  <si>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</si>
  <si>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</si>
  <si>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</si>
  <si>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</si>
  <si>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</si>
  <si>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</si>
  <si>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</si>
  <si>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</si>
  <si>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</si>
  <si>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1 16 10123 01 0000 140</t>
  </si>
  <si>
    <t>Доходы от денежных взысканий (штрафов), поступившие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</t>
  </si>
  <si>
    <t>1 16 11064 01 0000 140</t>
  </si>
  <si>
    <t>2 02 25576 04 0000 150</t>
  </si>
  <si>
    <t>Субсидии бюджетам городских округов на обеспечение комплексного развития сельских территорий</t>
  </si>
  <si>
    <t>2 02 35502 04 0000 150</t>
  </si>
  <si>
    <t>Субвенции бюджетам городских округов на стимулирование развития приоритетных подотраслей агропромышленного агропромышленного комплекса и развитие малых форм хозяйствования</t>
  </si>
  <si>
    <t>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</si>
  <si>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</si>
  <si>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2 07 04050 04 1000 150</t>
  </si>
  <si>
    <t>2 07 04050 04 2000 150</t>
  </si>
  <si>
    <t>2 02 29999 04 0000150</t>
  </si>
  <si>
    <t>1 16 10123 01 0001 140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</si>
  <si>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</si>
  <si>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</si>
  <si>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</si>
  <si>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</si>
  <si>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2 02 45453 04 0000 150</t>
  </si>
  <si>
    <t>Межбюджетные трансферты, передаваемые бюджетам городских округов на создание виртуальных концертных залов</t>
  </si>
  <si>
    <t>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</si>
  <si>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</si>
  <si>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2021 год и плановый период 2022 и 2023 годов</t>
  </si>
  <si>
    <t>Распределение общего объема межбюджетных трансфертов, получаемых в бюджет Соликамского городского округа,                                                                     на 2021 год и плановый период 2022 и 2023 годов</t>
  </si>
  <si>
    <t xml:space="preserve">Дотации на выравнивание бюджетной обеспеченности муниципальных районов, муниципальных округов, городских округов Пермского края </t>
  </si>
  <si>
    <t xml:space="preserve">Дотации на сбалансированность бюджетов муниципальных районов, муниципальных округов, городских округов Пермского края </t>
  </si>
  <si>
    <t>Обеспечение жильем отдельных категорий граждан, установленных Федеральным законом от 12 января 1995 г. № 5-ФЗ "О ветеранах"</t>
  </si>
  <si>
    <t>Обеспечение жильем отдельных категорий граждан, установленных Федеральным законом от 24 ноября 1995 г. № 181-ФЗ "О социальной защите инвалидов в Российской Федерации"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</si>
  <si>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</si>
  <si>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</si>
  <si>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Выполнение работ по сохранению объектов культурного наследия, находящихся в собственности муниципальных образований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</si>
  <si>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</si>
  <si>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Строительство (реконструкция) стадионов, межшкольных стадионов, спортивных площадок и иных спортивных объектов</t>
  </si>
  <si>
    <t>Выплата материального стимулирования народным дружинникам за участие в охране общественного порядка</t>
  </si>
  <si>
    <t>Разработка проектов межевания территории и проведение комплексных кадастровых работ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</si>
  <si>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</si>
  <si>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Реализация мероприятий, направленных на комплексное развитие сельских территорий (улучшение жилищных условий граждан, проживающих на сельских территориях)</t>
  </si>
  <si>
    <t>Мероприятия по расселению жилищного фонда на территории Пермского края, признанного аварийным после 1 января 2017 г.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</si>
  <si>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</si>
  <si>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Реализация программ формирования современной городской среды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</si>
  <si>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</si>
  <si>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 xml:space="preserve"> 1 17 05040 04 0000 180</t>
  </si>
  <si>
    <t xml:space="preserve">от             № </t>
  </si>
  <si>
    <r>
      <t xml:space="preserve">Реализация муниципальной адресной программы Соликамского городского округа "Формирование современной городской среды на 2018-2024 годы" (долевое участие краевого бюджета без софинансирования из федерального бюджета)     </t>
    </r>
  </si>
  <si>
    <t>08 3 01 01330</t>
  </si>
  <si>
    <t>Реализация государственной программы "Комплексное развитие сельских территорий"</t>
  </si>
  <si>
    <t>Приведение в нормативное состояние  муниципальных образовательных учреждений, реализующих программы дошкольного образования  (в том числе разработка ПСД)</t>
  </si>
  <si>
    <t>01 1 06 07350</t>
  </si>
  <si>
    <t>01 1 06 00000</t>
  </si>
  <si>
    <t>01 1 06 07360</t>
  </si>
  <si>
    <t>Приведение в нормативное состояние муниципальных общеобразовательных учреждений (в том числе разработка ПСД)</t>
  </si>
  <si>
    <t>Оборудование системами оповещения, управления эвакуацией и освещения мест массового пребывания людей</t>
  </si>
  <si>
    <t>Приобретение, обслуживание, установка и совершенствование систем технического контроля</t>
  </si>
  <si>
    <t>03 1 04 03350</t>
  </si>
  <si>
    <t>03 2 02  03370</t>
  </si>
  <si>
    <t xml:space="preserve">Выполнение работ по сохранению объектов культурного наследия, находящихся в собственности муниципальных образований (долевое участие местного бюджета) </t>
  </si>
  <si>
    <t xml:space="preserve">Реализация муниципальной адресной программы Соликамского городского округа "Формирование современной городской среды на 2018-2024 годы" (долевое участие краевого бюджета без софинансирования из федерального бюджета) </t>
  </si>
  <si>
    <t>Формирование доступной среды жизнедеятельности для инвалидов</t>
  </si>
  <si>
    <t>1103</t>
  </si>
  <si>
    <t>Спорт высших достижений</t>
  </si>
  <si>
    <t>Средства самообложения граждан, инициативные платежи, зачисляемые в бюджеты городских округов</t>
  </si>
  <si>
    <t>1 16 01204 01 0000 140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</si>
  <si>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</si>
  <si>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Строительство (реконструкция) стадионов, межшкольных стадионов, спортивных площадок и иных спортивных объектов (долевое участие местного бюджета)</t>
  </si>
  <si>
    <t>Строительство (реконструкция) стадионов, межшкольных стадионов, спортивных площадок и иных спортивных объектов (долевое участие краевого бюджета)</t>
  </si>
  <si>
    <t>Устройство спортивных площадок и оснащение объектов спортивным оборудованием и инвентарем для занятий физической культурой и спортом (долевое участие местного бюджета)</t>
  </si>
  <si>
    <t>Устройство спортивных площадок и оснащение объектов спортивным оборудованием и инвентарем для занятий физической культурой и спортом (долевое участие краевого бюджета)</t>
  </si>
  <si>
    <t>Субсидии бюджетам городских округов на реализацию программ формирования современной городской среды</t>
  </si>
  <si>
    <t>Развитие общественных инициатив, поддержка социально ориентированных некоммерческих организаций</t>
  </si>
  <si>
    <t>Основное мероприятие "Развитие и совершенствование муниципальной службы в администрации Соликамского городского округа и ее отраслевых (функциональных) органах"</t>
  </si>
  <si>
    <t>02 3 01 SК190</t>
  </si>
  <si>
    <t>Основное мероприятие "Повышение экологического образования, уровня экологической культуры"</t>
  </si>
  <si>
    <t>Основное мероприятие "Обеспечение информационной безопасности в  структурных подразделениях и отраслевых (функциональных) органах администрации Соликамского городского округа"</t>
  </si>
  <si>
    <t>03 1 04 03340</t>
  </si>
  <si>
    <t>Разработка проектов межевания территории и проведение комплексных кадастровых работ (долевое участие краевого бюджета)</t>
  </si>
  <si>
    <t>Разработка проектов межевания территории и проведение комплексных кадастровых работ (долевое участие местного бюджета)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</si>
  <si>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(долевое участие краевого бюджета)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</si>
  <si>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 (долевое участие местного бюджета)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</si>
  <si>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 (долевое участие краевого бюджета)</t>
  </si>
  <si>
    <t>Снос расселенных жилых домов и нежилых зданий (сооружений), расположенных на территории муниципальных образований Пермского края  (долевое участие местного бюджета)</t>
  </si>
  <si>
    <t>Снос расселенных жилых домов и нежилых зданий (сооружений), расположенных на территории муниципальных образований Пермского края  (долевое участие краевого бюджета)</t>
  </si>
  <si>
    <t>Снос расселенных жилых домов и нежилых зданий (сооружений), расположенных на территории муниципальных образований Пермского края (долевое участие местного бюджета)</t>
  </si>
  <si>
    <r>
      <t xml:space="preserve">Предоставление  субсидий  бюджетным,  автономным  учреждениям и иным некоммерческим организациям </t>
    </r>
    <r>
      <rPr>
        <b/>
        <sz val="16"/>
        <rFont val="Times New Roman"/>
        <family val="1"/>
      </rPr>
      <t xml:space="preserve"> </t>
    </r>
  </si>
  <si>
    <r>
      <t xml:space="preserve">03 1 01 </t>
    </r>
    <r>
      <rPr>
        <b/>
        <sz val="14"/>
        <rFont val="Times New Roman"/>
        <family val="1"/>
      </rPr>
      <t>00000</t>
    </r>
  </si>
  <si>
    <t>Подпрограмма "Развитие малого и среднего предпринимательства в Соликамском городском округе"</t>
  </si>
  <si>
    <r>
      <t>06 1 01</t>
    </r>
    <r>
      <rPr>
        <b/>
        <sz val="14"/>
        <rFont val="Times New Roman"/>
        <family val="1"/>
      </rPr>
      <t xml:space="preserve"> S</t>
    </r>
    <r>
      <rPr>
        <sz val="14"/>
        <rFont val="Times New Roman"/>
        <family val="1"/>
      </rPr>
      <t xml:space="preserve">Ф130 </t>
    </r>
  </si>
  <si>
    <r>
      <t>Капитальные вложения в объекты государственной (муниципальной) собственности</t>
    </r>
    <r>
      <rPr>
        <b/>
        <sz val="16"/>
        <rFont val="Times New Roman"/>
        <family val="1"/>
      </rPr>
      <t xml:space="preserve"> </t>
    </r>
  </si>
  <si>
    <t>Образование комиссий  по  делам несовершеннолетних  и  защите их прав и организация их деятельности</t>
  </si>
  <si>
    <r>
      <t xml:space="preserve">Резервный фонд администрации Соликамского городского округа </t>
    </r>
    <r>
      <rPr>
        <b/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</si>
</sst>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%"/>
    <numFmt numFmtId="176" formatCode="#,##0.000"/>
    <numFmt numFmtId="177" formatCode="#,##0.0000"/>
    <numFmt numFmtId="178" formatCode="#,##0.00000"/>
    <numFmt numFmtId="179" formatCode="#,##0.000000"/>
    <numFmt numFmtId="180" formatCode="_-* #,##0.00000_р_._-;\-* #,##0.00000_р_._-;_-* &quot;-&quot;??_р_._-;_-@_-"/>
    <numFmt numFmtId="181" formatCode="#,##0.00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???_р_._-;_-@_-"/>
    <numFmt numFmtId="185" formatCode="_-* #,##0.0_р_._-;\-* #,##0.0_р_._-;_-* &quot;-&quot;??_р_._-;_-@_-"/>
    <numFmt numFmtId="186" formatCode="#,##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00000"/>
    <numFmt numFmtId="192" formatCode="0.00000"/>
    <numFmt numFmtId="193" formatCode="_-* #,##0.0\ _₽_-;\-* #,##0.0\ _₽_-;_-* &quot;-&quot;??\ _₽_-;_-@_-"/>
    <numFmt numFmtId="194" formatCode="0.000"/>
    <numFmt numFmtId="195" formatCode="0.0"/>
    <numFmt numFmtId="196" formatCode="0.0000"/>
    <numFmt numFmtId="197" formatCode="#,##0.0_ ;\-#,##0.0\ "/>
    <numFmt numFmtId="198" formatCode="#,##0.00000000000"/>
    <numFmt numFmtId="199" formatCode="#,##0.000000000000"/>
    <numFmt numFmtId="200" formatCode="#,##0.0000000000"/>
    <numFmt numFmtId="201" formatCode="?"/>
    <numFmt numFmtId="202" formatCode="_-* #,##0.00000\ _₽_-;\-* #,##0.00000\ _₽_-;_-* &quot;-&quot;??\ _₽_-;_-@_-"/>
    <numFmt numFmtId="203" formatCode="_-* #,##0.0000\ _₽_-;\-* #,##0.0000\ _₽_-;_-* &quot;-&quot;??\ _₽_-;_-@_-"/>
    <numFmt numFmtId="204" formatCode="_-* #,##0.000\ _₽_-;\-* #,##0.000\ _₽_-;_-* &quot;-&quot;??\ _₽_-;_-@_-"/>
    <numFmt numFmtId="205" formatCode="#,##0.00000_ ;\-#,##0.00000\ "/>
    <numFmt numFmtId="206" formatCode="_-* #,##0\ _₽_-;\-* #,##0\ _₽_-;_-* &quot;-&quot;??\ _₽_-;_-@_-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2"/>
      <color indexed="10"/>
      <name val="Times New Roman"/>
      <family val="1"/>
    </font>
    <font>
      <sz val="18"/>
      <name val="Times New Roman"/>
      <family val="1"/>
    </font>
    <font>
      <b/>
      <sz val="20"/>
      <color indexed="10"/>
      <name val="Times New Roman"/>
      <family val="1"/>
    </font>
    <font>
      <b/>
      <sz val="10"/>
      <name val="Arial Cyr"/>
      <family val="0"/>
    </font>
    <font>
      <b/>
      <sz val="14"/>
      <color indexed="12"/>
      <name val="Times New Roman"/>
      <family val="1"/>
    </font>
    <font>
      <b/>
      <sz val="18"/>
      <color indexed="60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FF"/>
      <name val="Times New Roman"/>
      <family val="1"/>
    </font>
    <font>
      <sz val="14"/>
      <color rgb="FF0000CC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" fontId="6" fillId="0" borderId="1" applyNumberFormat="0" applyProtection="0">
      <alignment horizontal="right" vertical="center"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2" applyNumberFormat="0" applyAlignment="0" applyProtection="0"/>
    <xf numFmtId="0" fontId="47" fillId="27" borderId="3" applyNumberFormat="0" applyAlignment="0" applyProtection="0"/>
    <xf numFmtId="0" fontId="48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8" borderId="8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30" borderId="0">
      <alignment/>
      <protection/>
    </xf>
    <xf numFmtId="0" fontId="9" fillId="0" borderId="0">
      <alignment/>
      <protection/>
    </xf>
    <xf numFmtId="0" fontId="6" fillId="3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4" fillId="0" borderId="0">
      <alignment/>
      <protection/>
    </xf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25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55" applyFont="1" applyFill="1" applyAlignment="1">
      <alignment horizontal="center" vertical="center" wrapText="1"/>
      <protection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3" fillId="0" borderId="0" xfId="66" applyFont="1" applyFill="1" applyAlignment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49" fontId="5" fillId="0" borderId="0" xfId="55" applyNumberFormat="1" applyFont="1" applyFill="1" applyAlignment="1">
      <alignment horizontal="center" vertical="center" wrapText="1"/>
      <protection/>
    </xf>
    <xf numFmtId="49" fontId="5" fillId="0" borderId="11" xfId="55" applyNumberFormat="1" applyFont="1" applyFill="1" applyBorder="1" applyAlignment="1">
      <alignment horizontal="center" vertical="center" wrapText="1"/>
      <protection/>
    </xf>
    <xf numFmtId="0" fontId="5" fillId="0" borderId="11" xfId="55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Alignment="1">
      <alignment horizontal="right" vertical="center"/>
    </xf>
    <xf numFmtId="0" fontId="0" fillId="0" borderId="0" xfId="68" applyFont="1" applyFill="1" applyAlignment="1">
      <alignment vertical="center"/>
      <protection/>
    </xf>
    <xf numFmtId="0" fontId="3" fillId="0" borderId="0" xfId="66" applyFont="1" applyFill="1" applyAlignment="1">
      <alignment vertical="center"/>
      <protection/>
    </xf>
    <xf numFmtId="0" fontId="12" fillId="0" borderId="11" xfId="0" applyFont="1" applyFill="1" applyBorder="1" applyAlignment="1">
      <alignment horizontal="center" vertical="center" wrapText="1"/>
    </xf>
    <xf numFmtId="2" fontId="0" fillId="0" borderId="0" xfId="68" applyNumberFormat="1" applyFont="1" applyFill="1" applyAlignment="1">
      <alignment vertical="center"/>
      <protection/>
    </xf>
    <xf numFmtId="49" fontId="10" fillId="0" borderId="11" xfId="0" applyNumberFormat="1" applyFont="1" applyFill="1" applyBorder="1" applyAlignment="1">
      <alignment vertical="center" wrapText="1"/>
    </xf>
    <xf numFmtId="0" fontId="10" fillId="0" borderId="1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wrapText="1"/>
    </xf>
    <xf numFmtId="49" fontId="10" fillId="0" borderId="11" xfId="66" applyNumberFormat="1" applyFont="1" applyFill="1" applyBorder="1" applyAlignment="1">
      <alignment horizontal="center" vertical="center" wrapText="1"/>
      <protection/>
    </xf>
    <xf numFmtId="49" fontId="5" fillId="0" borderId="11" xfId="66" applyNumberFormat="1" applyFont="1" applyFill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vertical="center" wrapText="1"/>
      <protection/>
    </xf>
    <xf numFmtId="0" fontId="14" fillId="0" borderId="0" xfId="68" applyFont="1" applyFill="1" applyAlignment="1">
      <alignment vertical="center"/>
      <protection/>
    </xf>
    <xf numFmtId="0" fontId="5" fillId="0" borderId="11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174" fontId="10" fillId="0" borderId="11" xfId="0" applyNumberFormat="1" applyFont="1" applyFill="1" applyBorder="1" applyAlignment="1">
      <alignment horizontal="right" vertical="center" wrapText="1"/>
    </xf>
    <xf numFmtId="178" fontId="10" fillId="0" borderId="11" xfId="0" applyNumberFormat="1" applyFont="1" applyFill="1" applyBorder="1" applyAlignment="1">
      <alignment horizontal="right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5" fillId="0" borderId="11" xfId="55" applyNumberFormat="1" applyFont="1" applyFill="1" applyBorder="1" applyAlignment="1">
      <alignment horizontal="center" vertical="center"/>
      <protection/>
    </xf>
    <xf numFmtId="0" fontId="10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4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174" fontId="5" fillId="0" borderId="11" xfId="0" applyNumberFormat="1" applyFont="1" applyFill="1" applyBorder="1" applyAlignment="1">
      <alignment horizontal="right" vertical="center" wrapText="1"/>
    </xf>
    <xf numFmtId="0" fontId="5" fillId="0" borderId="11" xfId="66" applyFont="1" applyFill="1" applyBorder="1" applyAlignment="1">
      <alignment vertical="center" wrapText="1"/>
      <protection/>
    </xf>
    <xf numFmtId="0" fontId="5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vertical="center" wrapText="1"/>
    </xf>
    <xf numFmtId="174" fontId="10" fillId="0" borderId="12" xfId="0" applyNumberFormat="1" applyFont="1" applyFill="1" applyBorder="1" applyAlignment="1">
      <alignment horizontal="right" vertical="center" wrapText="1"/>
    </xf>
    <xf numFmtId="174" fontId="5" fillId="0" borderId="11" xfId="82" applyNumberFormat="1" applyFont="1" applyFill="1" applyBorder="1" applyAlignment="1">
      <alignment horizontal="right" vertical="center" wrapText="1"/>
    </xf>
    <xf numFmtId="174" fontId="10" fillId="0" borderId="11" xfId="82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9" fontId="12" fillId="0" borderId="13" xfId="66" applyNumberFormat="1" applyFont="1" applyFill="1" applyBorder="1" applyAlignment="1">
      <alignment horizontal="center" vertical="center" wrapText="1"/>
      <protection/>
    </xf>
    <xf numFmtId="49" fontId="12" fillId="0" borderId="11" xfId="66" applyNumberFormat="1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wrapText="1"/>
    </xf>
    <xf numFmtId="174" fontId="12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174" fontId="3" fillId="0" borderId="11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vertical="center"/>
    </xf>
    <xf numFmtId="0" fontId="12" fillId="0" borderId="14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3" fontId="12" fillId="0" borderId="0" xfId="67" applyNumberFormat="1" applyFont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wrapText="1"/>
    </xf>
    <xf numFmtId="0" fontId="3" fillId="0" borderId="0" xfId="66" applyFont="1" applyFill="1" applyAlignment="1">
      <alignment horizontal="right" vertical="center"/>
      <protection/>
    </xf>
    <xf numFmtId="3" fontId="3" fillId="0" borderId="0" xfId="67" applyNumberFormat="1" applyFont="1" applyAlignment="1">
      <alignment horizontal="center" vertical="center" wrapText="1"/>
      <protection/>
    </xf>
    <xf numFmtId="3" fontId="3" fillId="0" borderId="0" xfId="67" applyNumberFormat="1" applyFont="1" applyAlignment="1">
      <alignment horizontal="left" vertical="center" wrapText="1"/>
      <protection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3" fontId="3" fillId="0" borderId="11" xfId="67" applyNumberFormat="1" applyFont="1" applyBorder="1" applyAlignment="1">
      <alignment wrapText="1"/>
      <protection/>
    </xf>
    <xf numFmtId="174" fontId="3" fillId="0" borderId="11" xfId="0" applyNumberFormat="1" applyFont="1" applyBorder="1" applyAlignment="1">
      <alignment horizontal="center" wrapText="1"/>
    </xf>
    <xf numFmtId="0" fontId="3" fillId="0" borderId="0" xfId="67" applyFont="1" applyAlignment="1">
      <alignment vertical="center"/>
      <protection/>
    </xf>
    <xf numFmtId="0" fontId="1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95" fontId="3" fillId="0" borderId="11" xfId="0" applyNumberFormat="1" applyFont="1" applyBorder="1" applyAlignment="1">
      <alignment horizontal="center"/>
    </xf>
    <xf numFmtId="3" fontId="12" fillId="0" borderId="17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wrapText="1"/>
    </xf>
    <xf numFmtId="3" fontId="12" fillId="0" borderId="11" xfId="0" applyNumberFormat="1" applyFont="1" applyBorder="1" applyAlignment="1">
      <alignment wrapText="1"/>
    </xf>
    <xf numFmtId="3" fontId="3" fillId="0" borderId="11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 wrapText="1"/>
    </xf>
    <xf numFmtId="3" fontId="8" fillId="0" borderId="0" xfId="0" applyNumberFormat="1" applyFont="1" applyAlignment="1">
      <alignment horizontal="left" vertical="center" wrapText="1"/>
    </xf>
    <xf numFmtId="3" fontId="8" fillId="0" borderId="0" xfId="0" applyNumberFormat="1" applyFont="1" applyAlignment="1">
      <alignment vertical="center" wrapText="1"/>
    </xf>
    <xf numFmtId="3" fontId="13" fillId="0" borderId="0" xfId="0" applyNumberFormat="1" applyFont="1" applyAlignment="1">
      <alignment vertical="center" wrapText="1"/>
    </xf>
    <xf numFmtId="174" fontId="8" fillId="0" borderId="11" xfId="0" applyNumberFormat="1" applyFont="1" applyBorder="1" applyAlignment="1">
      <alignment horizontal="center" wrapText="1"/>
    </xf>
    <xf numFmtId="0" fontId="3" fillId="0" borderId="0" xfId="0" applyFont="1" applyFill="1" applyAlignment="1">
      <alignment horizontal="right" vertical="center"/>
    </xf>
    <xf numFmtId="0" fontId="3" fillId="0" borderId="11" xfId="55" applyFont="1" applyFill="1" applyBorder="1" applyAlignment="1">
      <alignment vertical="center" wrapText="1"/>
      <protection/>
    </xf>
    <xf numFmtId="0" fontId="3" fillId="0" borderId="11" xfId="58" applyFont="1" applyFill="1" applyBorder="1" applyAlignment="1">
      <alignment vertical="center" wrapText="1"/>
      <protection/>
    </xf>
    <xf numFmtId="4" fontId="10" fillId="0" borderId="11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0" fontId="5" fillId="0" borderId="11" xfId="66" applyNumberFormat="1" applyFont="1" applyFill="1" applyBorder="1" applyAlignment="1">
      <alignment horizontal="center" vertical="center" wrapText="1"/>
      <protection/>
    </xf>
    <xf numFmtId="49" fontId="10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wrapText="1"/>
    </xf>
    <xf numFmtId="0" fontId="10" fillId="0" borderId="11" xfId="0" applyNumberFormat="1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5" fillId="0" borderId="11" xfId="66" applyFont="1" applyFill="1" applyBorder="1" applyAlignment="1">
      <alignment horizontal="center" vertical="center" wrapText="1"/>
      <protection/>
    </xf>
    <xf numFmtId="0" fontId="10" fillId="0" borderId="12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5" fillId="0" borderId="11" xfId="66" applyNumberFormat="1" applyFont="1" applyFill="1" applyBorder="1" applyAlignment="1">
      <alignment horizontal="left" vertical="center" wrapText="1"/>
      <protection/>
    </xf>
    <xf numFmtId="49" fontId="10" fillId="0" borderId="15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174" fontId="5" fillId="0" borderId="17" xfId="0" applyNumberFormat="1" applyFont="1" applyFill="1" applyBorder="1" applyAlignment="1">
      <alignment horizontal="right" vertical="center" wrapText="1"/>
    </xf>
    <xf numFmtId="0" fontId="61" fillId="0" borderId="0" xfId="0" applyFont="1" applyFill="1" applyAlignment="1">
      <alignment vertical="center"/>
    </xf>
    <xf numFmtId="178" fontId="10" fillId="0" borderId="0" xfId="0" applyNumberFormat="1" applyFont="1" applyFill="1" applyAlignment="1">
      <alignment vertical="center"/>
    </xf>
    <xf numFmtId="174" fontId="10" fillId="0" borderId="0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1" xfId="69" applyFont="1" applyFill="1" applyBorder="1" applyAlignment="1">
      <alignment vertical="center"/>
      <protection/>
    </xf>
    <xf numFmtId="174" fontId="5" fillId="0" borderId="11" xfId="0" applyNumberFormat="1" applyFont="1" applyFill="1" applyBorder="1" applyAlignment="1">
      <alignment vertical="center"/>
    </xf>
    <xf numFmtId="10" fontId="17" fillId="0" borderId="0" xfId="0" applyNumberFormat="1" applyFont="1" applyFill="1" applyAlignment="1">
      <alignment vertical="center"/>
    </xf>
    <xf numFmtId="0" fontId="0" fillId="0" borderId="0" xfId="68" applyFont="1" applyFill="1" applyAlignment="1">
      <alignment vertical="center"/>
      <protection/>
    </xf>
    <xf numFmtId="178" fontId="62" fillId="0" borderId="0" xfId="0" applyNumberFormat="1" applyFont="1" applyFill="1" applyAlignment="1">
      <alignment vertical="center"/>
    </xf>
    <xf numFmtId="174" fontId="62" fillId="0" borderId="0" xfId="0" applyNumberFormat="1" applyFont="1" applyFill="1" applyAlignment="1">
      <alignment vertical="center"/>
    </xf>
    <xf numFmtId="195" fontId="62" fillId="0" borderId="0" xfId="0" applyNumberFormat="1" applyFont="1" applyFill="1" applyAlignment="1">
      <alignment vertical="center"/>
    </xf>
    <xf numFmtId="0" fontId="3" fillId="0" borderId="11" xfId="55" applyFont="1" applyFill="1" applyBorder="1" applyAlignment="1">
      <alignment horizontal="left" vertical="top" wrapText="1"/>
      <protection/>
    </xf>
    <xf numFmtId="0" fontId="5" fillId="0" borderId="0" xfId="0" applyFont="1" applyFill="1" applyBorder="1" applyAlignment="1">
      <alignment vertical="center" wrapText="1"/>
    </xf>
    <xf numFmtId="174" fontId="5" fillId="0" borderId="0" xfId="0" applyNumberFormat="1" applyFont="1" applyFill="1" applyBorder="1" applyAlignment="1">
      <alignment horizontal="right" vertical="center" wrapText="1"/>
    </xf>
    <xf numFmtId="0" fontId="3" fillId="0" borderId="0" xfId="66" applyFont="1" applyFill="1" applyAlignment="1">
      <alignment/>
      <protection/>
    </xf>
    <xf numFmtId="0" fontId="3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wrapText="1"/>
    </xf>
    <xf numFmtId="0" fontId="24" fillId="0" borderId="0" xfId="68" applyFont="1" applyFill="1" applyAlignment="1">
      <alignment vertical="center"/>
      <protection/>
    </xf>
    <xf numFmtId="0" fontId="10" fillId="0" borderId="0" xfId="68" applyFont="1" applyFill="1" applyAlignment="1">
      <alignment vertical="center"/>
      <protection/>
    </xf>
    <xf numFmtId="0" fontId="5" fillId="0" borderId="11" xfId="68" applyFont="1" applyFill="1" applyBorder="1" applyAlignment="1">
      <alignment horizontal="center" vertical="center" wrapText="1"/>
      <protection/>
    </xf>
    <xf numFmtId="0" fontId="5" fillId="0" borderId="11" xfId="68" applyFont="1" applyFill="1" applyBorder="1" applyAlignment="1">
      <alignment horizontal="center" vertical="center"/>
      <protection/>
    </xf>
    <xf numFmtId="0" fontId="5" fillId="34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4" fillId="0" borderId="11" xfId="68" applyFont="1" applyFill="1" applyBorder="1" applyAlignment="1">
      <alignment vertical="center"/>
      <protection/>
    </xf>
    <xf numFmtId="49" fontId="10" fillId="0" borderId="19" xfId="68" applyNumberFormat="1" applyFont="1" applyFill="1" applyBorder="1" applyAlignment="1">
      <alignment horizontal="center" vertical="center"/>
      <protection/>
    </xf>
    <xf numFmtId="0" fontId="10" fillId="0" borderId="18" xfId="68" applyFont="1" applyFill="1" applyBorder="1" applyAlignment="1">
      <alignment horizontal="left" vertical="center"/>
      <protection/>
    </xf>
    <xf numFmtId="174" fontId="10" fillId="0" borderId="18" xfId="68" applyNumberFormat="1" applyFont="1" applyFill="1" applyBorder="1" applyAlignment="1">
      <alignment vertical="center"/>
      <protection/>
    </xf>
    <xf numFmtId="0" fontId="10" fillId="0" borderId="18" xfId="68" applyFont="1" applyFill="1" applyBorder="1" applyAlignment="1">
      <alignment wrapText="1"/>
      <protection/>
    </xf>
    <xf numFmtId="174" fontId="10" fillId="0" borderId="18" xfId="68" applyNumberFormat="1" applyFont="1" applyFill="1" applyBorder="1" applyAlignment="1">
      <alignment horizontal="center" wrapText="1"/>
      <protection/>
    </xf>
    <xf numFmtId="174" fontId="10" fillId="34" borderId="18" xfId="68" applyNumberFormat="1" applyFont="1" applyFill="1" applyBorder="1" applyAlignment="1">
      <alignment horizontal="center" wrapText="1"/>
      <protection/>
    </xf>
    <xf numFmtId="0" fontId="10" fillId="0" borderId="17" xfId="68" applyFont="1" applyFill="1" applyBorder="1" applyAlignment="1">
      <alignment wrapText="1"/>
      <protection/>
    </xf>
    <xf numFmtId="174" fontId="10" fillId="0" borderId="17" xfId="68" applyNumberFormat="1" applyFont="1" applyFill="1" applyBorder="1" applyAlignment="1">
      <alignment horizontal="center" wrapText="1"/>
      <protection/>
    </xf>
    <xf numFmtId="0" fontId="10" fillId="0" borderId="20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174" fontId="10" fillId="0" borderId="21" xfId="68" applyNumberFormat="1" applyFont="1" applyFill="1" applyBorder="1" applyAlignment="1">
      <alignment horizontal="center" wrapText="1"/>
      <protection/>
    </xf>
    <xf numFmtId="0" fontId="10" fillId="0" borderId="22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174" fontId="10" fillId="0" borderId="23" xfId="68" applyNumberFormat="1" applyFont="1" applyFill="1" applyBorder="1" applyAlignment="1">
      <alignment horizontal="center" wrapText="1"/>
      <protection/>
    </xf>
    <xf numFmtId="0" fontId="5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49" fontId="10" fillId="0" borderId="11" xfId="0" applyNumberFormat="1" applyFont="1" applyFill="1" applyBorder="1" applyAlignment="1" applyProtection="1">
      <alignment horizontal="left" wrapText="1"/>
      <protection/>
    </xf>
    <xf numFmtId="201" fontId="10" fillId="0" borderId="11" xfId="0" applyNumberFormat="1" applyFont="1" applyFill="1" applyBorder="1" applyAlignment="1" applyProtection="1">
      <alignment horizontal="left" wrapText="1"/>
      <protection/>
    </xf>
    <xf numFmtId="49" fontId="10" fillId="0" borderId="11" xfId="0" applyNumberFormat="1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49" fontId="25" fillId="0" borderId="0" xfId="0" applyNumberFormat="1" applyFont="1" applyFill="1" applyAlignment="1">
      <alignment horizontal="right"/>
    </xf>
    <xf numFmtId="202" fontId="26" fillId="0" borderId="0" xfId="0" applyNumberFormat="1" applyFont="1" applyFill="1" applyAlignment="1">
      <alignment/>
    </xf>
    <xf numFmtId="203" fontId="26" fillId="0" borderId="0" xfId="0" applyNumberFormat="1" applyFont="1" applyFill="1" applyAlignment="1">
      <alignment/>
    </xf>
    <xf numFmtId="0" fontId="3" fillId="0" borderId="0" xfId="0" applyFont="1" applyFill="1" applyAlignment="1">
      <alignment horizontal="justify"/>
    </xf>
    <xf numFmtId="197" fontId="12" fillId="0" borderId="11" xfId="80" applyNumberFormat="1" applyFont="1" applyFill="1" applyBorder="1" applyAlignment="1">
      <alignment horizontal="right" vertical="center"/>
    </xf>
    <xf numFmtId="197" fontId="3" fillId="0" borderId="11" xfId="80" applyNumberFormat="1" applyFont="1" applyFill="1" applyBorder="1" applyAlignment="1">
      <alignment horizontal="right" vertical="center" wrapText="1"/>
    </xf>
    <xf numFmtId="197" fontId="12" fillId="0" borderId="11" xfId="80" applyNumberFormat="1" applyFont="1" applyFill="1" applyBorder="1" applyAlignment="1">
      <alignment horizontal="right" vertical="center" wrapText="1"/>
    </xf>
    <xf numFmtId="197" fontId="3" fillId="0" borderId="11" xfId="56" applyNumberFormat="1" applyFont="1" applyFill="1" applyBorder="1" applyAlignment="1">
      <alignment horizontal="right" vertical="center" wrapText="1"/>
      <protection/>
    </xf>
    <xf numFmtId="197" fontId="3" fillId="0" borderId="11" xfId="80" applyNumberFormat="1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left" wrapText="1"/>
    </xf>
    <xf numFmtId="49" fontId="3" fillId="0" borderId="11" xfId="60" applyNumberFormat="1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12" fillId="0" borderId="15" xfId="66" applyNumberFormat="1" applyFont="1" applyFill="1" applyBorder="1" applyAlignment="1">
      <alignment horizontal="center" vertical="center" wrapText="1"/>
      <protection/>
    </xf>
    <xf numFmtId="49" fontId="12" fillId="0" borderId="13" xfId="66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49" fontId="5" fillId="0" borderId="0" xfId="55" applyNumberFormat="1" applyFont="1" applyFill="1" applyAlignment="1">
      <alignment horizontal="center" wrapText="1"/>
      <protection/>
    </xf>
    <xf numFmtId="0" fontId="5" fillId="0" borderId="15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55" applyFont="1" applyFill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55" applyNumberFormat="1" applyFont="1" applyFill="1" applyBorder="1" applyAlignment="1">
      <alignment horizontal="center" vertical="center" wrapText="1"/>
      <protection/>
    </xf>
    <xf numFmtId="0" fontId="5" fillId="0" borderId="0" xfId="68" applyFont="1" applyFill="1" applyAlignment="1">
      <alignment horizontal="center" vertical="center" wrapText="1"/>
      <protection/>
    </xf>
    <xf numFmtId="174" fontId="5" fillId="34" borderId="12" xfId="68" applyNumberFormat="1" applyFont="1" applyFill="1" applyBorder="1" applyAlignment="1">
      <alignment horizontal="center" wrapText="1"/>
      <protection/>
    </xf>
    <xf numFmtId="174" fontId="5" fillId="34" borderId="17" xfId="68" applyNumberFormat="1" applyFont="1" applyFill="1" applyBorder="1" applyAlignment="1">
      <alignment horizontal="center" wrapText="1"/>
      <protection/>
    </xf>
    <xf numFmtId="174" fontId="5" fillId="0" borderId="12" xfId="68" applyNumberFormat="1" applyFont="1" applyFill="1" applyBorder="1" applyAlignment="1">
      <alignment horizontal="center" wrapText="1"/>
      <protection/>
    </xf>
    <xf numFmtId="174" fontId="5" fillId="0" borderId="17" xfId="68" applyNumberFormat="1" applyFont="1" applyFill="1" applyBorder="1" applyAlignment="1">
      <alignment horizontal="center" wrapText="1"/>
      <protection/>
    </xf>
    <xf numFmtId="0" fontId="12" fillId="0" borderId="0" xfId="0" applyFont="1" applyFill="1" applyAlignment="1">
      <alignment horizontal="center" vertical="center"/>
    </xf>
    <xf numFmtId="0" fontId="5" fillId="0" borderId="11" xfId="68" applyFont="1" applyFill="1" applyBorder="1" applyAlignment="1">
      <alignment wrapText="1"/>
      <protection/>
    </xf>
    <xf numFmtId="0" fontId="5" fillId="0" borderId="0" xfId="68" applyFont="1" applyFill="1" applyAlignment="1">
      <alignment horizontal="center" vertical="center"/>
      <protection/>
    </xf>
    <xf numFmtId="0" fontId="23" fillId="0" borderId="12" xfId="68" applyFont="1" applyFill="1" applyBorder="1" applyAlignment="1">
      <alignment horizontal="center" wrapText="1"/>
      <protection/>
    </xf>
    <xf numFmtId="0" fontId="23" fillId="0" borderId="17" xfId="68" applyFont="1" applyFill="1" applyBorder="1" applyAlignment="1">
      <alignment horizontal="center" wrapText="1"/>
      <protection/>
    </xf>
    <xf numFmtId="0" fontId="3" fillId="0" borderId="0" xfId="0" applyFont="1" applyFill="1" applyAlignment="1">
      <alignment horizontal="center"/>
    </xf>
    <xf numFmtId="0" fontId="25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" fontId="12" fillId="0" borderId="0" xfId="67" applyNumberFormat="1" applyFont="1" applyAlignment="1">
      <alignment horizontal="center" vertical="center" wrapText="1"/>
      <protection/>
    </xf>
    <xf numFmtId="3" fontId="12" fillId="0" borderId="0" xfId="0" applyNumberFormat="1" applyFont="1" applyAlignment="1">
      <alignment horizontal="center" vertical="center" wrapText="1"/>
    </xf>
    <xf numFmtId="3" fontId="10" fillId="0" borderId="11" xfId="70" applyNumberFormat="1" applyFont="1" applyFill="1" applyBorder="1" applyAlignment="1">
      <alignment vertical="center" wrapText="1"/>
      <protection/>
    </xf>
    <xf numFmtId="49" fontId="10" fillId="0" borderId="11" xfId="66" applyNumberFormat="1" applyFont="1" applyFill="1" applyBorder="1" applyAlignment="1">
      <alignment vertical="center" wrapText="1"/>
      <protection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left" vertical="center" wrapText="1"/>
    </xf>
    <xf numFmtId="0" fontId="10" fillId="0" borderId="17" xfId="0" applyNumberFormat="1" applyFont="1" applyFill="1" applyBorder="1" applyAlignment="1">
      <alignment vertical="center" wrapText="1"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APBEXstdData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 2 3" xfId="54"/>
    <cellStyle name="Обычный 12" xfId="55"/>
    <cellStyle name="Обычный 13" xfId="56"/>
    <cellStyle name="Обычный 14 3" xfId="57"/>
    <cellStyle name="Обычный 16" xfId="58"/>
    <cellStyle name="Обычный 2" xfId="59"/>
    <cellStyle name="Обычный 20" xfId="60"/>
    <cellStyle name="Обычный 22" xfId="61"/>
    <cellStyle name="Обычный 3" xfId="62"/>
    <cellStyle name="Обычный 5" xfId="63"/>
    <cellStyle name="Обычный 7" xfId="64"/>
    <cellStyle name="Обычный 9" xfId="65"/>
    <cellStyle name="Обычный_к думе 2009-2011 г. 2" xfId="66"/>
    <cellStyle name="Обычный_Лист1" xfId="67"/>
    <cellStyle name="Обычный_прил.3,5,7  к реш.  Расходы 2009-2011" xfId="68"/>
    <cellStyle name="Обычный_прил.4,6,8-11 к реш.  Расходы 2009-2011" xfId="69"/>
    <cellStyle name="Обычный_РАСХ98_прил. к поясн.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Процентный 2" xfId="76"/>
    <cellStyle name="Связанная ячейка" xfId="77"/>
    <cellStyle name="Стиль 1" xfId="78"/>
    <cellStyle name="Текст предупреждения" xfId="79"/>
    <cellStyle name="Comma" xfId="80"/>
    <cellStyle name="Comma [0]" xfId="81"/>
    <cellStyle name="Финансовый 2" xfId="82"/>
    <cellStyle name="Финансовый 3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0;&#1044;&#1046;&#1045;&#1058;%202019-2021\&#1059;&#1058;&#1042;&#1045;&#1056;&#1046;&#1044;&#1045;&#1053;%20&#1073;&#1102;&#1076;&#1078;&#1077;&#1090;%202019-2021%20(&#1088;&#1077;&#1096;.%20&#1057;&#1043;&#1044;%2019.12.18%20&#8470;%20428)\&#1088;&#1077;&#1096;.%20&#1057;&#1043;&#1044;_%20&#1091;&#1090;&#1074;.%20&#1073;&#1102;&#1076;&#1078;&#1077;&#1090;%20&#1057;&#1043;&#1054;%202019-2021%20(&#1087;&#1088;&#1080;&#1083;&#1086;&#1078;&#1077;&#1085;&#1080;&#1103;),%2019.12.18%20&#8470;%204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х 2019"/>
      <sheetName val="Дх 2020-2021"/>
      <sheetName val="Норм.распред."/>
      <sheetName val="МП 2019"/>
      <sheetName val="МП 2020-2021"/>
      <sheetName val="вед. 2019"/>
      <sheetName val="вед.2020-2021"/>
      <sheetName val="источники 2019"/>
      <sheetName val="госполномочия 2019"/>
      <sheetName val="госполномочия 2020-2021"/>
      <sheetName val="ГАДБ"/>
      <sheetName val="ГАИД"/>
      <sheetName val="займы 2019"/>
      <sheetName val="займы 2020-2021"/>
      <sheetName val="гарантии 2019"/>
      <sheetName val="гарантии 2020-2021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H42"/>
  <sheetViews>
    <sheetView zoomScalePageLayoutView="0" workbookViewId="0" topLeftCell="A1">
      <selection activeCell="A56" sqref="A56"/>
    </sheetView>
  </sheetViews>
  <sheetFormatPr defaultColWidth="9.00390625" defaultRowHeight="12.75"/>
  <cols>
    <col min="1" max="1" width="113.00390625" style="1" customWidth="1"/>
    <col min="2" max="2" width="16.125" style="1" customWidth="1"/>
    <col min="3" max="3" width="9.125" style="72" customWidth="1"/>
    <col min="4" max="16384" width="9.125" style="1" customWidth="1"/>
  </cols>
  <sheetData>
    <row r="1" spans="1:8" ht="15.75">
      <c r="A1" s="207" t="s">
        <v>764</v>
      </c>
      <c r="B1" s="207"/>
      <c r="H1" s="73"/>
    </row>
    <row r="2" spans="1:8" ht="15.75">
      <c r="A2" s="207" t="s">
        <v>761</v>
      </c>
      <c r="B2" s="207"/>
      <c r="C2" s="1"/>
      <c r="H2" s="73"/>
    </row>
    <row r="3" spans="1:8" ht="15.75">
      <c r="A3" s="207" t="s">
        <v>765</v>
      </c>
      <c r="B3" s="207"/>
      <c r="C3" s="1"/>
      <c r="H3" s="73"/>
    </row>
    <row r="4" spans="1:8" ht="15.75">
      <c r="A4" s="207" t="s">
        <v>998</v>
      </c>
      <c r="B4" s="207"/>
      <c r="C4" s="1"/>
      <c r="H4" s="73"/>
    </row>
    <row r="6" spans="1:2" ht="36.75" customHeight="1">
      <c r="A6" s="206" t="s">
        <v>999</v>
      </c>
      <c r="B6" s="206"/>
    </row>
    <row r="7" ht="21" customHeight="1">
      <c r="B7" s="74"/>
    </row>
    <row r="8" spans="1:3" s="77" customFormat="1" ht="31.5" customHeight="1">
      <c r="A8" s="75" t="s">
        <v>763</v>
      </c>
      <c r="B8" s="25" t="s">
        <v>762</v>
      </c>
      <c r="C8" s="76"/>
    </row>
    <row r="9" spans="1:3" s="77" customFormat="1" ht="15.75">
      <c r="A9" s="25">
        <v>1</v>
      </c>
      <c r="B9" s="25">
        <v>2</v>
      </c>
      <c r="C9" s="76"/>
    </row>
    <row r="10" spans="1:2" ht="24.75" customHeight="1">
      <c r="A10" s="78" t="s">
        <v>589</v>
      </c>
      <c r="B10" s="64"/>
    </row>
    <row r="11" spans="1:2" ht="31.5">
      <c r="A11" s="79" t="s">
        <v>590</v>
      </c>
      <c r="B11" s="67">
        <v>100</v>
      </c>
    </row>
    <row r="12" spans="1:2" ht="31.5">
      <c r="A12" s="79" t="s">
        <v>591</v>
      </c>
      <c r="B12" s="67">
        <v>100</v>
      </c>
    </row>
    <row r="13" spans="1:2" ht="22.5" customHeight="1">
      <c r="A13" s="79" t="s">
        <v>592</v>
      </c>
      <c r="B13" s="67">
        <v>100</v>
      </c>
    </row>
    <row r="14" spans="1:2" ht="22.5" customHeight="1">
      <c r="A14" s="79" t="s">
        <v>1000</v>
      </c>
      <c r="B14" s="67">
        <v>100</v>
      </c>
    </row>
    <row r="15" spans="1:2" ht="33" customHeight="1">
      <c r="A15" s="79" t="s">
        <v>593</v>
      </c>
      <c r="B15" s="67">
        <v>100</v>
      </c>
    </row>
    <row r="16" spans="1:2" ht="23.25" customHeight="1">
      <c r="A16" s="79" t="s">
        <v>594</v>
      </c>
      <c r="B16" s="67">
        <v>100</v>
      </c>
    </row>
    <row r="17" spans="1:2" ht="22.5" customHeight="1">
      <c r="A17" s="79" t="s">
        <v>595</v>
      </c>
      <c r="B17" s="67">
        <v>100</v>
      </c>
    </row>
    <row r="18" spans="1:2" ht="33.75" customHeight="1">
      <c r="A18" s="78" t="s">
        <v>596</v>
      </c>
      <c r="B18" s="64"/>
    </row>
    <row r="19" spans="1:2" ht="19.5" customHeight="1">
      <c r="A19" s="79" t="s">
        <v>1001</v>
      </c>
      <c r="B19" s="67">
        <v>100</v>
      </c>
    </row>
    <row r="20" spans="1:2" ht="50.25" customHeight="1">
      <c r="A20" s="79" t="s">
        <v>597</v>
      </c>
      <c r="B20" s="67">
        <v>50</v>
      </c>
    </row>
    <row r="21" spans="1:2" ht="66.75" customHeight="1">
      <c r="A21" s="123" t="s">
        <v>598</v>
      </c>
      <c r="B21" s="67">
        <v>50</v>
      </c>
    </row>
    <row r="22" spans="1:2" ht="64.5" customHeight="1">
      <c r="A22" s="79" t="s">
        <v>599</v>
      </c>
      <c r="B22" s="67">
        <v>50</v>
      </c>
    </row>
    <row r="23" spans="1:3" ht="24.75" customHeight="1">
      <c r="A23" s="78" t="s">
        <v>600</v>
      </c>
      <c r="B23" s="64"/>
      <c r="C23" s="80"/>
    </row>
    <row r="24" spans="1:2" ht="18.75" customHeight="1">
      <c r="A24" s="79" t="s">
        <v>601</v>
      </c>
      <c r="B24" s="67">
        <v>100</v>
      </c>
    </row>
    <row r="25" spans="1:2" ht="18" customHeight="1">
      <c r="A25" s="79" t="s">
        <v>602</v>
      </c>
      <c r="B25" s="67">
        <v>100</v>
      </c>
    </row>
    <row r="26" spans="1:2" ht="31.5">
      <c r="A26" s="79" t="s">
        <v>603</v>
      </c>
      <c r="B26" s="67">
        <v>100</v>
      </c>
    </row>
    <row r="27" spans="1:2" ht="21.75" customHeight="1">
      <c r="A27" s="78" t="s">
        <v>604</v>
      </c>
      <c r="B27" s="67"/>
    </row>
    <row r="28" spans="1:2" ht="31.5">
      <c r="A28" s="79" t="s">
        <v>605</v>
      </c>
      <c r="B28" s="67">
        <v>100</v>
      </c>
    </row>
    <row r="29" spans="1:2" ht="22.5" customHeight="1">
      <c r="A29" s="78" t="s">
        <v>606</v>
      </c>
      <c r="B29" s="67"/>
    </row>
    <row r="30" spans="1:2" ht="94.5">
      <c r="A30" s="157" t="s">
        <v>1002</v>
      </c>
      <c r="B30" s="67">
        <v>100</v>
      </c>
    </row>
    <row r="31" spans="1:2" ht="78.75">
      <c r="A31" s="157" t="s">
        <v>1003</v>
      </c>
      <c r="B31" s="67">
        <v>100</v>
      </c>
    </row>
    <row r="32" spans="1:2" ht="63">
      <c r="A32" s="157" t="s">
        <v>632</v>
      </c>
      <c r="B32" s="67">
        <v>100</v>
      </c>
    </row>
    <row r="33" spans="1:2" ht="47.25">
      <c r="A33" s="157" t="s">
        <v>633</v>
      </c>
      <c r="B33" s="67">
        <v>100</v>
      </c>
    </row>
    <row r="34" spans="1:2" ht="31.5">
      <c r="A34" s="157" t="s">
        <v>1004</v>
      </c>
      <c r="B34" s="67">
        <v>100</v>
      </c>
    </row>
    <row r="35" spans="1:2" ht="31.5">
      <c r="A35" s="79" t="s">
        <v>607</v>
      </c>
      <c r="B35" s="67">
        <v>100</v>
      </c>
    </row>
    <row r="36" spans="1:2" ht="36.75" customHeight="1">
      <c r="A36" s="124" t="s">
        <v>608</v>
      </c>
      <c r="B36" s="67">
        <v>100</v>
      </c>
    </row>
    <row r="37" spans="1:2" ht="21.75" customHeight="1">
      <c r="A37" s="78" t="s">
        <v>609</v>
      </c>
      <c r="B37" s="64"/>
    </row>
    <row r="38" spans="1:2" ht="22.5" customHeight="1">
      <c r="A38" s="79" t="s">
        <v>610</v>
      </c>
      <c r="B38" s="67">
        <v>100</v>
      </c>
    </row>
    <row r="39" spans="1:2" ht="33.75" customHeight="1">
      <c r="A39" s="79" t="s">
        <v>611</v>
      </c>
      <c r="B39" s="67">
        <v>100</v>
      </c>
    </row>
    <row r="40" spans="1:2" ht="21" customHeight="1">
      <c r="A40" s="79" t="s">
        <v>577</v>
      </c>
      <c r="B40" s="67">
        <v>100</v>
      </c>
    </row>
    <row r="41" spans="1:2" ht="21" customHeight="1">
      <c r="A41" s="79" t="s">
        <v>612</v>
      </c>
      <c r="B41" s="67">
        <v>100</v>
      </c>
    </row>
    <row r="42" spans="1:2" ht="21.75" customHeight="1">
      <c r="A42" s="79" t="s">
        <v>1075</v>
      </c>
      <c r="B42" s="67">
        <v>100</v>
      </c>
    </row>
  </sheetData>
  <sheetProtection/>
  <mergeCells count="5">
    <mergeCell ref="A6:B6"/>
    <mergeCell ref="A1:B1"/>
    <mergeCell ref="A2:B2"/>
    <mergeCell ref="A3:B3"/>
    <mergeCell ref="A4:B4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E18"/>
  <sheetViews>
    <sheetView zoomScalePageLayoutView="0" workbookViewId="0" topLeftCell="A1">
      <selection activeCell="I12" sqref="I12"/>
    </sheetView>
  </sheetViews>
  <sheetFormatPr defaultColWidth="9.00390625" defaultRowHeight="12.75"/>
  <cols>
    <col min="2" max="2" width="63.625" style="0" customWidth="1"/>
    <col min="3" max="4" width="18.75390625" style="0" customWidth="1"/>
    <col min="5" max="5" width="17.25390625" style="0" customWidth="1"/>
  </cols>
  <sheetData>
    <row r="1" spans="4:5" ht="15.75">
      <c r="D1" s="8" t="s">
        <v>760</v>
      </c>
      <c r="E1" s="98"/>
    </row>
    <row r="2" spans="4:5" ht="15.75">
      <c r="D2" s="9" t="s">
        <v>461</v>
      </c>
      <c r="E2" s="118"/>
    </row>
    <row r="3" spans="4:5" ht="15.75">
      <c r="D3" s="1" t="s">
        <v>462</v>
      </c>
      <c r="E3" s="118"/>
    </row>
    <row r="4" spans="4:5" ht="15.75">
      <c r="D4" s="1" t="s">
        <v>1057</v>
      </c>
      <c r="E4" s="119"/>
    </row>
    <row r="5" spans="3:5" ht="15">
      <c r="C5" s="119"/>
      <c r="D5" s="119"/>
      <c r="E5" s="119"/>
    </row>
    <row r="6" spans="1:5" ht="15.75">
      <c r="A6" s="248" t="s">
        <v>800</v>
      </c>
      <c r="B6" s="248"/>
      <c r="C6" s="248"/>
      <c r="D6" s="248"/>
      <c r="E6" s="248"/>
    </row>
    <row r="7" spans="1:5" ht="15.75">
      <c r="A7" s="112"/>
      <c r="B7" s="112"/>
      <c r="C7" s="112"/>
      <c r="D7" s="112"/>
      <c r="E7" s="112"/>
    </row>
    <row r="8" spans="1:5" ht="15.75">
      <c r="A8" s="120"/>
      <c r="B8" s="120"/>
      <c r="E8" s="122" t="s">
        <v>460</v>
      </c>
    </row>
    <row r="9" spans="1:5" ht="23.25" customHeight="1">
      <c r="A9" s="113" t="s">
        <v>725</v>
      </c>
      <c r="B9" s="113" t="s">
        <v>734</v>
      </c>
      <c r="C9" s="113" t="s">
        <v>488</v>
      </c>
      <c r="D9" s="113" t="s">
        <v>489</v>
      </c>
      <c r="E9" s="113" t="s">
        <v>796</v>
      </c>
    </row>
    <row r="10" spans="1:5" ht="15.75">
      <c r="A10" s="111">
        <v>1</v>
      </c>
      <c r="B10" s="111">
        <v>2</v>
      </c>
      <c r="C10" s="111">
        <v>3</v>
      </c>
      <c r="D10" s="111">
        <v>4</v>
      </c>
      <c r="E10" s="113">
        <v>5</v>
      </c>
    </row>
    <row r="11" spans="1:5" ht="31.5">
      <c r="A11" s="114" t="s">
        <v>727</v>
      </c>
      <c r="B11" s="115" t="s">
        <v>735</v>
      </c>
      <c r="C11" s="121"/>
      <c r="D11" s="121"/>
      <c r="E11" s="121"/>
    </row>
    <row r="12" spans="1:5" ht="32.25" customHeight="1">
      <c r="A12" s="116" t="s">
        <v>736</v>
      </c>
      <c r="B12" s="117" t="s">
        <v>737</v>
      </c>
      <c r="C12" s="105">
        <v>0</v>
      </c>
      <c r="D12" s="105">
        <v>0</v>
      </c>
      <c r="E12" s="105">
        <v>0</v>
      </c>
    </row>
    <row r="13" spans="1:5" ht="33.75" customHeight="1">
      <c r="A13" s="116" t="s">
        <v>738</v>
      </c>
      <c r="B13" s="117" t="s">
        <v>739</v>
      </c>
      <c r="C13" s="105">
        <v>0</v>
      </c>
      <c r="D13" s="105">
        <v>0</v>
      </c>
      <c r="E13" s="105">
        <v>0</v>
      </c>
    </row>
    <row r="14" spans="1:5" ht="49.5" customHeight="1">
      <c r="A14" s="116" t="s">
        <v>740</v>
      </c>
      <c r="B14" s="117" t="s">
        <v>741</v>
      </c>
      <c r="C14" s="105">
        <v>0</v>
      </c>
      <c r="D14" s="105">
        <v>0</v>
      </c>
      <c r="E14" s="105">
        <v>0</v>
      </c>
    </row>
    <row r="15" spans="1:5" ht="63">
      <c r="A15" s="116" t="s">
        <v>742</v>
      </c>
      <c r="B15" s="117" t="s">
        <v>743</v>
      </c>
      <c r="C15" s="105">
        <v>0</v>
      </c>
      <c r="D15" s="105">
        <v>0</v>
      </c>
      <c r="E15" s="105">
        <v>0</v>
      </c>
    </row>
    <row r="16" spans="1:5" ht="47.25">
      <c r="A16" s="116" t="s">
        <v>744</v>
      </c>
      <c r="B16" s="117" t="s">
        <v>745</v>
      </c>
      <c r="C16" s="105">
        <v>0</v>
      </c>
      <c r="D16" s="105">
        <v>0</v>
      </c>
      <c r="E16" s="105">
        <v>0</v>
      </c>
    </row>
    <row r="17" spans="1:5" ht="33" customHeight="1">
      <c r="A17" s="114" t="s">
        <v>746</v>
      </c>
      <c r="B17" s="115" t="s">
        <v>747</v>
      </c>
      <c r="C17" s="105">
        <v>0</v>
      </c>
      <c r="D17" s="105">
        <v>0</v>
      </c>
      <c r="E17" s="105">
        <v>0</v>
      </c>
    </row>
    <row r="18" spans="1:5" ht="20.25" customHeight="1">
      <c r="A18" s="114" t="s">
        <v>748</v>
      </c>
      <c r="B18" s="115" t="s">
        <v>749</v>
      </c>
      <c r="C18" s="105">
        <v>0</v>
      </c>
      <c r="D18" s="105">
        <v>0</v>
      </c>
      <c r="E18" s="105">
        <v>0</v>
      </c>
    </row>
  </sheetData>
  <sheetProtection/>
  <mergeCells count="1">
    <mergeCell ref="A6:E6"/>
  </mergeCells>
  <printOptions/>
  <pageMargins left="0.7874015748031497" right="0.7874015748031497" top="1.1811023622047245" bottom="0.3937007874015748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L52"/>
  <sheetViews>
    <sheetView zoomScalePageLayoutView="0" workbookViewId="0" topLeftCell="A1">
      <selection activeCell="D60" sqref="D60"/>
    </sheetView>
  </sheetViews>
  <sheetFormatPr defaultColWidth="9.00390625" defaultRowHeight="12.75"/>
  <cols>
    <col min="1" max="1" width="6.25390625" style="57" customWidth="1"/>
    <col min="2" max="2" width="19.00390625" style="57" customWidth="1"/>
    <col min="3" max="3" width="114.25390625" style="57" customWidth="1"/>
    <col min="4" max="6" width="15.75390625" style="57" customWidth="1"/>
    <col min="7" max="7" width="25.625" style="57" customWidth="1"/>
    <col min="8" max="8" width="23.625" style="57" customWidth="1"/>
    <col min="9" max="16384" width="9.125" style="57" customWidth="1"/>
  </cols>
  <sheetData>
    <row r="1" spans="1:8" ht="17.25" customHeight="1">
      <c r="A1" s="1"/>
      <c r="B1" s="1"/>
      <c r="C1" s="1"/>
      <c r="D1" s="1"/>
      <c r="E1" s="24" t="s">
        <v>448</v>
      </c>
      <c r="F1" s="24"/>
      <c r="G1" s="1"/>
      <c r="H1" s="1"/>
    </row>
    <row r="2" spans="1:12" ht="17.25" customHeight="1">
      <c r="A2" s="1"/>
      <c r="B2" s="1"/>
      <c r="C2" s="1"/>
      <c r="D2" s="1"/>
      <c r="E2" s="1" t="s">
        <v>504</v>
      </c>
      <c r="F2" s="1"/>
      <c r="G2" s="1"/>
      <c r="H2" s="1"/>
      <c r="L2" s="43"/>
    </row>
    <row r="3" spans="1:12" ht="17.25" customHeight="1">
      <c r="A3" s="1"/>
      <c r="B3" s="1"/>
      <c r="C3" s="1"/>
      <c r="D3" s="1"/>
      <c r="E3" s="1" t="s">
        <v>505</v>
      </c>
      <c r="F3" s="1"/>
      <c r="G3" s="1"/>
      <c r="H3" s="1"/>
      <c r="L3" s="43"/>
    </row>
    <row r="4" spans="1:12" ht="17.25" customHeight="1">
      <c r="A4" s="1"/>
      <c r="B4" s="58"/>
      <c r="C4" s="59"/>
      <c r="D4" s="59"/>
      <c r="E4" s="1" t="s">
        <v>1057</v>
      </c>
      <c r="F4" s="1"/>
      <c r="G4" s="1"/>
      <c r="H4" s="1"/>
      <c r="L4" s="43"/>
    </row>
    <row r="5" spans="1:12" ht="23.25">
      <c r="A5" s="1"/>
      <c r="B5" s="1"/>
      <c r="C5" s="1"/>
      <c r="D5" s="1"/>
      <c r="E5" s="1"/>
      <c r="F5" s="1"/>
      <c r="L5" s="43"/>
    </row>
    <row r="6" spans="1:12" ht="39.75" customHeight="1">
      <c r="A6" s="215" t="s">
        <v>996</v>
      </c>
      <c r="B6" s="215"/>
      <c r="C6" s="215"/>
      <c r="D6" s="215"/>
      <c r="E6" s="215"/>
      <c r="F6" s="215"/>
      <c r="L6" s="43"/>
    </row>
    <row r="7" spans="1:12" ht="24" customHeight="1">
      <c r="A7" s="60"/>
      <c r="B7" s="60"/>
      <c r="C7" s="60"/>
      <c r="D7" s="60"/>
      <c r="E7" s="60"/>
      <c r="F7" s="60"/>
      <c r="L7" s="43"/>
    </row>
    <row r="8" spans="1:6" ht="19.5" customHeight="1">
      <c r="A8" s="1"/>
      <c r="B8" s="1"/>
      <c r="C8" s="1"/>
      <c r="D8" s="1"/>
      <c r="E8" s="1"/>
      <c r="F8" s="122" t="s">
        <v>460</v>
      </c>
    </row>
    <row r="9" spans="1:6" s="43" customFormat="1" ht="35.25" customHeight="1">
      <c r="A9" s="216" t="s">
        <v>997</v>
      </c>
      <c r="B9" s="217"/>
      <c r="C9" s="61" t="s">
        <v>506</v>
      </c>
      <c r="D9" s="61" t="s">
        <v>488</v>
      </c>
      <c r="E9" s="61" t="s">
        <v>489</v>
      </c>
      <c r="F9" s="25" t="s">
        <v>796</v>
      </c>
    </row>
    <row r="10" spans="1:6" s="43" customFormat="1" ht="22.5">
      <c r="A10" s="218" t="s">
        <v>260</v>
      </c>
      <c r="B10" s="219"/>
      <c r="C10" s="62" t="s">
        <v>261</v>
      </c>
      <c r="D10" s="62" t="s">
        <v>1</v>
      </c>
      <c r="E10" s="62" t="s">
        <v>0</v>
      </c>
      <c r="F10" s="63" t="s">
        <v>507</v>
      </c>
    </row>
    <row r="11" spans="1:7" ht="23.25">
      <c r="A11" s="209" t="s">
        <v>508</v>
      </c>
      <c r="B11" s="209"/>
      <c r="C11" s="65" t="s">
        <v>509</v>
      </c>
      <c r="D11" s="66">
        <f>D12+D14+D16+D19+D23+D27+D34+D37+D40+D43+D44</f>
        <v>1295529</v>
      </c>
      <c r="E11" s="66">
        <f>E12+E14+E16+E19+E23+E27+E34+E37+E40+E43+E44</f>
        <v>1347378</v>
      </c>
      <c r="F11" s="66">
        <f>F12+F14+F16+F19+F23+F27+F34+F37+F40+F43+F44</f>
        <v>1354454</v>
      </c>
      <c r="G11" s="152"/>
    </row>
    <row r="12" spans="1:7" ht="23.25">
      <c r="A12" s="209" t="s">
        <v>510</v>
      </c>
      <c r="B12" s="209"/>
      <c r="C12" s="65" t="s">
        <v>511</v>
      </c>
      <c r="D12" s="66">
        <f>D13</f>
        <v>766612</v>
      </c>
      <c r="E12" s="66">
        <f>E13</f>
        <v>808619</v>
      </c>
      <c r="F12" s="66">
        <f>F13</f>
        <v>822451</v>
      </c>
      <c r="G12" s="152"/>
    </row>
    <row r="13" spans="1:7" ht="23.25">
      <c r="A13" s="208" t="s">
        <v>512</v>
      </c>
      <c r="B13" s="208"/>
      <c r="C13" s="68" t="s">
        <v>513</v>
      </c>
      <c r="D13" s="69">
        <v>766612</v>
      </c>
      <c r="E13" s="69">
        <v>808619</v>
      </c>
      <c r="F13" s="69">
        <v>822451</v>
      </c>
      <c r="G13" s="152"/>
    </row>
    <row r="14" spans="1:7" ht="31.5">
      <c r="A14" s="209" t="s">
        <v>514</v>
      </c>
      <c r="B14" s="209"/>
      <c r="C14" s="65" t="s">
        <v>515</v>
      </c>
      <c r="D14" s="66">
        <f>D15</f>
        <v>14914</v>
      </c>
      <c r="E14" s="66">
        <f>E15</f>
        <v>17424</v>
      </c>
      <c r="F14" s="66">
        <f>F15</f>
        <v>17424</v>
      </c>
      <c r="G14" s="152"/>
    </row>
    <row r="15" spans="1:7" ht="23.25">
      <c r="A15" s="208" t="s">
        <v>516</v>
      </c>
      <c r="B15" s="208"/>
      <c r="C15" s="68" t="s">
        <v>517</v>
      </c>
      <c r="D15" s="69">
        <v>14914</v>
      </c>
      <c r="E15" s="69">
        <v>17424</v>
      </c>
      <c r="F15" s="69">
        <v>17424</v>
      </c>
      <c r="G15" s="152"/>
    </row>
    <row r="16" spans="1:7" ht="23.25">
      <c r="A16" s="209" t="s">
        <v>518</v>
      </c>
      <c r="B16" s="209"/>
      <c r="C16" s="65" t="s">
        <v>519</v>
      </c>
      <c r="D16" s="66">
        <f>D17+D18</f>
        <v>10930</v>
      </c>
      <c r="E16" s="66">
        <f>E17+E18</f>
        <v>10930</v>
      </c>
      <c r="F16" s="66">
        <f>F17+F18</f>
        <v>10970</v>
      </c>
      <c r="G16" s="152"/>
    </row>
    <row r="17" spans="1:7" ht="23.25">
      <c r="A17" s="208" t="s">
        <v>520</v>
      </c>
      <c r="B17" s="208"/>
      <c r="C17" s="68" t="s">
        <v>521</v>
      </c>
      <c r="D17" s="69">
        <v>260</v>
      </c>
      <c r="E17" s="69">
        <v>260</v>
      </c>
      <c r="F17" s="69">
        <v>300</v>
      </c>
      <c r="G17" s="152"/>
    </row>
    <row r="18" spans="1:7" ht="23.25">
      <c r="A18" s="208" t="s">
        <v>522</v>
      </c>
      <c r="B18" s="208"/>
      <c r="C18" s="68" t="s">
        <v>523</v>
      </c>
      <c r="D18" s="69">
        <v>10670</v>
      </c>
      <c r="E18" s="69">
        <v>10670</v>
      </c>
      <c r="F18" s="69">
        <v>10670</v>
      </c>
      <c r="G18" s="152"/>
    </row>
    <row r="19" spans="1:7" ht="23.25">
      <c r="A19" s="209" t="s">
        <v>524</v>
      </c>
      <c r="B19" s="209"/>
      <c r="C19" s="65" t="s">
        <v>525</v>
      </c>
      <c r="D19" s="66">
        <f>D20+D21+D22</f>
        <v>293804</v>
      </c>
      <c r="E19" s="66">
        <f>E20+E21+E22</f>
        <v>300804</v>
      </c>
      <c r="F19" s="66">
        <f>F20+F21+F22</f>
        <v>300804</v>
      </c>
      <c r="G19" s="152"/>
    </row>
    <row r="20" spans="1:7" ht="23.25">
      <c r="A20" s="208" t="s">
        <v>526</v>
      </c>
      <c r="B20" s="208"/>
      <c r="C20" s="68" t="s">
        <v>527</v>
      </c>
      <c r="D20" s="69">
        <v>54404</v>
      </c>
      <c r="E20" s="69">
        <v>60404</v>
      </c>
      <c r="F20" s="69">
        <v>60404</v>
      </c>
      <c r="G20" s="152"/>
    </row>
    <row r="21" spans="1:7" ht="23.25">
      <c r="A21" s="208" t="s">
        <v>528</v>
      </c>
      <c r="B21" s="208"/>
      <c r="C21" s="68" t="s">
        <v>529</v>
      </c>
      <c r="D21" s="69">
        <v>100600</v>
      </c>
      <c r="E21" s="69">
        <v>101600</v>
      </c>
      <c r="F21" s="69">
        <v>101600</v>
      </c>
      <c r="G21" s="152"/>
    </row>
    <row r="22" spans="1:7" ht="23.25">
      <c r="A22" s="208" t="s">
        <v>530</v>
      </c>
      <c r="B22" s="208"/>
      <c r="C22" s="68" t="s">
        <v>531</v>
      </c>
      <c r="D22" s="69">
        <v>138800</v>
      </c>
      <c r="E22" s="69">
        <v>138800</v>
      </c>
      <c r="F22" s="69">
        <v>138800</v>
      </c>
      <c r="G22" s="152"/>
    </row>
    <row r="23" spans="1:7" s="70" customFormat="1" ht="23.25">
      <c r="A23" s="209" t="s">
        <v>532</v>
      </c>
      <c r="B23" s="209"/>
      <c r="C23" s="65" t="s">
        <v>533</v>
      </c>
      <c r="D23" s="66">
        <f>D24+D25+D26</f>
        <v>13570</v>
      </c>
      <c r="E23" s="66">
        <f>E24+E25+E26</f>
        <v>14610</v>
      </c>
      <c r="F23" s="66">
        <f>F24+F25+F26</f>
        <v>14610</v>
      </c>
      <c r="G23" s="152"/>
    </row>
    <row r="24" spans="1:7" s="70" customFormat="1" ht="23.25">
      <c r="A24" s="208" t="s">
        <v>534</v>
      </c>
      <c r="B24" s="208"/>
      <c r="C24" s="68" t="s">
        <v>535</v>
      </c>
      <c r="D24" s="69">
        <v>13000</v>
      </c>
      <c r="E24" s="69">
        <v>14050</v>
      </c>
      <c r="F24" s="69">
        <v>14050</v>
      </c>
      <c r="G24" s="152"/>
    </row>
    <row r="25" spans="1:7" ht="23.25">
      <c r="A25" s="208" t="s">
        <v>536</v>
      </c>
      <c r="B25" s="208"/>
      <c r="C25" s="68" t="s">
        <v>537</v>
      </c>
      <c r="D25" s="69">
        <v>20</v>
      </c>
      <c r="E25" s="69">
        <v>10</v>
      </c>
      <c r="F25" s="69">
        <v>10</v>
      </c>
      <c r="G25" s="152"/>
    </row>
    <row r="26" spans="1:7" ht="47.25">
      <c r="A26" s="208" t="s">
        <v>538</v>
      </c>
      <c r="B26" s="208"/>
      <c r="C26" s="68" t="s">
        <v>539</v>
      </c>
      <c r="D26" s="69">
        <v>550</v>
      </c>
      <c r="E26" s="69">
        <v>550</v>
      </c>
      <c r="F26" s="69">
        <v>550</v>
      </c>
      <c r="G26" s="152"/>
    </row>
    <row r="27" spans="1:7" ht="31.5">
      <c r="A27" s="209" t="s">
        <v>540</v>
      </c>
      <c r="B27" s="209"/>
      <c r="C27" s="65" t="s">
        <v>541</v>
      </c>
      <c r="D27" s="66">
        <f>D28+D29+D30+D31+D32+D33</f>
        <v>150362</v>
      </c>
      <c r="E27" s="66">
        <f>E28+E29+E30+E31+E32+E33</f>
        <v>148008</v>
      </c>
      <c r="F27" s="66">
        <f>F28+F29+F30+F31+F32+F33</f>
        <v>142023</v>
      </c>
      <c r="G27" s="152"/>
    </row>
    <row r="28" spans="1:7" ht="47.25">
      <c r="A28" s="208" t="s">
        <v>542</v>
      </c>
      <c r="B28" s="208"/>
      <c r="C28" s="68" t="s">
        <v>543</v>
      </c>
      <c r="D28" s="69">
        <v>110500</v>
      </c>
      <c r="E28" s="69">
        <v>110550</v>
      </c>
      <c r="F28" s="69">
        <v>110600</v>
      </c>
      <c r="G28" s="152"/>
    </row>
    <row r="29" spans="1:7" ht="47.25">
      <c r="A29" s="208" t="s">
        <v>544</v>
      </c>
      <c r="B29" s="208"/>
      <c r="C29" s="68" t="s">
        <v>545</v>
      </c>
      <c r="D29" s="69">
        <v>7300</v>
      </c>
      <c r="E29" s="69">
        <v>7310</v>
      </c>
      <c r="F29" s="69">
        <v>7320</v>
      </c>
      <c r="G29" s="152"/>
    </row>
    <row r="30" spans="1:7" ht="47.25">
      <c r="A30" s="208" t="s">
        <v>546</v>
      </c>
      <c r="B30" s="208"/>
      <c r="C30" s="68" t="s">
        <v>547</v>
      </c>
      <c r="D30" s="69">
        <v>5300</v>
      </c>
      <c r="E30" s="69">
        <v>4900</v>
      </c>
      <c r="F30" s="69">
        <v>4700</v>
      </c>
      <c r="G30" s="152"/>
    </row>
    <row r="31" spans="1:7" ht="63">
      <c r="A31" s="208" t="s">
        <v>548</v>
      </c>
      <c r="B31" s="208"/>
      <c r="C31" s="68" t="s">
        <v>549</v>
      </c>
      <c r="D31" s="69">
        <v>17200</v>
      </c>
      <c r="E31" s="69">
        <v>15200</v>
      </c>
      <c r="F31" s="69">
        <v>9200</v>
      </c>
      <c r="G31" s="152"/>
    </row>
    <row r="32" spans="1:7" ht="31.5">
      <c r="A32" s="208" t="s">
        <v>550</v>
      </c>
      <c r="B32" s="208"/>
      <c r="C32" s="68" t="s">
        <v>551</v>
      </c>
      <c r="D32" s="69">
        <v>660</v>
      </c>
      <c r="E32" s="69">
        <v>500</v>
      </c>
      <c r="F32" s="69">
        <v>500</v>
      </c>
      <c r="G32" s="152"/>
    </row>
    <row r="33" spans="1:7" ht="47.25">
      <c r="A33" s="208" t="s">
        <v>552</v>
      </c>
      <c r="B33" s="208"/>
      <c r="C33" s="68" t="s">
        <v>553</v>
      </c>
      <c r="D33" s="69">
        <v>9402</v>
      </c>
      <c r="E33" s="69">
        <v>9548</v>
      </c>
      <c r="F33" s="69">
        <v>9703</v>
      </c>
      <c r="G33" s="152"/>
    </row>
    <row r="34" spans="1:7" ht="23.25">
      <c r="A34" s="209" t="s">
        <v>554</v>
      </c>
      <c r="B34" s="209"/>
      <c r="C34" s="65" t="s">
        <v>555</v>
      </c>
      <c r="D34" s="66">
        <f>D35+D36</f>
        <v>8283</v>
      </c>
      <c r="E34" s="66">
        <f>E35+E36</f>
        <v>7983</v>
      </c>
      <c r="F34" s="66">
        <f>F35+F36</f>
        <v>8283</v>
      </c>
      <c r="G34" s="152"/>
    </row>
    <row r="35" spans="1:7" ht="23.25">
      <c r="A35" s="208" t="s">
        <v>556</v>
      </c>
      <c r="B35" s="208"/>
      <c r="C35" s="68" t="s">
        <v>557</v>
      </c>
      <c r="D35" s="69">
        <v>6983</v>
      </c>
      <c r="E35" s="69">
        <v>6983</v>
      </c>
      <c r="F35" s="69">
        <v>6983</v>
      </c>
      <c r="G35" s="152"/>
    </row>
    <row r="36" spans="1:7" ht="23.25">
      <c r="A36" s="210" t="s">
        <v>558</v>
      </c>
      <c r="B36" s="211"/>
      <c r="C36" s="68" t="s">
        <v>559</v>
      </c>
      <c r="D36" s="69">
        <v>1300</v>
      </c>
      <c r="E36" s="69">
        <v>1000</v>
      </c>
      <c r="F36" s="69">
        <v>1300</v>
      </c>
      <c r="G36" s="152"/>
    </row>
    <row r="37" spans="1:7" s="43" customFormat="1" ht="23.25">
      <c r="A37" s="209" t="s">
        <v>560</v>
      </c>
      <c r="B37" s="209"/>
      <c r="C37" s="65" t="s">
        <v>561</v>
      </c>
      <c r="D37" s="66">
        <f>D38+D39</f>
        <v>16335</v>
      </c>
      <c r="E37" s="66">
        <f>E38+E39</f>
        <v>16335</v>
      </c>
      <c r="F37" s="66">
        <f>F38+F39</f>
        <v>16335</v>
      </c>
      <c r="G37" s="152"/>
    </row>
    <row r="38" spans="1:7" ht="23.25">
      <c r="A38" s="208" t="s">
        <v>562</v>
      </c>
      <c r="B38" s="208"/>
      <c r="C38" s="68" t="s">
        <v>563</v>
      </c>
      <c r="D38" s="69">
        <v>35</v>
      </c>
      <c r="E38" s="69">
        <v>35</v>
      </c>
      <c r="F38" s="69">
        <v>35</v>
      </c>
      <c r="G38" s="152"/>
    </row>
    <row r="39" spans="1:7" ht="23.25">
      <c r="A39" s="208" t="s">
        <v>564</v>
      </c>
      <c r="B39" s="208"/>
      <c r="C39" s="68" t="s">
        <v>565</v>
      </c>
      <c r="D39" s="69">
        <v>16300</v>
      </c>
      <c r="E39" s="69">
        <v>16300</v>
      </c>
      <c r="F39" s="69">
        <v>16300</v>
      </c>
      <c r="G39" s="152"/>
    </row>
    <row r="40" spans="1:7" ht="23.25">
      <c r="A40" s="209" t="s">
        <v>566</v>
      </c>
      <c r="B40" s="209"/>
      <c r="C40" s="65" t="s">
        <v>567</v>
      </c>
      <c r="D40" s="66">
        <f>D41+D42</f>
        <v>3922</v>
      </c>
      <c r="E40" s="66">
        <f>E41+E42</f>
        <v>3021</v>
      </c>
      <c r="F40" s="66">
        <f>F41+F42</f>
        <v>2405</v>
      </c>
      <c r="G40" s="152"/>
    </row>
    <row r="41" spans="1:7" s="70" customFormat="1" ht="47.25">
      <c r="A41" s="208" t="s">
        <v>568</v>
      </c>
      <c r="B41" s="208"/>
      <c r="C41" s="68" t="s">
        <v>569</v>
      </c>
      <c r="D41" s="69">
        <v>2422</v>
      </c>
      <c r="E41" s="69">
        <v>2021</v>
      </c>
      <c r="F41" s="69">
        <v>1405</v>
      </c>
      <c r="G41" s="152"/>
    </row>
    <row r="42" spans="1:7" s="70" customFormat="1" ht="31.5">
      <c r="A42" s="208" t="s">
        <v>570</v>
      </c>
      <c r="B42" s="208"/>
      <c r="C42" s="68" t="s">
        <v>571</v>
      </c>
      <c r="D42" s="69">
        <v>1500</v>
      </c>
      <c r="E42" s="69">
        <v>1000</v>
      </c>
      <c r="F42" s="69">
        <v>1000</v>
      </c>
      <c r="G42" s="152"/>
    </row>
    <row r="43" spans="1:7" s="70" customFormat="1" ht="23.25">
      <c r="A43" s="209" t="s">
        <v>572</v>
      </c>
      <c r="B43" s="209"/>
      <c r="C43" s="65" t="s">
        <v>573</v>
      </c>
      <c r="D43" s="66">
        <v>15000</v>
      </c>
      <c r="E43" s="66">
        <v>18000</v>
      </c>
      <c r="F43" s="66">
        <v>18000</v>
      </c>
      <c r="G43" s="152"/>
    </row>
    <row r="44" spans="1:7" s="70" customFormat="1" ht="23.25">
      <c r="A44" s="209" t="s">
        <v>574</v>
      </c>
      <c r="B44" s="209"/>
      <c r="C44" s="65" t="s">
        <v>575</v>
      </c>
      <c r="D44" s="66">
        <f>D45</f>
        <v>1797</v>
      </c>
      <c r="E44" s="66">
        <f>E45</f>
        <v>1644</v>
      </c>
      <c r="F44" s="66">
        <f>F45</f>
        <v>1149</v>
      </c>
      <c r="G44" s="152"/>
    </row>
    <row r="45" spans="1:7" s="70" customFormat="1" ht="23.25">
      <c r="A45" s="208" t="s">
        <v>1056</v>
      </c>
      <c r="B45" s="208"/>
      <c r="C45" s="68" t="s">
        <v>577</v>
      </c>
      <c r="D45" s="69">
        <v>1797</v>
      </c>
      <c r="E45" s="69">
        <v>1644</v>
      </c>
      <c r="F45" s="69">
        <v>1149</v>
      </c>
      <c r="G45" s="152"/>
    </row>
    <row r="46" spans="1:6" s="70" customFormat="1" ht="23.25">
      <c r="A46" s="213" t="s">
        <v>782</v>
      </c>
      <c r="B46" s="214"/>
      <c r="C46" s="71" t="s">
        <v>783</v>
      </c>
      <c r="D46" s="66">
        <f>D47</f>
        <v>2406310.9000000004</v>
      </c>
      <c r="E46" s="66">
        <f>E47</f>
        <v>2099370.1999999997</v>
      </c>
      <c r="F46" s="66">
        <f>F47</f>
        <v>1746151.9999999998</v>
      </c>
    </row>
    <row r="47" spans="1:6" s="70" customFormat="1" ht="31.5">
      <c r="A47" s="213" t="s">
        <v>578</v>
      </c>
      <c r="B47" s="214"/>
      <c r="C47" s="71" t="s">
        <v>579</v>
      </c>
      <c r="D47" s="66">
        <f>D48+D49+D50+D51</f>
        <v>2406310.9000000004</v>
      </c>
      <c r="E47" s="66">
        <f>E48+E49+E50+E51</f>
        <v>2099370.1999999997</v>
      </c>
      <c r="F47" s="66">
        <f>F48+F49+F50+F51</f>
        <v>1746151.9999999998</v>
      </c>
    </row>
    <row r="48" spans="1:6" ht="23.25">
      <c r="A48" s="208" t="s">
        <v>580</v>
      </c>
      <c r="B48" s="208"/>
      <c r="C48" s="68" t="s">
        <v>581</v>
      </c>
      <c r="D48" s="69">
        <v>165898.6</v>
      </c>
      <c r="E48" s="69">
        <v>96682.2</v>
      </c>
      <c r="F48" s="69">
        <v>101152.9</v>
      </c>
    </row>
    <row r="49" spans="1:6" ht="23.25">
      <c r="A49" s="208" t="s">
        <v>582</v>
      </c>
      <c r="B49" s="208"/>
      <c r="C49" s="68" t="s">
        <v>583</v>
      </c>
      <c r="D49" s="69">
        <v>905611.1</v>
      </c>
      <c r="E49" s="69">
        <v>580100</v>
      </c>
      <c r="F49" s="69">
        <v>238394.2</v>
      </c>
    </row>
    <row r="50" spans="1:6" ht="23.25">
      <c r="A50" s="208" t="s">
        <v>584</v>
      </c>
      <c r="B50" s="208"/>
      <c r="C50" s="68" t="s">
        <v>585</v>
      </c>
      <c r="D50" s="69">
        <v>1165407.5</v>
      </c>
      <c r="E50" s="69">
        <v>1164584.4</v>
      </c>
      <c r="F50" s="69">
        <v>1153679.7</v>
      </c>
    </row>
    <row r="51" spans="1:6" ht="23.25">
      <c r="A51" s="210" t="s">
        <v>586</v>
      </c>
      <c r="B51" s="211"/>
      <c r="C51" s="68" t="s">
        <v>587</v>
      </c>
      <c r="D51" s="69">
        <v>169393.7</v>
      </c>
      <c r="E51" s="69">
        <v>258003.6</v>
      </c>
      <c r="F51" s="69">
        <v>252925.2</v>
      </c>
    </row>
    <row r="52" spans="1:6" ht="28.5" customHeight="1">
      <c r="A52" s="212"/>
      <c r="B52" s="212"/>
      <c r="C52" s="65" t="s">
        <v>588</v>
      </c>
      <c r="D52" s="66">
        <f>D11+D46</f>
        <v>3701839.9000000004</v>
      </c>
      <c r="E52" s="66">
        <f>E11+E47</f>
        <v>3446748.1999999997</v>
      </c>
      <c r="F52" s="66">
        <f>F11+F47</f>
        <v>3100606</v>
      </c>
    </row>
  </sheetData>
  <sheetProtection/>
  <mergeCells count="45">
    <mergeCell ref="A14:B14"/>
    <mergeCell ref="A15:B15"/>
    <mergeCell ref="A6:F6"/>
    <mergeCell ref="A9:B9"/>
    <mergeCell ref="A10:B10"/>
    <mergeCell ref="A11:B11"/>
    <mergeCell ref="A12:B12"/>
    <mergeCell ref="A13:B13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50:B50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1:B51"/>
    <mergeCell ref="A52:B52"/>
    <mergeCell ref="A47:B47"/>
    <mergeCell ref="A44:B44"/>
    <mergeCell ref="A45:B45"/>
    <mergeCell ref="A46:B46"/>
    <mergeCell ref="A48:B48"/>
    <mergeCell ref="A49:B49"/>
  </mergeCells>
  <printOptions/>
  <pageMargins left="1.1811023622047245" right="0.3937007874015748" top="0.7874015748031497" bottom="0.7874015748031497" header="0.31496062992125984" footer="0.31496062992125984"/>
  <pageSetup fitToHeight="2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I624"/>
  <sheetViews>
    <sheetView zoomScale="80" zoomScaleNormal="80" zoomScalePageLayoutView="80" workbookViewId="0" topLeftCell="A1">
      <selection activeCell="A11" sqref="A11:F928"/>
    </sheetView>
  </sheetViews>
  <sheetFormatPr defaultColWidth="40.75390625" defaultRowHeight="12.75"/>
  <cols>
    <col min="1" max="1" width="21.375" style="6" customWidth="1"/>
    <col min="2" max="2" width="13.00390625" style="6" customWidth="1"/>
    <col min="3" max="3" width="119.875" style="7" customWidth="1"/>
    <col min="4" max="4" width="22.375" style="2" customWidth="1"/>
    <col min="5" max="6" width="22.25390625" style="2" customWidth="1"/>
    <col min="7" max="7" width="19.00390625" style="2" customWidth="1"/>
    <col min="8" max="8" width="17.375" style="2" customWidth="1"/>
    <col min="9" max="9" width="18.25390625" style="2" customWidth="1"/>
    <col min="10" max="10" width="14.125" style="2" customWidth="1"/>
    <col min="11" max="11" width="19.125" style="2" customWidth="1"/>
    <col min="12" max="16384" width="40.75390625" style="2" customWidth="1"/>
  </cols>
  <sheetData>
    <row r="1" spans="1:5" ht="20.25" customHeight="1">
      <c r="A1" s="220"/>
      <c r="B1" s="220"/>
      <c r="C1" s="29"/>
      <c r="D1" s="8"/>
      <c r="E1" s="8" t="s">
        <v>989</v>
      </c>
    </row>
    <row r="2" spans="1:5" ht="18.75">
      <c r="A2" s="221"/>
      <c r="B2" s="221"/>
      <c r="D2" s="9"/>
      <c r="E2" s="9" t="s">
        <v>461</v>
      </c>
    </row>
    <row r="3" spans="4:5" ht="18.75">
      <c r="D3" s="41"/>
      <c r="E3" s="1" t="s">
        <v>462</v>
      </c>
    </row>
    <row r="4" spans="4:5" ht="18.75">
      <c r="D4" s="1"/>
      <c r="E4" s="1" t="s">
        <v>1057</v>
      </c>
    </row>
    <row r="6" spans="1:6" ht="45.75" customHeight="1">
      <c r="A6" s="222" t="s">
        <v>1037</v>
      </c>
      <c r="B6" s="222"/>
      <c r="C6" s="222"/>
      <c r="D6" s="222"/>
      <c r="E6" s="222"/>
      <c r="F6" s="222"/>
    </row>
    <row r="7" spans="1:5" ht="18.75" customHeight="1">
      <c r="A7" s="10"/>
      <c r="B7" s="5"/>
      <c r="C7" s="5"/>
      <c r="D7" s="4"/>
      <c r="E7" s="4"/>
    </row>
    <row r="8" spans="4:6" ht="18.75">
      <c r="D8" s="22"/>
      <c r="F8" s="22" t="s">
        <v>460</v>
      </c>
    </row>
    <row r="9" spans="1:6" s="3" customFormat="1" ht="41.25" customHeight="1">
      <c r="A9" s="11" t="s">
        <v>3</v>
      </c>
      <c r="B9" s="11" t="s">
        <v>4</v>
      </c>
      <c r="C9" s="12" t="s">
        <v>2</v>
      </c>
      <c r="D9" s="13" t="s">
        <v>988</v>
      </c>
      <c r="E9" s="13" t="s">
        <v>986</v>
      </c>
      <c r="F9" s="13" t="s">
        <v>987</v>
      </c>
    </row>
    <row r="10" spans="1:6" s="4" customFormat="1" ht="18.75">
      <c r="A10" s="39" t="s">
        <v>260</v>
      </c>
      <c r="B10" s="39" t="s">
        <v>261</v>
      </c>
      <c r="C10" s="12">
        <v>3</v>
      </c>
      <c r="D10" s="13">
        <v>4</v>
      </c>
      <c r="E10" s="13">
        <v>5</v>
      </c>
      <c r="F10" s="44">
        <v>6</v>
      </c>
    </row>
    <row r="11" spans="1:6" ht="37.5">
      <c r="A11" s="18" t="s">
        <v>5</v>
      </c>
      <c r="B11" s="18" t="s">
        <v>247</v>
      </c>
      <c r="C11" s="48" t="s">
        <v>6</v>
      </c>
      <c r="D11" s="49">
        <f>D12+D54</f>
        <v>2116326.9884599997</v>
      </c>
      <c r="E11" s="49">
        <f>E12+E54</f>
        <v>1564793.9249999998</v>
      </c>
      <c r="F11" s="49">
        <f>F12+F54</f>
        <v>1552913.6</v>
      </c>
    </row>
    <row r="12" spans="1:9" ht="37.5">
      <c r="A12" s="18" t="s">
        <v>7</v>
      </c>
      <c r="B12" s="18" t="s">
        <v>247</v>
      </c>
      <c r="C12" s="48" t="s">
        <v>8</v>
      </c>
      <c r="D12" s="49">
        <f>D13+D41</f>
        <v>529331.68846</v>
      </c>
      <c r="E12" s="49">
        <f>E13+E41</f>
        <v>16765.4</v>
      </c>
      <c r="F12" s="49">
        <f>F13+F41</f>
        <v>13055.7</v>
      </c>
      <c r="G12" s="154"/>
      <c r="H12" s="154"/>
      <c r="I12" s="154"/>
    </row>
    <row r="13" spans="1:6" ht="37.5">
      <c r="A13" s="18" t="s">
        <v>9</v>
      </c>
      <c r="B13" s="18"/>
      <c r="C13" s="48" t="s">
        <v>331</v>
      </c>
      <c r="D13" s="49">
        <f>D14+D16+D18+D28+D32+D20+D22+D24+D26+D36</f>
        <v>527890.58846</v>
      </c>
      <c r="E13" s="49">
        <f>E14+E16+E18+E28+E32+E20+E22+E24+E26+E36</f>
        <v>15566.2</v>
      </c>
      <c r="F13" s="49">
        <f>F14+F16+F18+F28+F32+F20+F22+F24+F26+F36</f>
        <v>11856.5</v>
      </c>
    </row>
    <row r="14" spans="1:6" ht="18.75">
      <c r="A14" s="14" t="s">
        <v>10</v>
      </c>
      <c r="B14" s="14" t="s">
        <v>247</v>
      </c>
      <c r="C14" s="27" t="s">
        <v>324</v>
      </c>
      <c r="D14" s="36">
        <f>D15</f>
        <v>10951.7</v>
      </c>
      <c r="E14" s="36">
        <f>E15</f>
        <v>9856.5</v>
      </c>
      <c r="F14" s="36">
        <f>F15</f>
        <v>9856.5</v>
      </c>
    </row>
    <row r="15" spans="1:6" ht="18.75">
      <c r="A15" s="14"/>
      <c r="B15" s="14" t="s">
        <v>45</v>
      </c>
      <c r="C15" s="28" t="s">
        <v>46</v>
      </c>
      <c r="D15" s="36">
        <v>10951.7</v>
      </c>
      <c r="E15" s="36">
        <v>9856.5</v>
      </c>
      <c r="F15" s="36">
        <v>9856.5</v>
      </c>
    </row>
    <row r="16" spans="1:6" ht="37.5">
      <c r="A16" s="14" t="s">
        <v>264</v>
      </c>
      <c r="B16" s="14"/>
      <c r="C16" s="28" t="s">
        <v>928</v>
      </c>
      <c r="D16" s="36">
        <f>D17</f>
        <v>1000</v>
      </c>
      <c r="E16" s="36">
        <f>E17</f>
        <v>1000</v>
      </c>
      <c r="F16" s="36">
        <f>F17</f>
        <v>1000</v>
      </c>
    </row>
    <row r="17" spans="1:6" ht="37.5">
      <c r="A17" s="14"/>
      <c r="B17" s="14" t="s">
        <v>11</v>
      </c>
      <c r="C17" s="28" t="s">
        <v>12</v>
      </c>
      <c r="D17" s="36">
        <v>1000</v>
      </c>
      <c r="E17" s="36">
        <v>1000</v>
      </c>
      <c r="F17" s="36">
        <v>1000</v>
      </c>
    </row>
    <row r="18" spans="1:6" ht="37.5">
      <c r="A18" s="14" t="s">
        <v>13</v>
      </c>
      <c r="B18" s="14" t="s">
        <v>247</v>
      </c>
      <c r="C18" s="27" t="s">
        <v>280</v>
      </c>
      <c r="D18" s="36">
        <f>D19</f>
        <v>3000</v>
      </c>
      <c r="E18" s="36">
        <f>E19</f>
        <v>1989.7</v>
      </c>
      <c r="F18" s="36">
        <f>F19</f>
        <v>1000</v>
      </c>
    </row>
    <row r="19" spans="1:6" ht="37.5">
      <c r="A19" s="14"/>
      <c r="B19" s="14" t="s">
        <v>11</v>
      </c>
      <c r="C19" s="28" t="s">
        <v>12</v>
      </c>
      <c r="D19" s="36">
        <v>3000</v>
      </c>
      <c r="E19" s="36">
        <v>1989.7</v>
      </c>
      <c r="F19" s="36">
        <v>1000</v>
      </c>
    </row>
    <row r="20" spans="1:6" ht="37.5">
      <c r="A20" s="14" t="s">
        <v>979</v>
      </c>
      <c r="B20" s="14"/>
      <c r="C20" s="27" t="s">
        <v>980</v>
      </c>
      <c r="D20" s="36">
        <f>D21</f>
        <v>4372.8</v>
      </c>
      <c r="E20" s="36"/>
      <c r="F20" s="36"/>
    </row>
    <row r="21" spans="1:6" ht="37.5">
      <c r="A21" s="14"/>
      <c r="B21" s="14" t="s">
        <v>11</v>
      </c>
      <c r="C21" s="28" t="s">
        <v>12</v>
      </c>
      <c r="D21" s="36">
        <v>4372.8</v>
      </c>
      <c r="E21" s="36"/>
      <c r="F21" s="36"/>
    </row>
    <row r="22" spans="1:6" ht="56.25">
      <c r="A22" s="14" t="s">
        <v>929</v>
      </c>
      <c r="B22" s="14"/>
      <c r="C22" s="27" t="s">
        <v>930</v>
      </c>
      <c r="D22" s="37">
        <f>D23</f>
        <v>2080</v>
      </c>
      <c r="E22" s="37">
        <f>E23</f>
        <v>1820</v>
      </c>
      <c r="F22" s="37">
        <f>F23</f>
        <v>0</v>
      </c>
    </row>
    <row r="23" spans="1:6" ht="37.5">
      <c r="A23" s="14"/>
      <c r="B23" s="14" t="s">
        <v>11</v>
      </c>
      <c r="C23" s="28" t="s">
        <v>12</v>
      </c>
      <c r="D23" s="37">
        <v>2080</v>
      </c>
      <c r="E23" s="37">
        <v>1820</v>
      </c>
      <c r="F23" s="37"/>
    </row>
    <row r="24" spans="1:6" ht="37.5">
      <c r="A24" s="14" t="s">
        <v>431</v>
      </c>
      <c r="B24" s="14"/>
      <c r="C24" s="27" t="s">
        <v>444</v>
      </c>
      <c r="D24" s="37">
        <f>D25</f>
        <v>10028.126250000001</v>
      </c>
      <c r="E24" s="37"/>
      <c r="F24" s="37"/>
    </row>
    <row r="25" spans="1:6" ht="37.5">
      <c r="A25" s="14"/>
      <c r="B25" s="14" t="s">
        <v>11</v>
      </c>
      <c r="C25" s="28" t="s">
        <v>12</v>
      </c>
      <c r="D25" s="37">
        <f>4410.17086+699.46471+4918.49068</f>
        <v>10028.126250000001</v>
      </c>
      <c r="E25" s="37"/>
      <c r="F25" s="37"/>
    </row>
    <row r="26" spans="1:6" ht="37.5">
      <c r="A26" s="14" t="s">
        <v>431</v>
      </c>
      <c r="B26" s="14"/>
      <c r="C26" s="27" t="s">
        <v>453</v>
      </c>
      <c r="D26" s="37">
        <f>D27</f>
        <v>10028.126210000002</v>
      </c>
      <c r="E26" s="37"/>
      <c r="F26" s="37"/>
    </row>
    <row r="27" spans="1:6" ht="37.5">
      <c r="A27" s="14"/>
      <c r="B27" s="14" t="s">
        <v>11</v>
      </c>
      <c r="C27" s="28" t="s">
        <v>12</v>
      </c>
      <c r="D27" s="37">
        <f>4410.17085+699.4647+4918.49066</f>
        <v>10028.126210000002</v>
      </c>
      <c r="E27" s="37"/>
      <c r="F27" s="37"/>
    </row>
    <row r="28" spans="1:6" ht="75">
      <c r="A28" s="14" t="s">
        <v>398</v>
      </c>
      <c r="B28" s="14"/>
      <c r="C28" s="28" t="s">
        <v>399</v>
      </c>
      <c r="D28" s="37">
        <f>D29</f>
        <v>28815.0487</v>
      </c>
      <c r="E28" s="37"/>
      <c r="F28" s="37"/>
    </row>
    <row r="29" spans="1:6" ht="18.75">
      <c r="A29" s="14"/>
      <c r="B29" s="14" t="s">
        <v>981</v>
      </c>
      <c r="C29" s="28" t="s">
        <v>167</v>
      </c>
      <c r="D29" s="37">
        <f>D31</f>
        <v>28815.0487</v>
      </c>
      <c r="E29" s="37"/>
      <c r="F29" s="37"/>
    </row>
    <row r="30" spans="1:6" ht="18.75">
      <c r="A30" s="14"/>
      <c r="B30" s="14"/>
      <c r="C30" s="28" t="s">
        <v>339</v>
      </c>
      <c r="D30" s="37"/>
      <c r="E30" s="37"/>
      <c r="F30" s="37"/>
    </row>
    <row r="31" spans="1:6" ht="18.75">
      <c r="A31" s="14"/>
      <c r="B31" s="14"/>
      <c r="C31" s="28" t="s">
        <v>447</v>
      </c>
      <c r="D31" s="37">
        <v>28815.0487</v>
      </c>
      <c r="E31" s="37"/>
      <c r="F31" s="37"/>
    </row>
    <row r="32" spans="1:6" ht="75">
      <c r="A32" s="14" t="s">
        <v>398</v>
      </c>
      <c r="B32" s="14"/>
      <c r="C32" s="28" t="s">
        <v>475</v>
      </c>
      <c r="D32" s="37">
        <f>D33</f>
        <v>456664.7873</v>
      </c>
      <c r="E32" s="37"/>
      <c r="F32" s="37"/>
    </row>
    <row r="33" spans="1:6" ht="18.75">
      <c r="A33" s="14"/>
      <c r="B33" s="14" t="s">
        <v>981</v>
      </c>
      <c r="C33" s="28" t="s">
        <v>167</v>
      </c>
      <c r="D33" s="37">
        <f>D35</f>
        <v>456664.7873</v>
      </c>
      <c r="E33" s="37"/>
      <c r="F33" s="37"/>
    </row>
    <row r="34" spans="1:6" ht="18.75">
      <c r="A34" s="14"/>
      <c r="B34" s="14"/>
      <c r="C34" s="28" t="s">
        <v>339</v>
      </c>
      <c r="D34" s="37"/>
      <c r="E34" s="37"/>
      <c r="F34" s="37"/>
    </row>
    <row r="35" spans="1:6" ht="18.75">
      <c r="A35" s="14"/>
      <c r="B35" s="14"/>
      <c r="C35" s="28" t="s">
        <v>447</v>
      </c>
      <c r="D35" s="37">
        <v>456664.7873</v>
      </c>
      <c r="E35" s="37"/>
      <c r="F35" s="37"/>
    </row>
    <row r="36" spans="1:6" s="4" customFormat="1" ht="18.75">
      <c r="A36" s="18" t="s">
        <v>1063</v>
      </c>
      <c r="B36" s="14"/>
      <c r="C36" s="48" t="s">
        <v>1060</v>
      </c>
      <c r="D36" s="49">
        <f>D37+D39</f>
        <v>950</v>
      </c>
      <c r="E36" s="49">
        <f>E37+E39</f>
        <v>900</v>
      </c>
      <c r="F36" s="49"/>
    </row>
    <row r="37" spans="1:6" ht="37.5">
      <c r="A37" s="14" t="s">
        <v>1062</v>
      </c>
      <c r="B37" s="14"/>
      <c r="C37" s="28" t="s">
        <v>1061</v>
      </c>
      <c r="D37" s="36">
        <f>D38</f>
        <v>200</v>
      </c>
      <c r="E37" s="36">
        <f>E38</f>
        <v>200</v>
      </c>
      <c r="F37" s="36"/>
    </row>
    <row r="38" spans="1:6" ht="37.5">
      <c r="A38" s="14"/>
      <c r="B38" s="14" t="s">
        <v>11</v>
      </c>
      <c r="C38" s="28" t="s">
        <v>12</v>
      </c>
      <c r="D38" s="36">
        <v>200</v>
      </c>
      <c r="E38" s="36">
        <v>200</v>
      </c>
      <c r="F38" s="36"/>
    </row>
    <row r="39" spans="1:6" ht="37.5">
      <c r="A39" s="14" t="s">
        <v>1064</v>
      </c>
      <c r="B39" s="14" t="s">
        <v>247</v>
      </c>
      <c r="C39" s="27" t="s">
        <v>1065</v>
      </c>
      <c r="D39" s="36">
        <f>D40</f>
        <v>750</v>
      </c>
      <c r="E39" s="36">
        <f>E40</f>
        <v>700</v>
      </c>
      <c r="F39" s="36"/>
    </row>
    <row r="40" spans="1:6" ht="37.5">
      <c r="A40" s="14"/>
      <c r="B40" s="14" t="s">
        <v>11</v>
      </c>
      <c r="C40" s="28" t="s">
        <v>12</v>
      </c>
      <c r="D40" s="36">
        <v>750</v>
      </c>
      <c r="E40" s="36">
        <v>700</v>
      </c>
      <c r="F40" s="36"/>
    </row>
    <row r="41" spans="1:6" ht="37.5">
      <c r="A41" s="18" t="s">
        <v>16</v>
      </c>
      <c r="B41" s="18"/>
      <c r="C41" s="48" t="s">
        <v>325</v>
      </c>
      <c r="D41" s="49">
        <f>D42+D46+D49+D51</f>
        <v>1441.1</v>
      </c>
      <c r="E41" s="49">
        <f>E42+E46+E49+E51</f>
        <v>1199.2</v>
      </c>
      <c r="F41" s="49">
        <f>F42+F46+F49+F51</f>
        <v>1199.2</v>
      </c>
    </row>
    <row r="42" spans="1:6" ht="18.75">
      <c r="A42" s="14" t="s">
        <v>17</v>
      </c>
      <c r="B42" s="14" t="s">
        <v>247</v>
      </c>
      <c r="C42" s="27" t="s">
        <v>18</v>
      </c>
      <c r="D42" s="36">
        <f>D43+D44+D45</f>
        <v>383</v>
      </c>
      <c r="E42" s="36">
        <f>E43+E44+E45</f>
        <v>351.6</v>
      </c>
      <c r="F42" s="36">
        <f>F43+F44+F45</f>
        <v>351.6</v>
      </c>
    </row>
    <row r="43" spans="1:6" ht="18.75">
      <c r="A43" s="14"/>
      <c r="B43" s="14" t="s">
        <v>14</v>
      </c>
      <c r="C43" s="28" t="s">
        <v>15</v>
      </c>
      <c r="D43" s="36">
        <v>49.8</v>
      </c>
      <c r="E43" s="36">
        <v>49.8</v>
      </c>
      <c r="F43" s="36">
        <v>49.8</v>
      </c>
    </row>
    <row r="44" spans="1:6" ht="18.75">
      <c r="A44" s="14"/>
      <c r="B44" s="14" t="s">
        <v>19</v>
      </c>
      <c r="C44" s="28" t="s">
        <v>20</v>
      </c>
      <c r="D44" s="36">
        <v>19.2</v>
      </c>
      <c r="E44" s="36">
        <v>19.2</v>
      </c>
      <c r="F44" s="36">
        <v>19.2</v>
      </c>
    </row>
    <row r="45" spans="1:6" ht="37.5">
      <c r="A45" s="14"/>
      <c r="B45" s="14" t="s">
        <v>11</v>
      </c>
      <c r="C45" s="28" t="s">
        <v>1097</v>
      </c>
      <c r="D45" s="36">
        <v>314</v>
      </c>
      <c r="E45" s="36">
        <v>282.6</v>
      </c>
      <c r="F45" s="36">
        <v>282.6</v>
      </c>
    </row>
    <row r="46" spans="1:6" ht="18.75">
      <c r="A46" s="14" t="s">
        <v>21</v>
      </c>
      <c r="B46" s="14" t="s">
        <v>247</v>
      </c>
      <c r="C46" s="27" t="s">
        <v>22</v>
      </c>
      <c r="D46" s="36">
        <f>D47+D48</f>
        <v>108.1</v>
      </c>
      <c r="E46" s="36">
        <f>E47+E48</f>
        <v>97.3</v>
      </c>
      <c r="F46" s="36">
        <f>F47+F48</f>
        <v>97.3</v>
      </c>
    </row>
    <row r="47" spans="1:6" ht="18.75">
      <c r="A47" s="14"/>
      <c r="B47" s="14" t="s">
        <v>14</v>
      </c>
      <c r="C47" s="28" t="s">
        <v>15</v>
      </c>
      <c r="D47" s="36">
        <v>23.1</v>
      </c>
      <c r="E47" s="36">
        <v>20.8</v>
      </c>
      <c r="F47" s="36">
        <v>20.8</v>
      </c>
    </row>
    <row r="48" spans="1:6" ht="37.5">
      <c r="A48" s="14"/>
      <c r="B48" s="14" t="s">
        <v>11</v>
      </c>
      <c r="C48" s="28" t="s">
        <v>12</v>
      </c>
      <c r="D48" s="36">
        <v>85</v>
      </c>
      <c r="E48" s="36">
        <v>76.5</v>
      </c>
      <c r="F48" s="36">
        <v>76.5</v>
      </c>
    </row>
    <row r="49" spans="1:6" ht="18.75">
      <c r="A49" s="14" t="s">
        <v>23</v>
      </c>
      <c r="B49" s="14" t="s">
        <v>247</v>
      </c>
      <c r="C49" s="27" t="s">
        <v>290</v>
      </c>
      <c r="D49" s="36">
        <f>D50</f>
        <v>850</v>
      </c>
      <c r="E49" s="36">
        <f>E50</f>
        <v>650.3</v>
      </c>
      <c r="F49" s="36">
        <f>F50</f>
        <v>650.3</v>
      </c>
    </row>
    <row r="50" spans="1:6" ht="37.5">
      <c r="A50" s="14"/>
      <c r="B50" s="14" t="s">
        <v>11</v>
      </c>
      <c r="C50" s="28" t="s">
        <v>12</v>
      </c>
      <c r="D50" s="36">
        <v>850</v>
      </c>
      <c r="E50" s="36">
        <v>650.3</v>
      </c>
      <c r="F50" s="36">
        <v>650.3</v>
      </c>
    </row>
    <row r="51" spans="1:6" ht="18.75">
      <c r="A51" s="14" t="s">
        <v>24</v>
      </c>
      <c r="B51" s="14" t="s">
        <v>247</v>
      </c>
      <c r="C51" s="27" t="s">
        <v>401</v>
      </c>
      <c r="D51" s="36">
        <f>D52+D53</f>
        <v>100</v>
      </c>
      <c r="E51" s="36">
        <f>E52+E53</f>
        <v>100</v>
      </c>
      <c r="F51" s="36">
        <f>F52+F53</f>
        <v>100</v>
      </c>
    </row>
    <row r="52" spans="1:6" ht="18.75">
      <c r="A52" s="14"/>
      <c r="B52" s="14" t="s">
        <v>14</v>
      </c>
      <c r="C52" s="28" t="s">
        <v>15</v>
      </c>
      <c r="D52" s="36">
        <v>30</v>
      </c>
      <c r="E52" s="36">
        <v>30</v>
      </c>
      <c r="F52" s="36">
        <v>30</v>
      </c>
    </row>
    <row r="53" spans="1:6" ht="18.75">
      <c r="A53" s="14"/>
      <c r="B53" s="14" t="s">
        <v>19</v>
      </c>
      <c r="C53" s="28" t="s">
        <v>20</v>
      </c>
      <c r="D53" s="36">
        <v>70</v>
      </c>
      <c r="E53" s="36">
        <v>70</v>
      </c>
      <c r="F53" s="36">
        <v>70</v>
      </c>
    </row>
    <row r="54" spans="1:6" ht="37.5">
      <c r="A54" s="18" t="s">
        <v>25</v>
      </c>
      <c r="B54" s="18" t="s">
        <v>247</v>
      </c>
      <c r="C54" s="48" t="s">
        <v>288</v>
      </c>
      <c r="D54" s="49">
        <f>D55+D67</f>
        <v>1586995.2999999998</v>
      </c>
      <c r="E54" s="49">
        <f>E55+E67</f>
        <v>1548028.525</v>
      </c>
      <c r="F54" s="49">
        <f>F55+F67</f>
        <v>1539857.9000000001</v>
      </c>
    </row>
    <row r="55" spans="1:6" ht="37.5">
      <c r="A55" s="18" t="s">
        <v>26</v>
      </c>
      <c r="B55" s="18"/>
      <c r="C55" s="48" t="s">
        <v>27</v>
      </c>
      <c r="D55" s="49">
        <f>D59+D56+D61+D63+D65</f>
        <v>330880.4</v>
      </c>
      <c r="E55" s="49">
        <f>E59+E56+E61+E63+E65</f>
        <v>288579.39999999997</v>
      </c>
      <c r="F55" s="49">
        <f>F59+F56+F61+F63+F65</f>
        <v>279673</v>
      </c>
    </row>
    <row r="56" spans="1:6" ht="18.75">
      <c r="A56" s="14" t="s">
        <v>29</v>
      </c>
      <c r="B56" s="14" t="s">
        <v>247</v>
      </c>
      <c r="C56" s="27" t="s">
        <v>30</v>
      </c>
      <c r="D56" s="36">
        <f>D57+D58</f>
        <v>9801.800000000001</v>
      </c>
      <c r="E56" s="36">
        <f>E57+E58</f>
        <v>8821.599999999999</v>
      </c>
      <c r="F56" s="36">
        <f>F57+F58</f>
        <v>8821.599999999999</v>
      </c>
    </row>
    <row r="57" spans="1:6" ht="56.25">
      <c r="A57" s="14"/>
      <c r="B57" s="14" t="s">
        <v>31</v>
      </c>
      <c r="C57" s="28" t="s">
        <v>32</v>
      </c>
      <c r="D57" s="36">
        <v>9669.2</v>
      </c>
      <c r="E57" s="36">
        <v>8702.3</v>
      </c>
      <c r="F57" s="36">
        <v>8702.3</v>
      </c>
    </row>
    <row r="58" spans="1:6" ht="18.75">
      <c r="A58" s="14"/>
      <c r="B58" s="14" t="s">
        <v>14</v>
      </c>
      <c r="C58" s="28" t="s">
        <v>15</v>
      </c>
      <c r="D58" s="36">
        <v>132.6</v>
      </c>
      <c r="E58" s="36">
        <v>119.3</v>
      </c>
      <c r="F58" s="36">
        <v>119.3</v>
      </c>
    </row>
    <row r="59" spans="1:6" ht="18.75">
      <c r="A59" s="14" t="s">
        <v>28</v>
      </c>
      <c r="B59" s="14" t="s">
        <v>247</v>
      </c>
      <c r="C59" s="27" t="s">
        <v>289</v>
      </c>
      <c r="D59" s="36">
        <f>D60</f>
        <v>133537.2</v>
      </c>
      <c r="E59" s="36">
        <f>E60</f>
        <v>116091.8</v>
      </c>
      <c r="F59" s="36">
        <f>F60</f>
        <v>116091.8</v>
      </c>
    </row>
    <row r="60" spans="1:6" ht="37.5">
      <c r="A60" s="14"/>
      <c r="B60" s="14" t="s">
        <v>11</v>
      </c>
      <c r="C60" s="28" t="s">
        <v>12</v>
      </c>
      <c r="D60" s="36">
        <v>133537.2</v>
      </c>
      <c r="E60" s="36">
        <v>116091.8</v>
      </c>
      <c r="F60" s="36">
        <v>116091.8</v>
      </c>
    </row>
    <row r="61" spans="1:6" ht="18.75">
      <c r="A61" s="14" t="s">
        <v>33</v>
      </c>
      <c r="B61" s="14" t="s">
        <v>247</v>
      </c>
      <c r="C61" s="27" t="s">
        <v>34</v>
      </c>
      <c r="D61" s="36">
        <f>D62</f>
        <v>105314.2</v>
      </c>
      <c r="E61" s="36">
        <f>E62</f>
        <v>90306.4</v>
      </c>
      <c r="F61" s="36">
        <f>F62</f>
        <v>81400</v>
      </c>
    </row>
    <row r="62" spans="1:6" ht="37.5">
      <c r="A62" s="14"/>
      <c r="B62" s="14" t="s">
        <v>11</v>
      </c>
      <c r="C62" s="28" t="s">
        <v>12</v>
      </c>
      <c r="D62" s="36">
        <v>105314.2</v>
      </c>
      <c r="E62" s="36">
        <v>90306.4</v>
      </c>
      <c r="F62" s="36">
        <v>81400</v>
      </c>
    </row>
    <row r="63" spans="1:6" ht="18.75">
      <c r="A63" s="14" t="s">
        <v>35</v>
      </c>
      <c r="B63" s="14" t="s">
        <v>247</v>
      </c>
      <c r="C63" s="27" t="s">
        <v>36</v>
      </c>
      <c r="D63" s="36">
        <f>D64</f>
        <v>71060.2</v>
      </c>
      <c r="E63" s="36">
        <f>E64</f>
        <v>63324.6</v>
      </c>
      <c r="F63" s="36">
        <f>F64</f>
        <v>63324.6</v>
      </c>
    </row>
    <row r="64" spans="1:6" ht="37.5">
      <c r="A64" s="14"/>
      <c r="B64" s="14" t="s">
        <v>11</v>
      </c>
      <c r="C64" s="28" t="s">
        <v>12</v>
      </c>
      <c r="D64" s="36">
        <v>71060.2</v>
      </c>
      <c r="E64" s="36">
        <v>63324.6</v>
      </c>
      <c r="F64" s="36">
        <v>63324.6</v>
      </c>
    </row>
    <row r="65" spans="1:6" ht="43.5" customHeight="1">
      <c r="A65" s="14" t="s">
        <v>37</v>
      </c>
      <c r="B65" s="14" t="s">
        <v>247</v>
      </c>
      <c r="C65" s="27" t="s">
        <v>38</v>
      </c>
      <c r="D65" s="36">
        <f>D66</f>
        <v>11167</v>
      </c>
      <c r="E65" s="36">
        <f>E66</f>
        <v>10035</v>
      </c>
      <c r="F65" s="36">
        <f>F66</f>
        <v>10035</v>
      </c>
    </row>
    <row r="66" spans="1:6" ht="37.5">
      <c r="A66" s="14"/>
      <c r="B66" s="14" t="s">
        <v>11</v>
      </c>
      <c r="C66" s="28" t="s">
        <v>12</v>
      </c>
      <c r="D66" s="36">
        <v>11167</v>
      </c>
      <c r="E66" s="36">
        <v>10035</v>
      </c>
      <c r="F66" s="36">
        <v>10035</v>
      </c>
    </row>
    <row r="67" spans="1:6" ht="37.5">
      <c r="A67" s="31" t="s">
        <v>39</v>
      </c>
      <c r="B67" s="13"/>
      <c r="C67" s="51" t="s">
        <v>40</v>
      </c>
      <c r="D67" s="49">
        <f>D68+D70+D72+D74+D76+D81+D87+D89+D91+D93</f>
        <v>1256114.9</v>
      </c>
      <c r="E67" s="49">
        <f>E68+E70+E72+E74+E76+E81+E87+E89+E91+E93</f>
        <v>1259449.125</v>
      </c>
      <c r="F67" s="49">
        <f>F68+F70+F72+F74+F76+F81+F87+F89+F91+F93</f>
        <v>1260184.9000000001</v>
      </c>
    </row>
    <row r="68" spans="1:6" ht="37.5">
      <c r="A68" s="14" t="s">
        <v>375</v>
      </c>
      <c r="B68" s="14"/>
      <c r="C68" s="28" t="s">
        <v>931</v>
      </c>
      <c r="D68" s="36">
        <f>D69</f>
        <v>16170.6</v>
      </c>
      <c r="E68" s="36">
        <f>E69</f>
        <v>14553.6</v>
      </c>
      <c r="F68" s="36">
        <f>F69</f>
        <v>14553.6</v>
      </c>
    </row>
    <row r="69" spans="1:6" ht="37.5">
      <c r="A69" s="14"/>
      <c r="B69" s="14" t="s">
        <v>11</v>
      </c>
      <c r="C69" s="28" t="s">
        <v>12</v>
      </c>
      <c r="D69" s="36">
        <f>5055.5+11115.1</f>
        <v>16170.6</v>
      </c>
      <c r="E69" s="36">
        <f>4550+10003.6</f>
        <v>14553.6</v>
      </c>
      <c r="F69" s="36">
        <f>4550+10003.6</f>
        <v>14553.6</v>
      </c>
    </row>
    <row r="70" spans="1:6" ht="18.75">
      <c r="A70" s="30" t="s">
        <v>42</v>
      </c>
      <c r="B70" s="14" t="s">
        <v>247</v>
      </c>
      <c r="C70" s="27" t="s">
        <v>354</v>
      </c>
      <c r="D70" s="36">
        <f>D71</f>
        <v>5991.2</v>
      </c>
      <c r="E70" s="36">
        <f>E71</f>
        <v>5991.2</v>
      </c>
      <c r="F70" s="36">
        <f>F71</f>
        <v>5991.2</v>
      </c>
    </row>
    <row r="71" spans="1:6" ht="37.5">
      <c r="A71" s="30"/>
      <c r="B71" s="14" t="s">
        <v>11</v>
      </c>
      <c r="C71" s="28" t="s">
        <v>12</v>
      </c>
      <c r="D71" s="36">
        <v>5991.2</v>
      </c>
      <c r="E71" s="36">
        <v>5991.2</v>
      </c>
      <c r="F71" s="36">
        <v>5991.2</v>
      </c>
    </row>
    <row r="72" spans="1:6" ht="37.5">
      <c r="A72" s="14" t="s">
        <v>41</v>
      </c>
      <c r="B72" s="14" t="s">
        <v>247</v>
      </c>
      <c r="C72" s="27" t="s">
        <v>376</v>
      </c>
      <c r="D72" s="36">
        <f>D73</f>
        <v>50</v>
      </c>
      <c r="E72" s="36">
        <f>E73</f>
        <v>50</v>
      </c>
      <c r="F72" s="36">
        <f>F73</f>
        <v>50</v>
      </c>
    </row>
    <row r="73" spans="1:6" ht="18.75">
      <c r="A73" s="14"/>
      <c r="B73" s="14" t="s">
        <v>19</v>
      </c>
      <c r="C73" s="28" t="s">
        <v>20</v>
      </c>
      <c r="D73" s="36">
        <v>50</v>
      </c>
      <c r="E73" s="36">
        <v>50</v>
      </c>
      <c r="F73" s="36">
        <v>50</v>
      </c>
    </row>
    <row r="74" spans="1:6" ht="37.5">
      <c r="A74" s="30" t="s">
        <v>932</v>
      </c>
      <c r="B74" s="14"/>
      <c r="C74" s="28" t="s">
        <v>974</v>
      </c>
      <c r="D74" s="36">
        <f>D75</f>
        <v>51207.7</v>
      </c>
      <c r="E74" s="36">
        <f>E75</f>
        <v>51207.7</v>
      </c>
      <c r="F74" s="36">
        <f>F75</f>
        <v>51207.7</v>
      </c>
    </row>
    <row r="75" spans="1:6" ht="37.5">
      <c r="A75" s="30"/>
      <c r="B75" s="14" t="s">
        <v>11</v>
      </c>
      <c r="C75" s="28" t="s">
        <v>12</v>
      </c>
      <c r="D75" s="36">
        <v>51207.7</v>
      </c>
      <c r="E75" s="36">
        <v>51207.7</v>
      </c>
      <c r="F75" s="36">
        <v>51207.7</v>
      </c>
    </row>
    <row r="76" spans="1:6" ht="18.75">
      <c r="A76" s="30" t="s">
        <v>305</v>
      </c>
      <c r="B76" s="30"/>
      <c r="C76" s="249" t="s">
        <v>44</v>
      </c>
      <c r="D76" s="36">
        <f>D77+D78+D79+D80</f>
        <v>22689.5</v>
      </c>
      <c r="E76" s="36">
        <f>E77+E78+E79+E80</f>
        <v>22689.5</v>
      </c>
      <c r="F76" s="36">
        <f>F77+F78+F79+F80</f>
        <v>22689.5</v>
      </c>
    </row>
    <row r="77" spans="1:6" ht="18.75">
      <c r="A77" s="30"/>
      <c r="B77" s="14" t="s">
        <v>14</v>
      </c>
      <c r="C77" s="28" t="s">
        <v>15</v>
      </c>
      <c r="D77" s="36">
        <v>6159.5</v>
      </c>
      <c r="E77" s="36">
        <v>6159.5</v>
      </c>
      <c r="F77" s="36">
        <v>6159.5</v>
      </c>
    </row>
    <row r="78" spans="1:6" ht="18.75">
      <c r="A78" s="30"/>
      <c r="B78" s="14" t="s">
        <v>19</v>
      </c>
      <c r="C78" s="28" t="s">
        <v>20</v>
      </c>
      <c r="D78" s="36">
        <v>596.1</v>
      </c>
      <c r="E78" s="36">
        <v>596.1</v>
      </c>
      <c r="F78" s="36">
        <v>596.1</v>
      </c>
    </row>
    <row r="79" spans="1:6" ht="37.5">
      <c r="A79" s="30"/>
      <c r="B79" s="14" t="s">
        <v>11</v>
      </c>
      <c r="C79" s="28" t="s">
        <v>12</v>
      </c>
      <c r="D79" s="36">
        <f>6630+680.6</f>
        <v>7310.6</v>
      </c>
      <c r="E79" s="36">
        <f>6630+680.6</f>
        <v>7310.6</v>
      </c>
      <c r="F79" s="36">
        <f>6630+680.6</f>
        <v>7310.6</v>
      </c>
    </row>
    <row r="80" spans="1:6" ht="18.75">
      <c r="A80" s="30"/>
      <c r="B80" s="14" t="s">
        <v>45</v>
      </c>
      <c r="C80" s="28" t="s">
        <v>46</v>
      </c>
      <c r="D80" s="36">
        <v>8623.3</v>
      </c>
      <c r="E80" s="36">
        <v>8623.3</v>
      </c>
      <c r="F80" s="36">
        <v>8623.3</v>
      </c>
    </row>
    <row r="81" spans="1:6" ht="18.75">
      <c r="A81" s="30" t="s">
        <v>255</v>
      </c>
      <c r="B81" s="30"/>
      <c r="C81" s="250" t="s">
        <v>312</v>
      </c>
      <c r="D81" s="36">
        <f>D85+D84+D86+D83+D82</f>
        <v>1070691.3</v>
      </c>
      <c r="E81" s="36">
        <f>E85+E84+E86+E83+E82</f>
        <v>1075448.225</v>
      </c>
      <c r="F81" s="36">
        <f>F85+F84+F86+F83+F82</f>
        <v>1076492.6</v>
      </c>
    </row>
    <row r="82" spans="1:6" ht="56.25">
      <c r="A82" s="30"/>
      <c r="B82" s="14" t="s">
        <v>31</v>
      </c>
      <c r="C82" s="28" t="s">
        <v>32</v>
      </c>
      <c r="D82" s="36">
        <f>298.3+15.1+158.5+227.5+8+617.6-40.2</f>
        <v>1284.8</v>
      </c>
      <c r="E82" s="36">
        <f>298.325+8+565-38.6+14.7+152.4+229.9</f>
        <v>1229.7250000000001</v>
      </c>
      <c r="F82" s="36">
        <f>298.3+16.8+160.5+227+8+465-36</f>
        <v>1139.6</v>
      </c>
    </row>
    <row r="83" spans="1:6" ht="18.75">
      <c r="A83" s="30"/>
      <c r="B83" s="14" t="s">
        <v>14</v>
      </c>
      <c r="C83" s="28" t="s">
        <v>15</v>
      </c>
      <c r="D83" s="36">
        <f>206.7+40.2</f>
        <v>246.89999999999998</v>
      </c>
      <c r="E83" s="36">
        <f>189.1+38.6</f>
        <v>227.7</v>
      </c>
      <c r="F83" s="36">
        <f>156+36</f>
        <v>192</v>
      </c>
    </row>
    <row r="84" spans="1:6" ht="18.75">
      <c r="A84" s="30"/>
      <c r="B84" s="14" t="s">
        <v>19</v>
      </c>
      <c r="C84" s="28" t="s">
        <v>20</v>
      </c>
      <c r="D84" s="36">
        <f>2342+1012.5+535.2+12</f>
        <v>3901.7</v>
      </c>
      <c r="E84" s="36">
        <f>2143+979.5+535.2+12.6</f>
        <v>3670.2999999999997</v>
      </c>
      <c r="F84" s="36">
        <f>1767+1130.2+535.2+13</f>
        <v>3445.3999999999996</v>
      </c>
    </row>
    <row r="85" spans="1:6" ht="37.5">
      <c r="A85" s="30"/>
      <c r="B85" s="14" t="s">
        <v>11</v>
      </c>
      <c r="C85" s="28" t="s">
        <v>12</v>
      </c>
      <c r="D85" s="36">
        <f>143544.2+298550.9+18130.7+521468.8+7125.4+10193.7+298.3+10566+15672</f>
        <v>1025550.0000000001</v>
      </c>
      <c r="E85" s="36">
        <f>143544.2+300945.1+16590.1+525231.1+7380+10150.7+298.3+10230+16243.1</f>
        <v>1030612.6</v>
      </c>
      <c r="F85" s="36">
        <f>143544.2+300210.7+13676.4+528622.2+7592.1+10728.2+298.3+10900+16435.6</f>
        <v>1032007.7</v>
      </c>
    </row>
    <row r="86" spans="1:6" ht="18.75">
      <c r="A86" s="30"/>
      <c r="B86" s="14" t="s">
        <v>45</v>
      </c>
      <c r="C86" s="28" t="s">
        <v>46</v>
      </c>
      <c r="D86" s="36">
        <v>39707.9</v>
      </c>
      <c r="E86" s="36">
        <v>39707.9</v>
      </c>
      <c r="F86" s="36">
        <v>39707.9</v>
      </c>
    </row>
    <row r="87" spans="1:6" ht="75">
      <c r="A87" s="30" t="s">
        <v>382</v>
      </c>
      <c r="B87" s="30"/>
      <c r="C87" s="250" t="s">
        <v>350</v>
      </c>
      <c r="D87" s="36">
        <f>D88</f>
        <v>6188</v>
      </c>
      <c r="E87" s="36">
        <f>E88</f>
        <v>6188</v>
      </c>
      <c r="F87" s="36">
        <f>F88</f>
        <v>6188</v>
      </c>
    </row>
    <row r="88" spans="1:6" ht="37.5">
      <c r="A88" s="30"/>
      <c r="B88" s="14" t="s">
        <v>11</v>
      </c>
      <c r="C88" s="28" t="s">
        <v>12</v>
      </c>
      <c r="D88" s="36">
        <v>6188</v>
      </c>
      <c r="E88" s="36">
        <v>6188</v>
      </c>
      <c r="F88" s="36">
        <v>6188</v>
      </c>
    </row>
    <row r="89" spans="1:6" ht="150">
      <c r="A89" s="16" t="s">
        <v>348</v>
      </c>
      <c r="B89" s="16"/>
      <c r="C89" s="21" t="s">
        <v>977</v>
      </c>
      <c r="D89" s="36">
        <f>D90</f>
        <v>467.8</v>
      </c>
      <c r="E89" s="36">
        <f>E90</f>
        <v>469.6</v>
      </c>
      <c r="F89" s="36">
        <f>F90</f>
        <v>469.6</v>
      </c>
    </row>
    <row r="90" spans="1:6" ht="37.5">
      <c r="A90" s="14"/>
      <c r="B90" s="14" t="s">
        <v>11</v>
      </c>
      <c r="C90" s="28" t="s">
        <v>12</v>
      </c>
      <c r="D90" s="36">
        <v>467.8</v>
      </c>
      <c r="E90" s="36">
        <v>469.6</v>
      </c>
      <c r="F90" s="36">
        <v>469.6</v>
      </c>
    </row>
    <row r="91" spans="1:6" ht="150">
      <c r="A91" s="30" t="s">
        <v>348</v>
      </c>
      <c r="B91" s="30"/>
      <c r="C91" s="28" t="s">
        <v>976</v>
      </c>
      <c r="D91" s="36">
        <f>D92</f>
        <v>5250.9</v>
      </c>
      <c r="E91" s="36">
        <f>E92</f>
        <v>5250.9</v>
      </c>
      <c r="F91" s="36">
        <f>F92</f>
        <v>5237.5</v>
      </c>
    </row>
    <row r="92" spans="1:6" ht="37.5">
      <c r="A92" s="30"/>
      <c r="B92" s="14" t="s">
        <v>11</v>
      </c>
      <c r="C92" s="28" t="s">
        <v>12</v>
      </c>
      <c r="D92" s="36">
        <v>5250.9</v>
      </c>
      <c r="E92" s="36">
        <v>5250.9</v>
      </c>
      <c r="F92" s="36">
        <v>5237.5</v>
      </c>
    </row>
    <row r="93" spans="1:6" ht="37.5">
      <c r="A93" s="30" t="s">
        <v>933</v>
      </c>
      <c r="B93" s="14"/>
      <c r="C93" s="28" t="s">
        <v>975</v>
      </c>
      <c r="D93" s="36">
        <f>D94</f>
        <v>77407.9</v>
      </c>
      <c r="E93" s="36">
        <f>E94</f>
        <v>77600.4</v>
      </c>
      <c r="F93" s="36">
        <f>F94</f>
        <v>77305.2</v>
      </c>
    </row>
    <row r="94" spans="1:6" ht="37.5">
      <c r="A94" s="30"/>
      <c r="B94" s="14" t="s">
        <v>11</v>
      </c>
      <c r="C94" s="28" t="s">
        <v>12</v>
      </c>
      <c r="D94" s="36">
        <v>77407.9</v>
      </c>
      <c r="E94" s="36">
        <v>77600.4</v>
      </c>
      <c r="F94" s="36">
        <v>77305.2</v>
      </c>
    </row>
    <row r="95" spans="1:6" ht="37.5">
      <c r="A95" s="18" t="s">
        <v>47</v>
      </c>
      <c r="B95" s="18" t="s">
        <v>247</v>
      </c>
      <c r="C95" s="48" t="s">
        <v>281</v>
      </c>
      <c r="D95" s="49">
        <f>D96+D113+D121+D129+D133</f>
        <v>219522.14704</v>
      </c>
      <c r="E95" s="49">
        <f>E96+E113+E121+E129+E133</f>
        <v>192357.44</v>
      </c>
      <c r="F95" s="49">
        <f>F96+F113+F121+F129+F133</f>
        <v>190918.5</v>
      </c>
    </row>
    <row r="96" spans="1:9" ht="18.75">
      <c r="A96" s="18" t="s">
        <v>48</v>
      </c>
      <c r="B96" s="18" t="s">
        <v>247</v>
      </c>
      <c r="C96" s="48" t="s">
        <v>49</v>
      </c>
      <c r="D96" s="49">
        <f>D97+D110</f>
        <v>18249.90704</v>
      </c>
      <c r="E96" s="49">
        <f>E97+E110</f>
        <v>4323.3</v>
      </c>
      <c r="F96" s="49">
        <f>F97+F110</f>
        <v>2884.4</v>
      </c>
      <c r="G96" s="154"/>
      <c r="H96" s="154"/>
      <c r="I96" s="154"/>
    </row>
    <row r="97" spans="1:6" ht="37.5">
      <c r="A97" s="18" t="s">
        <v>50</v>
      </c>
      <c r="B97" s="18"/>
      <c r="C97" s="48" t="s">
        <v>51</v>
      </c>
      <c r="D97" s="49">
        <f>D98+D100+D102+D104+D106+D108</f>
        <v>16989.90704</v>
      </c>
      <c r="E97" s="49">
        <f>E98+E100+E102+E104+E106+E108</f>
        <v>2884.4</v>
      </c>
      <c r="F97" s="49">
        <f>F98+F100+F102+F104+F106+F108</f>
        <v>2884.4</v>
      </c>
    </row>
    <row r="98" spans="1:6" ht="18.75">
      <c r="A98" s="14" t="s">
        <v>282</v>
      </c>
      <c r="B98" s="14" t="s">
        <v>247</v>
      </c>
      <c r="C98" s="27" t="s">
        <v>271</v>
      </c>
      <c r="D98" s="36">
        <f>D99</f>
        <v>250</v>
      </c>
      <c r="E98" s="36">
        <f>E99</f>
        <v>150</v>
      </c>
      <c r="F98" s="36">
        <f>F99</f>
        <v>150</v>
      </c>
    </row>
    <row r="99" spans="1:6" ht="18.75">
      <c r="A99" s="14"/>
      <c r="B99" s="14" t="s">
        <v>14</v>
      </c>
      <c r="C99" s="28" t="s">
        <v>15</v>
      </c>
      <c r="D99" s="36">
        <v>250</v>
      </c>
      <c r="E99" s="36">
        <v>150</v>
      </c>
      <c r="F99" s="36">
        <v>150</v>
      </c>
    </row>
    <row r="100" spans="1:6" ht="18.75">
      <c r="A100" s="35" t="s">
        <v>52</v>
      </c>
      <c r="B100" s="14"/>
      <c r="C100" s="28" t="s">
        <v>357</v>
      </c>
      <c r="D100" s="36">
        <f>D101</f>
        <v>467.4</v>
      </c>
      <c r="E100" s="36"/>
      <c r="F100" s="36"/>
    </row>
    <row r="101" spans="1:6" ht="37.5">
      <c r="A101" s="14"/>
      <c r="B101" s="14" t="s">
        <v>11</v>
      </c>
      <c r="C101" s="28" t="s">
        <v>12</v>
      </c>
      <c r="D101" s="36">
        <f>167.4+300</f>
        <v>467.4</v>
      </c>
      <c r="E101" s="36"/>
      <c r="F101" s="36"/>
    </row>
    <row r="102" spans="1:6" ht="18.75">
      <c r="A102" s="14" t="s">
        <v>53</v>
      </c>
      <c r="B102" s="14" t="s">
        <v>247</v>
      </c>
      <c r="C102" s="27" t="s">
        <v>294</v>
      </c>
      <c r="D102" s="36">
        <f>D103</f>
        <v>3825</v>
      </c>
      <c r="E102" s="36">
        <f>E103</f>
        <v>2000</v>
      </c>
      <c r="F102" s="36">
        <f>F103</f>
        <v>2000</v>
      </c>
    </row>
    <row r="103" spans="1:6" ht="18.75">
      <c r="A103" s="14"/>
      <c r="B103" s="14" t="s">
        <v>14</v>
      </c>
      <c r="C103" s="28" t="s">
        <v>15</v>
      </c>
      <c r="D103" s="36">
        <v>3825</v>
      </c>
      <c r="E103" s="36">
        <v>2000</v>
      </c>
      <c r="F103" s="36">
        <v>2000</v>
      </c>
    </row>
    <row r="104" spans="1:6" ht="18.75">
      <c r="A104" s="14" t="s">
        <v>54</v>
      </c>
      <c r="B104" s="14" t="s">
        <v>247</v>
      </c>
      <c r="C104" s="27" t="s">
        <v>55</v>
      </c>
      <c r="D104" s="36">
        <f>D105</f>
        <v>810</v>
      </c>
      <c r="E104" s="36">
        <f>E105</f>
        <v>734.4</v>
      </c>
      <c r="F104" s="36">
        <f>F105</f>
        <v>734.4</v>
      </c>
    </row>
    <row r="105" spans="1:6" ht="18.75">
      <c r="A105" s="14"/>
      <c r="B105" s="14" t="s">
        <v>14</v>
      </c>
      <c r="C105" s="28" t="s">
        <v>15</v>
      </c>
      <c r="D105" s="36">
        <v>810</v>
      </c>
      <c r="E105" s="36">
        <v>734.4</v>
      </c>
      <c r="F105" s="36">
        <v>734.4</v>
      </c>
    </row>
    <row r="106" spans="1:6" ht="37.5">
      <c r="A106" s="14" t="s">
        <v>432</v>
      </c>
      <c r="B106" s="14"/>
      <c r="C106" s="27" t="s">
        <v>444</v>
      </c>
      <c r="D106" s="37">
        <f>D107</f>
        <v>5818.75352</v>
      </c>
      <c r="E106" s="37"/>
      <c r="F106" s="37"/>
    </row>
    <row r="107" spans="1:6" ht="37.5">
      <c r="A107" s="14"/>
      <c r="B107" s="14" t="s">
        <v>11</v>
      </c>
      <c r="C107" s="28" t="s">
        <v>12</v>
      </c>
      <c r="D107" s="37">
        <f>2957.47336+2861.28016</f>
        <v>5818.75352</v>
      </c>
      <c r="E107" s="37"/>
      <c r="F107" s="37"/>
    </row>
    <row r="108" spans="1:6" ht="37.5">
      <c r="A108" s="14" t="s">
        <v>432</v>
      </c>
      <c r="B108" s="14"/>
      <c r="C108" s="27" t="s">
        <v>453</v>
      </c>
      <c r="D108" s="37">
        <f>D109</f>
        <v>5818.75352</v>
      </c>
      <c r="E108" s="37"/>
      <c r="F108" s="37"/>
    </row>
    <row r="109" spans="1:6" ht="37.5">
      <c r="A109" s="14"/>
      <c r="B109" s="14" t="s">
        <v>11</v>
      </c>
      <c r="C109" s="28" t="s">
        <v>12</v>
      </c>
      <c r="D109" s="37">
        <f>2957.47336+2861.28016</f>
        <v>5818.75352</v>
      </c>
      <c r="E109" s="37"/>
      <c r="F109" s="37"/>
    </row>
    <row r="110" spans="1:6" ht="18.75">
      <c r="A110" s="31" t="s">
        <v>941</v>
      </c>
      <c r="B110" s="35"/>
      <c r="C110" s="51" t="s">
        <v>480</v>
      </c>
      <c r="D110" s="49">
        <f aca="true" t="shared" si="0" ref="D110:F111">D111</f>
        <v>1260</v>
      </c>
      <c r="E110" s="49">
        <f t="shared" si="0"/>
        <v>1438.9</v>
      </c>
      <c r="F110" s="49">
        <f t="shared" si="0"/>
        <v>0</v>
      </c>
    </row>
    <row r="111" spans="1:6" ht="18.75">
      <c r="A111" s="35" t="s">
        <v>942</v>
      </c>
      <c r="B111" s="14"/>
      <c r="C111" s="28" t="s">
        <v>357</v>
      </c>
      <c r="D111" s="36">
        <f t="shared" si="0"/>
        <v>1260</v>
      </c>
      <c r="E111" s="36">
        <f t="shared" si="0"/>
        <v>1438.9</v>
      </c>
      <c r="F111" s="36">
        <f t="shared" si="0"/>
        <v>0</v>
      </c>
    </row>
    <row r="112" spans="1:6" ht="37.5">
      <c r="A112" s="14"/>
      <c r="B112" s="14" t="s">
        <v>11</v>
      </c>
      <c r="C112" s="28" t="s">
        <v>12</v>
      </c>
      <c r="D112" s="36">
        <v>1260</v>
      </c>
      <c r="E112" s="36">
        <v>1438.9</v>
      </c>
      <c r="F112" s="36"/>
    </row>
    <row r="113" spans="1:6" ht="18.75">
      <c r="A113" s="18" t="s">
        <v>56</v>
      </c>
      <c r="B113" s="18" t="s">
        <v>247</v>
      </c>
      <c r="C113" s="48" t="s">
        <v>291</v>
      </c>
      <c r="D113" s="49">
        <f>D114</f>
        <v>1178.2</v>
      </c>
      <c r="E113" s="49">
        <f>E114</f>
        <v>1148.3</v>
      </c>
      <c r="F113" s="49">
        <f>F114</f>
        <v>1148.3</v>
      </c>
    </row>
    <row r="114" spans="1:6" ht="37.5" customHeight="1">
      <c r="A114" s="18" t="s">
        <v>57</v>
      </c>
      <c r="B114" s="18"/>
      <c r="C114" s="48" t="s">
        <v>356</v>
      </c>
      <c r="D114" s="49">
        <f>D119+D115</f>
        <v>1178.2</v>
      </c>
      <c r="E114" s="49">
        <f>E119+E115</f>
        <v>1148.3</v>
      </c>
      <c r="F114" s="49">
        <f>F119+F115</f>
        <v>1148.3</v>
      </c>
    </row>
    <row r="115" spans="1:6" ht="37.5">
      <c r="A115" s="14" t="s">
        <v>58</v>
      </c>
      <c r="B115" s="14" t="s">
        <v>247</v>
      </c>
      <c r="C115" s="27" t="s">
        <v>322</v>
      </c>
      <c r="D115" s="36">
        <f>D116+D118+D117</f>
        <v>178.2</v>
      </c>
      <c r="E115" s="36">
        <f>E116+E118+E117</f>
        <v>148.3</v>
      </c>
      <c r="F115" s="36">
        <f>F116+F118+F117</f>
        <v>148.3</v>
      </c>
    </row>
    <row r="116" spans="1:6" ht="18.75">
      <c r="A116" s="14"/>
      <c r="B116" s="14" t="s">
        <v>14</v>
      </c>
      <c r="C116" s="28" t="s">
        <v>15</v>
      </c>
      <c r="D116" s="36">
        <v>88.2</v>
      </c>
      <c r="E116" s="36">
        <v>78.3</v>
      </c>
      <c r="F116" s="36">
        <v>78.3</v>
      </c>
    </row>
    <row r="117" spans="1:6" ht="37.5">
      <c r="A117" s="14"/>
      <c r="B117" s="14" t="s">
        <v>11</v>
      </c>
      <c r="C117" s="28" t="s">
        <v>12</v>
      </c>
      <c r="D117" s="36">
        <v>20</v>
      </c>
      <c r="E117" s="36"/>
      <c r="F117" s="36"/>
    </row>
    <row r="118" spans="1:6" ht="18.75">
      <c r="A118" s="14"/>
      <c r="B118" s="14" t="s">
        <v>45</v>
      </c>
      <c r="C118" s="28" t="s">
        <v>46</v>
      </c>
      <c r="D118" s="36">
        <v>70</v>
      </c>
      <c r="E118" s="36">
        <v>70</v>
      </c>
      <c r="F118" s="36">
        <v>70</v>
      </c>
    </row>
    <row r="119" spans="1:6" ht="18.75">
      <c r="A119" s="30" t="s">
        <v>323</v>
      </c>
      <c r="B119" s="14" t="s">
        <v>247</v>
      </c>
      <c r="C119" s="17" t="s">
        <v>352</v>
      </c>
      <c r="D119" s="36">
        <f>D120</f>
        <v>1000</v>
      </c>
      <c r="E119" s="36">
        <f>E120</f>
        <v>1000</v>
      </c>
      <c r="F119" s="36">
        <f>F120</f>
        <v>1000</v>
      </c>
    </row>
    <row r="120" spans="1:6" ht="18.75">
      <c r="A120" s="31"/>
      <c r="B120" s="14" t="s">
        <v>14</v>
      </c>
      <c r="C120" s="28" t="s">
        <v>15</v>
      </c>
      <c r="D120" s="36">
        <v>1000</v>
      </c>
      <c r="E120" s="36">
        <v>1000</v>
      </c>
      <c r="F120" s="36">
        <v>1000</v>
      </c>
    </row>
    <row r="121" spans="1:6" ht="37.5">
      <c r="A121" s="18" t="s">
        <v>778</v>
      </c>
      <c r="B121" s="15"/>
      <c r="C121" s="19" t="s">
        <v>779</v>
      </c>
      <c r="D121" s="49">
        <f>D122</f>
        <v>40120.9</v>
      </c>
      <c r="E121" s="49">
        <f>E122</f>
        <v>42900</v>
      </c>
      <c r="F121" s="49">
        <f>F122</f>
        <v>42900</v>
      </c>
    </row>
    <row r="122" spans="1:6" ht="18.75">
      <c r="A122" s="18" t="s">
        <v>780</v>
      </c>
      <c r="B122" s="15"/>
      <c r="C122" s="20" t="s">
        <v>781</v>
      </c>
      <c r="D122" s="49">
        <f>D123+D125+D127</f>
        <v>40120.9</v>
      </c>
      <c r="E122" s="49">
        <f>E123+E125+E127</f>
        <v>42900</v>
      </c>
      <c r="F122" s="49">
        <f>F123+F125+F127</f>
        <v>42900</v>
      </c>
    </row>
    <row r="123" spans="1:6" ht="37.5">
      <c r="A123" s="14" t="s">
        <v>786</v>
      </c>
      <c r="B123" s="14"/>
      <c r="C123" s="28" t="s">
        <v>785</v>
      </c>
      <c r="D123" s="36">
        <f>D124</f>
        <v>4020.9</v>
      </c>
      <c r="E123" s="36"/>
      <c r="F123" s="36"/>
    </row>
    <row r="124" spans="1:6" ht="37.5">
      <c r="A124" s="14"/>
      <c r="B124" s="14" t="s">
        <v>11</v>
      </c>
      <c r="C124" s="28" t="s">
        <v>12</v>
      </c>
      <c r="D124" s="36">
        <v>4020.9</v>
      </c>
      <c r="E124" s="36"/>
      <c r="F124" s="36"/>
    </row>
    <row r="125" spans="1:6" ht="37.5">
      <c r="A125" s="14" t="s">
        <v>1085</v>
      </c>
      <c r="B125" s="14"/>
      <c r="C125" s="28" t="s">
        <v>1070</v>
      </c>
      <c r="D125" s="36">
        <f>D126</f>
        <v>6100</v>
      </c>
      <c r="E125" s="36">
        <f>E126</f>
        <v>12900</v>
      </c>
      <c r="F125" s="36">
        <f>F126</f>
        <v>12900</v>
      </c>
    </row>
    <row r="126" spans="1:6" ht="37.5">
      <c r="A126" s="14"/>
      <c r="B126" s="14" t="s">
        <v>11</v>
      </c>
      <c r="C126" s="28" t="s">
        <v>12</v>
      </c>
      <c r="D126" s="36">
        <v>6100</v>
      </c>
      <c r="E126" s="36">
        <v>12900</v>
      </c>
      <c r="F126" s="36">
        <v>12900</v>
      </c>
    </row>
    <row r="127" spans="1:6" ht="37.5">
      <c r="A127" s="14" t="s">
        <v>1085</v>
      </c>
      <c r="B127" s="14"/>
      <c r="C127" s="28" t="s">
        <v>978</v>
      </c>
      <c r="D127" s="36">
        <f>D128</f>
        <v>30000</v>
      </c>
      <c r="E127" s="36">
        <f>E128</f>
        <v>30000</v>
      </c>
      <c r="F127" s="36">
        <f>F128</f>
        <v>30000</v>
      </c>
    </row>
    <row r="128" spans="1:6" ht="37.5">
      <c r="A128" s="14"/>
      <c r="B128" s="14" t="s">
        <v>11</v>
      </c>
      <c r="C128" s="28" t="s">
        <v>12</v>
      </c>
      <c r="D128" s="36">
        <v>30000</v>
      </c>
      <c r="E128" s="36">
        <v>30000</v>
      </c>
      <c r="F128" s="36">
        <v>30000</v>
      </c>
    </row>
    <row r="129" spans="1:6" ht="18.75">
      <c r="A129" s="18" t="s">
        <v>292</v>
      </c>
      <c r="B129" s="18" t="s">
        <v>247</v>
      </c>
      <c r="C129" s="48" t="s">
        <v>60</v>
      </c>
      <c r="D129" s="49">
        <f aca="true" t="shared" si="1" ref="D129:F131">D130</f>
        <v>500</v>
      </c>
      <c r="E129" s="49">
        <f t="shared" si="1"/>
        <v>400</v>
      </c>
      <c r="F129" s="49">
        <f t="shared" si="1"/>
        <v>400</v>
      </c>
    </row>
    <row r="130" spans="1:6" ht="37.5">
      <c r="A130" s="18" t="s">
        <v>59</v>
      </c>
      <c r="B130" s="18"/>
      <c r="C130" s="48" t="s">
        <v>61</v>
      </c>
      <c r="D130" s="49">
        <f t="shared" si="1"/>
        <v>500</v>
      </c>
      <c r="E130" s="49">
        <f t="shared" si="1"/>
        <v>400</v>
      </c>
      <c r="F130" s="49">
        <f t="shared" si="1"/>
        <v>400</v>
      </c>
    </row>
    <row r="131" spans="1:6" ht="18.75">
      <c r="A131" s="14" t="s">
        <v>62</v>
      </c>
      <c r="B131" s="14" t="s">
        <v>247</v>
      </c>
      <c r="C131" s="27" t="s">
        <v>293</v>
      </c>
      <c r="D131" s="36">
        <f t="shared" si="1"/>
        <v>500</v>
      </c>
      <c r="E131" s="36">
        <f t="shared" si="1"/>
        <v>400</v>
      </c>
      <c r="F131" s="36">
        <f t="shared" si="1"/>
        <v>400</v>
      </c>
    </row>
    <row r="132" spans="1:6" ht="18.75">
      <c r="A132" s="14"/>
      <c r="B132" s="14" t="s">
        <v>14</v>
      </c>
      <c r="C132" s="28" t="s">
        <v>15</v>
      </c>
      <c r="D132" s="36">
        <v>500</v>
      </c>
      <c r="E132" s="36">
        <v>400</v>
      </c>
      <c r="F132" s="36">
        <v>400</v>
      </c>
    </row>
    <row r="133" spans="1:6" ht="37.5">
      <c r="A133" s="18" t="s">
        <v>63</v>
      </c>
      <c r="B133" s="18" t="s">
        <v>247</v>
      </c>
      <c r="C133" s="48" t="s">
        <v>64</v>
      </c>
      <c r="D133" s="49">
        <f>D134</f>
        <v>159473.14</v>
      </c>
      <c r="E133" s="49">
        <f>E134</f>
        <v>143585.84</v>
      </c>
      <c r="F133" s="49">
        <f>F134</f>
        <v>143585.80000000002</v>
      </c>
    </row>
    <row r="134" spans="1:6" ht="37.5">
      <c r="A134" s="18" t="s">
        <v>65</v>
      </c>
      <c r="B134" s="18"/>
      <c r="C134" s="48" t="s">
        <v>27</v>
      </c>
      <c r="D134" s="49">
        <f>D135+D139+D141+D143+D145+D147+D149+D151+D153</f>
        <v>159473.14</v>
      </c>
      <c r="E134" s="49">
        <f>E135+E139+E141+E143+E145+E147+E149+E151+E153</f>
        <v>143585.84</v>
      </c>
      <c r="F134" s="49">
        <f>F135+F139+F141+F143+F145+F147+F149+F151+F153</f>
        <v>143585.80000000002</v>
      </c>
    </row>
    <row r="135" spans="1:6" ht="18.75">
      <c r="A135" s="14" t="s">
        <v>66</v>
      </c>
      <c r="B135" s="14" t="s">
        <v>247</v>
      </c>
      <c r="C135" s="27" t="s">
        <v>30</v>
      </c>
      <c r="D135" s="36">
        <f>SUM(D136:D138)</f>
        <v>6029.599999999999</v>
      </c>
      <c r="E135" s="36">
        <f>SUM(E136:E138)</f>
        <v>5426.6</v>
      </c>
      <c r="F135" s="36">
        <f>SUM(F136:F138)</f>
        <v>5426.6</v>
      </c>
    </row>
    <row r="136" spans="1:6" ht="56.25">
      <c r="A136" s="14"/>
      <c r="B136" s="14" t="s">
        <v>31</v>
      </c>
      <c r="C136" s="28" t="s">
        <v>32</v>
      </c>
      <c r="D136" s="36">
        <v>5607.2</v>
      </c>
      <c r="E136" s="36">
        <v>5046.5</v>
      </c>
      <c r="F136" s="36">
        <v>5046.5</v>
      </c>
    </row>
    <row r="137" spans="1:6" ht="18.75">
      <c r="A137" s="14"/>
      <c r="B137" s="14" t="s">
        <v>14</v>
      </c>
      <c r="C137" s="28" t="s">
        <v>15</v>
      </c>
      <c r="D137" s="36">
        <v>418.2</v>
      </c>
      <c r="E137" s="36">
        <v>376.3</v>
      </c>
      <c r="F137" s="36">
        <v>376.3</v>
      </c>
    </row>
    <row r="138" spans="1:6" ht="18.75">
      <c r="A138" s="14"/>
      <c r="B138" s="14" t="s">
        <v>45</v>
      </c>
      <c r="C138" s="28" t="s">
        <v>46</v>
      </c>
      <c r="D138" s="36">
        <v>4.2</v>
      </c>
      <c r="E138" s="36">
        <v>3.8</v>
      </c>
      <c r="F138" s="36">
        <v>3.8</v>
      </c>
    </row>
    <row r="139" spans="1:6" ht="18.75">
      <c r="A139" s="14" t="s">
        <v>67</v>
      </c>
      <c r="B139" s="14" t="s">
        <v>247</v>
      </c>
      <c r="C139" s="27" t="s">
        <v>36</v>
      </c>
      <c r="D139" s="36">
        <f>D140</f>
        <v>41078.3</v>
      </c>
      <c r="E139" s="36">
        <f>E140</f>
        <v>36970.4</v>
      </c>
      <c r="F139" s="36">
        <f>F140</f>
        <v>36970.4</v>
      </c>
    </row>
    <row r="140" spans="1:6" ht="37.5">
      <c r="A140" s="14"/>
      <c r="B140" s="14" t="s">
        <v>11</v>
      </c>
      <c r="C140" s="28" t="s">
        <v>12</v>
      </c>
      <c r="D140" s="36">
        <v>41078.3</v>
      </c>
      <c r="E140" s="36">
        <v>36970.4</v>
      </c>
      <c r="F140" s="36">
        <v>36970.4</v>
      </c>
    </row>
    <row r="141" spans="1:6" ht="18.75">
      <c r="A141" s="14" t="s">
        <v>68</v>
      </c>
      <c r="B141" s="14" t="s">
        <v>247</v>
      </c>
      <c r="C141" s="27" t="s">
        <v>69</v>
      </c>
      <c r="D141" s="36">
        <f>D142</f>
        <v>1136.34</v>
      </c>
      <c r="E141" s="36">
        <f>E142</f>
        <v>1022.84</v>
      </c>
      <c r="F141" s="36">
        <f>F142</f>
        <v>1022.8</v>
      </c>
    </row>
    <row r="142" spans="1:6" ht="37.5">
      <c r="A142" s="14"/>
      <c r="B142" s="14" t="s">
        <v>11</v>
      </c>
      <c r="C142" s="28" t="s">
        <v>12</v>
      </c>
      <c r="D142" s="36">
        <v>1136.34</v>
      </c>
      <c r="E142" s="36">
        <v>1022.84</v>
      </c>
      <c r="F142" s="36">
        <v>1022.8</v>
      </c>
    </row>
    <row r="143" spans="1:6" ht="18.75">
      <c r="A143" s="14" t="s">
        <v>70</v>
      </c>
      <c r="B143" s="14" t="s">
        <v>247</v>
      </c>
      <c r="C143" s="27" t="s">
        <v>71</v>
      </c>
      <c r="D143" s="36">
        <f>D144</f>
        <v>40830.9</v>
      </c>
      <c r="E143" s="36">
        <f>E144</f>
        <v>36747.9</v>
      </c>
      <c r="F143" s="36">
        <f>F144</f>
        <v>36747.9</v>
      </c>
    </row>
    <row r="144" spans="1:6" ht="37.5">
      <c r="A144" s="14"/>
      <c r="B144" s="14" t="s">
        <v>11</v>
      </c>
      <c r="C144" s="28" t="s">
        <v>12</v>
      </c>
      <c r="D144" s="36">
        <v>40830.9</v>
      </c>
      <c r="E144" s="36">
        <v>36747.9</v>
      </c>
      <c r="F144" s="36">
        <v>36747.9</v>
      </c>
    </row>
    <row r="145" spans="1:6" ht="18.75">
      <c r="A145" s="14" t="s">
        <v>72</v>
      </c>
      <c r="B145" s="14" t="s">
        <v>247</v>
      </c>
      <c r="C145" s="27" t="s">
        <v>256</v>
      </c>
      <c r="D145" s="36">
        <f>D146</f>
        <v>23220.9</v>
      </c>
      <c r="E145" s="36">
        <f>E146</f>
        <v>20898.8</v>
      </c>
      <c r="F145" s="36">
        <f>F146</f>
        <v>20898.8</v>
      </c>
    </row>
    <row r="146" spans="1:6" ht="37.5">
      <c r="A146" s="14"/>
      <c r="B146" s="14" t="s">
        <v>11</v>
      </c>
      <c r="C146" s="28" t="s">
        <v>12</v>
      </c>
      <c r="D146" s="36">
        <v>23220.9</v>
      </c>
      <c r="E146" s="36">
        <v>20898.8</v>
      </c>
      <c r="F146" s="36">
        <v>20898.8</v>
      </c>
    </row>
    <row r="147" spans="1:6" ht="18.75">
      <c r="A147" s="14" t="s">
        <v>73</v>
      </c>
      <c r="B147" s="14" t="s">
        <v>247</v>
      </c>
      <c r="C147" s="27" t="s">
        <v>257</v>
      </c>
      <c r="D147" s="36">
        <f>D148</f>
        <v>37594.4</v>
      </c>
      <c r="E147" s="36">
        <f>E148</f>
        <v>33834.9</v>
      </c>
      <c r="F147" s="36">
        <f>F148</f>
        <v>33834.9</v>
      </c>
    </row>
    <row r="148" spans="1:6" ht="37.5">
      <c r="A148" s="14"/>
      <c r="B148" s="14" t="s">
        <v>11</v>
      </c>
      <c r="C148" s="28" t="s">
        <v>12</v>
      </c>
      <c r="D148" s="36">
        <v>37594.4</v>
      </c>
      <c r="E148" s="36">
        <v>33834.9</v>
      </c>
      <c r="F148" s="36">
        <v>33834.9</v>
      </c>
    </row>
    <row r="149" spans="1:6" ht="18.75">
      <c r="A149" s="38" t="s">
        <v>74</v>
      </c>
      <c r="B149" s="38" t="s">
        <v>247</v>
      </c>
      <c r="C149" s="53" t="s">
        <v>75</v>
      </c>
      <c r="D149" s="54">
        <f>D150</f>
        <v>8982.7</v>
      </c>
      <c r="E149" s="54">
        <f>E150</f>
        <v>8084.4</v>
      </c>
      <c r="F149" s="54">
        <f>F150</f>
        <v>8084.4</v>
      </c>
    </row>
    <row r="150" spans="1:6" ht="37.5">
      <c r="A150" s="14"/>
      <c r="B150" s="14" t="s">
        <v>11</v>
      </c>
      <c r="C150" s="28" t="s">
        <v>12</v>
      </c>
      <c r="D150" s="36">
        <v>8982.7</v>
      </c>
      <c r="E150" s="36">
        <v>8084.4</v>
      </c>
      <c r="F150" s="36">
        <v>8084.4</v>
      </c>
    </row>
    <row r="151" spans="1:6" ht="37.5">
      <c r="A151" s="14" t="s">
        <v>76</v>
      </c>
      <c r="B151" s="14" t="s">
        <v>247</v>
      </c>
      <c r="C151" s="27" t="s">
        <v>77</v>
      </c>
      <c r="D151" s="36">
        <f>D152</f>
        <v>50</v>
      </c>
      <c r="E151" s="36">
        <f>E152</f>
        <v>50</v>
      </c>
      <c r="F151" s="36">
        <f>F152</f>
        <v>50</v>
      </c>
    </row>
    <row r="152" spans="1:6" ht="37.5">
      <c r="A152" s="14"/>
      <c r="B152" s="14" t="s">
        <v>11</v>
      </c>
      <c r="C152" s="28" t="s">
        <v>12</v>
      </c>
      <c r="D152" s="36">
        <v>50</v>
      </c>
      <c r="E152" s="36">
        <v>50</v>
      </c>
      <c r="F152" s="36">
        <v>50</v>
      </c>
    </row>
    <row r="153" spans="1:6" ht="37.5">
      <c r="A153" s="14" t="s">
        <v>78</v>
      </c>
      <c r="B153" s="14" t="s">
        <v>247</v>
      </c>
      <c r="C153" s="27" t="s">
        <v>79</v>
      </c>
      <c r="D153" s="36">
        <f>D154</f>
        <v>550</v>
      </c>
      <c r="E153" s="36">
        <f>E154</f>
        <v>550</v>
      </c>
      <c r="F153" s="36">
        <f>F154</f>
        <v>550</v>
      </c>
    </row>
    <row r="154" spans="1:6" ht="37.5">
      <c r="A154" s="14"/>
      <c r="B154" s="14" t="s">
        <v>11</v>
      </c>
      <c r="C154" s="28" t="s">
        <v>12</v>
      </c>
      <c r="D154" s="36">
        <v>550</v>
      </c>
      <c r="E154" s="36">
        <v>550</v>
      </c>
      <c r="F154" s="36">
        <v>550</v>
      </c>
    </row>
    <row r="155" spans="1:9" ht="37.5">
      <c r="A155" s="18" t="s">
        <v>80</v>
      </c>
      <c r="B155" s="18" t="s">
        <v>247</v>
      </c>
      <c r="C155" s="48" t="s">
        <v>340</v>
      </c>
      <c r="D155" s="49">
        <f>D156+D190+D205+D218</f>
        <v>45745.700000000004</v>
      </c>
      <c r="E155" s="49">
        <f>E156+E190+E205+E218</f>
        <v>38046.1</v>
      </c>
      <c r="F155" s="49">
        <f>F156+F190+F205+F218</f>
        <v>30642.1</v>
      </c>
      <c r="G155" s="155"/>
      <c r="H155" s="155"/>
      <c r="I155" s="155"/>
    </row>
    <row r="156" spans="1:6" ht="37.5">
      <c r="A156" s="18" t="s">
        <v>81</v>
      </c>
      <c r="B156" s="18" t="s">
        <v>247</v>
      </c>
      <c r="C156" s="48" t="s">
        <v>275</v>
      </c>
      <c r="D156" s="49">
        <f>D157+D174+D177+D180+D187</f>
        <v>7662.699999999999</v>
      </c>
      <c r="E156" s="49">
        <f>E157+E174+E177+E180+E187</f>
        <v>6020.799999999999</v>
      </c>
      <c r="F156" s="49">
        <f>F157+F174+F177+F180+F187</f>
        <v>6020.799999999999</v>
      </c>
    </row>
    <row r="157" spans="1:6" ht="37.5">
      <c r="A157" s="18" t="s">
        <v>82</v>
      </c>
      <c r="B157" s="18"/>
      <c r="C157" s="48" t="s">
        <v>83</v>
      </c>
      <c r="D157" s="49">
        <f>D158+D160+D162+D164+D166+D168+D170+D172</f>
        <v>5198.199999999999</v>
      </c>
      <c r="E157" s="49">
        <f>E158+E160+E162+E164+E166+E168+E170+E172</f>
        <v>4822.4</v>
      </c>
      <c r="F157" s="49">
        <f>F158+F160+F162+F164+F166+F168+F170+F172</f>
        <v>4822.4</v>
      </c>
    </row>
    <row r="158" spans="1:6" ht="18.75">
      <c r="A158" s="14" t="s">
        <v>84</v>
      </c>
      <c r="B158" s="14" t="s">
        <v>247</v>
      </c>
      <c r="C158" s="27" t="s">
        <v>391</v>
      </c>
      <c r="D158" s="36">
        <f>D159</f>
        <v>2246</v>
      </c>
      <c r="E158" s="36">
        <f>E159</f>
        <v>1980</v>
      </c>
      <c r="F158" s="36">
        <f>F159</f>
        <v>1980</v>
      </c>
    </row>
    <row r="159" spans="1:6" ht="18.75">
      <c r="A159" s="14"/>
      <c r="B159" s="14" t="s">
        <v>14</v>
      </c>
      <c r="C159" s="28" t="s">
        <v>15</v>
      </c>
      <c r="D159" s="36">
        <f>2200+46</f>
        <v>2246</v>
      </c>
      <c r="E159" s="36">
        <v>1980</v>
      </c>
      <c r="F159" s="36">
        <v>1980</v>
      </c>
    </row>
    <row r="160" spans="1:6" ht="18.75">
      <c r="A160" s="14" t="s">
        <v>85</v>
      </c>
      <c r="B160" s="14" t="s">
        <v>247</v>
      </c>
      <c r="C160" s="27" t="s">
        <v>359</v>
      </c>
      <c r="D160" s="36">
        <f>D161</f>
        <v>95</v>
      </c>
      <c r="E160" s="36">
        <f>E161</f>
        <v>30</v>
      </c>
      <c r="F160" s="36">
        <f>F161</f>
        <v>30</v>
      </c>
    </row>
    <row r="161" spans="1:6" ht="18.75">
      <c r="A161" s="14"/>
      <c r="B161" s="14" t="s">
        <v>14</v>
      </c>
      <c r="C161" s="28" t="s">
        <v>15</v>
      </c>
      <c r="D161" s="36">
        <f>65+30</f>
        <v>95</v>
      </c>
      <c r="E161" s="36">
        <v>30</v>
      </c>
      <c r="F161" s="36">
        <v>30</v>
      </c>
    </row>
    <row r="162" spans="1:6" ht="18.75">
      <c r="A162" s="14" t="s">
        <v>377</v>
      </c>
      <c r="B162" s="14" t="s">
        <v>247</v>
      </c>
      <c r="C162" s="27" t="s">
        <v>313</v>
      </c>
      <c r="D162" s="125">
        <f>D163</f>
        <v>40</v>
      </c>
      <c r="E162" s="125">
        <f>E163</f>
        <v>37.7</v>
      </c>
      <c r="F162" s="125">
        <f>F163</f>
        <v>37.7</v>
      </c>
    </row>
    <row r="163" spans="1:6" ht="37.5">
      <c r="A163" s="14"/>
      <c r="B163" s="14" t="s">
        <v>11</v>
      </c>
      <c r="C163" s="28" t="s">
        <v>12</v>
      </c>
      <c r="D163" s="125">
        <v>40</v>
      </c>
      <c r="E163" s="125">
        <v>37.7</v>
      </c>
      <c r="F163" s="125">
        <v>37.7</v>
      </c>
    </row>
    <row r="164" spans="1:6" ht="37.5">
      <c r="A164" s="30" t="s">
        <v>378</v>
      </c>
      <c r="B164" s="31"/>
      <c r="C164" s="32" t="s">
        <v>972</v>
      </c>
      <c r="D164" s="36">
        <f>D165</f>
        <v>1928.9</v>
      </c>
      <c r="E164" s="36">
        <f>E165</f>
        <v>1928.9</v>
      </c>
      <c r="F164" s="36">
        <f>F165</f>
        <v>1928.9</v>
      </c>
    </row>
    <row r="165" spans="1:6" ht="37.5">
      <c r="A165" s="30"/>
      <c r="B165" s="251" t="s">
        <v>11</v>
      </c>
      <c r="C165" s="252" t="s">
        <v>12</v>
      </c>
      <c r="D165" s="36">
        <v>1928.9</v>
      </c>
      <c r="E165" s="36">
        <v>1928.9</v>
      </c>
      <c r="F165" s="36">
        <v>1928.9</v>
      </c>
    </row>
    <row r="166" spans="1:6" ht="37.5">
      <c r="A166" s="30" t="s">
        <v>379</v>
      </c>
      <c r="B166" s="31"/>
      <c r="C166" s="32" t="s">
        <v>973</v>
      </c>
      <c r="D166" s="36">
        <f>D167</f>
        <v>90.9</v>
      </c>
      <c r="E166" s="36">
        <f>E167</f>
        <v>90.9</v>
      </c>
      <c r="F166" s="36">
        <f>F167</f>
        <v>90.9</v>
      </c>
    </row>
    <row r="167" spans="1:6" ht="37.5">
      <c r="A167" s="31"/>
      <c r="B167" s="251" t="s">
        <v>11</v>
      </c>
      <c r="C167" s="252" t="s">
        <v>12</v>
      </c>
      <c r="D167" s="36">
        <v>90.9</v>
      </c>
      <c r="E167" s="36">
        <v>90.9</v>
      </c>
      <c r="F167" s="36">
        <v>90.9</v>
      </c>
    </row>
    <row r="168" spans="1:6" ht="37.5">
      <c r="A168" s="14" t="s">
        <v>333</v>
      </c>
      <c r="B168" s="14"/>
      <c r="C168" s="28" t="s">
        <v>392</v>
      </c>
      <c r="D168" s="36">
        <f>D169</f>
        <v>425</v>
      </c>
      <c r="E168" s="36">
        <f>E169</f>
        <v>382.5</v>
      </c>
      <c r="F168" s="36">
        <f>F169</f>
        <v>382.5</v>
      </c>
    </row>
    <row r="169" spans="1:6" ht="56.25">
      <c r="A169" s="14"/>
      <c r="B169" s="14" t="s">
        <v>31</v>
      </c>
      <c r="C169" s="28" t="s">
        <v>32</v>
      </c>
      <c r="D169" s="36">
        <v>425</v>
      </c>
      <c r="E169" s="36">
        <v>382.5</v>
      </c>
      <c r="F169" s="36">
        <v>382.5</v>
      </c>
    </row>
    <row r="170" spans="1:6" ht="37.5">
      <c r="A170" s="14" t="s">
        <v>333</v>
      </c>
      <c r="B170" s="14"/>
      <c r="C170" s="28" t="s">
        <v>846</v>
      </c>
      <c r="D170" s="36">
        <f>D171</f>
        <v>372.4</v>
      </c>
      <c r="E170" s="36">
        <f>E171</f>
        <v>372.4</v>
      </c>
      <c r="F170" s="36">
        <f>F171</f>
        <v>372.4</v>
      </c>
    </row>
    <row r="171" spans="1:6" ht="56.25">
      <c r="A171" s="14"/>
      <c r="B171" s="14" t="s">
        <v>31</v>
      </c>
      <c r="C171" s="28" t="s">
        <v>32</v>
      </c>
      <c r="D171" s="36">
        <v>372.4</v>
      </c>
      <c r="E171" s="36">
        <v>372.4</v>
      </c>
      <c r="F171" s="36">
        <v>372.4</v>
      </c>
    </row>
    <row r="172" spans="1:6" ht="75" hidden="1">
      <c r="A172" s="14" t="s">
        <v>1098</v>
      </c>
      <c r="B172" s="14"/>
      <c r="C172" s="28" t="s">
        <v>965</v>
      </c>
      <c r="D172" s="36">
        <f>D173</f>
        <v>0</v>
      </c>
      <c r="E172" s="36">
        <f>E173</f>
        <v>0</v>
      </c>
      <c r="F172" s="36">
        <f>F173</f>
        <v>0</v>
      </c>
    </row>
    <row r="173" spans="1:6" ht="18.75" hidden="1">
      <c r="A173" s="14"/>
      <c r="B173" s="14" t="s">
        <v>14</v>
      </c>
      <c r="C173" s="28" t="s">
        <v>15</v>
      </c>
      <c r="D173" s="36"/>
      <c r="E173" s="36"/>
      <c r="F173" s="36"/>
    </row>
    <row r="174" spans="1:6" ht="37.5">
      <c r="A174" s="18" t="s">
        <v>86</v>
      </c>
      <c r="B174" s="14"/>
      <c r="C174" s="20" t="s">
        <v>360</v>
      </c>
      <c r="D174" s="49">
        <f aca="true" t="shared" si="2" ref="D174:F175">D175</f>
        <v>126.5</v>
      </c>
      <c r="E174" s="49">
        <f t="shared" si="2"/>
        <v>76.5</v>
      </c>
      <c r="F174" s="49">
        <f t="shared" si="2"/>
        <v>76.5</v>
      </c>
    </row>
    <row r="175" spans="1:6" ht="37.5">
      <c r="A175" s="14" t="s">
        <v>87</v>
      </c>
      <c r="B175" s="14" t="s">
        <v>247</v>
      </c>
      <c r="C175" s="21" t="s">
        <v>361</v>
      </c>
      <c r="D175" s="36">
        <f t="shared" si="2"/>
        <v>126.5</v>
      </c>
      <c r="E175" s="36">
        <f t="shared" si="2"/>
        <v>76.5</v>
      </c>
      <c r="F175" s="36">
        <f t="shared" si="2"/>
        <v>76.5</v>
      </c>
    </row>
    <row r="176" spans="1:6" ht="18.75">
      <c r="A176" s="14"/>
      <c r="B176" s="14" t="s">
        <v>14</v>
      </c>
      <c r="C176" s="28" t="s">
        <v>15</v>
      </c>
      <c r="D176" s="36">
        <f>76.5+50</f>
        <v>126.5</v>
      </c>
      <c r="E176" s="36">
        <v>76.5</v>
      </c>
      <c r="F176" s="36">
        <v>76.5</v>
      </c>
    </row>
    <row r="177" spans="1:6" ht="37.5">
      <c r="A177" s="18" t="s">
        <v>88</v>
      </c>
      <c r="B177" s="18"/>
      <c r="C177" s="48" t="s">
        <v>89</v>
      </c>
      <c r="D177" s="49">
        <f aca="true" t="shared" si="3" ref="D177:F178">D178</f>
        <v>33.8</v>
      </c>
      <c r="E177" s="49">
        <f t="shared" si="3"/>
        <v>33.8</v>
      </c>
      <c r="F177" s="49">
        <f t="shared" si="3"/>
        <v>33.8</v>
      </c>
    </row>
    <row r="178" spans="1:6" ht="18.75">
      <c r="A178" s="14" t="s">
        <v>90</v>
      </c>
      <c r="B178" s="14" t="s">
        <v>247</v>
      </c>
      <c r="C178" s="27" t="s">
        <v>91</v>
      </c>
      <c r="D178" s="36">
        <f t="shared" si="3"/>
        <v>33.8</v>
      </c>
      <c r="E178" s="36">
        <f t="shared" si="3"/>
        <v>33.8</v>
      </c>
      <c r="F178" s="36">
        <f t="shared" si="3"/>
        <v>33.8</v>
      </c>
    </row>
    <row r="179" spans="1:6" ht="18.75">
      <c r="A179" s="14"/>
      <c r="B179" s="14" t="s">
        <v>14</v>
      </c>
      <c r="C179" s="28" t="s">
        <v>15</v>
      </c>
      <c r="D179" s="36">
        <f>16.8+17</f>
        <v>33.8</v>
      </c>
      <c r="E179" s="36">
        <f>16.8+17</f>
        <v>33.8</v>
      </c>
      <c r="F179" s="36">
        <f>16.8+17</f>
        <v>33.8</v>
      </c>
    </row>
    <row r="180" spans="1:6" ht="18.75">
      <c r="A180" s="18" t="s">
        <v>248</v>
      </c>
      <c r="B180" s="18"/>
      <c r="C180" s="48" t="s">
        <v>319</v>
      </c>
      <c r="D180" s="49">
        <f>D181+D183+D185</f>
        <v>1095.2</v>
      </c>
      <c r="E180" s="49"/>
      <c r="F180" s="49"/>
    </row>
    <row r="181" spans="1:6" ht="18.75">
      <c r="A181" s="128" t="s">
        <v>847</v>
      </c>
      <c r="B181" s="128" t="s">
        <v>247</v>
      </c>
      <c r="C181" s="40" t="s">
        <v>848</v>
      </c>
      <c r="D181" s="36">
        <f>D182</f>
        <v>215.8</v>
      </c>
      <c r="E181" s="36"/>
      <c r="F181" s="36"/>
    </row>
    <row r="182" spans="1:6" ht="37.5">
      <c r="A182" s="18"/>
      <c r="B182" s="14" t="s">
        <v>11</v>
      </c>
      <c r="C182" s="28" t="s">
        <v>12</v>
      </c>
      <c r="D182" s="36">
        <v>215.8</v>
      </c>
      <c r="E182" s="36"/>
      <c r="F182" s="36"/>
    </row>
    <row r="183" spans="1:6" ht="37.5">
      <c r="A183" s="128" t="s">
        <v>1088</v>
      </c>
      <c r="B183" s="128" t="s">
        <v>247</v>
      </c>
      <c r="C183" s="40" t="s">
        <v>1066</v>
      </c>
      <c r="D183" s="36">
        <f>D184</f>
        <v>489.4</v>
      </c>
      <c r="E183" s="36"/>
      <c r="F183" s="36"/>
    </row>
    <row r="184" spans="1:6" ht="37.5">
      <c r="A184" s="18"/>
      <c r="B184" s="14" t="s">
        <v>11</v>
      </c>
      <c r="C184" s="28" t="s">
        <v>12</v>
      </c>
      <c r="D184" s="36">
        <f>355.3+134.1</f>
        <v>489.4</v>
      </c>
      <c r="E184" s="36"/>
      <c r="F184" s="36"/>
    </row>
    <row r="185" spans="1:6" ht="18.75">
      <c r="A185" s="128" t="s">
        <v>1068</v>
      </c>
      <c r="B185" s="128" t="s">
        <v>247</v>
      </c>
      <c r="C185" s="40" t="s">
        <v>1067</v>
      </c>
      <c r="D185" s="36">
        <f>D186</f>
        <v>390</v>
      </c>
      <c r="E185" s="36"/>
      <c r="F185" s="36"/>
    </row>
    <row r="186" spans="1:6" ht="37.5">
      <c r="A186" s="14"/>
      <c r="B186" s="14" t="s">
        <v>11</v>
      </c>
      <c r="C186" s="28" t="s">
        <v>12</v>
      </c>
      <c r="D186" s="36">
        <v>390</v>
      </c>
      <c r="E186" s="36"/>
      <c r="F186" s="36"/>
    </row>
    <row r="187" spans="1:6" ht="56.25">
      <c r="A187" s="18" t="s">
        <v>829</v>
      </c>
      <c r="B187" s="18"/>
      <c r="C187" s="48" t="s">
        <v>1087</v>
      </c>
      <c r="D187" s="49">
        <f aca="true" t="shared" si="4" ref="D187:F188">D188</f>
        <v>1209</v>
      </c>
      <c r="E187" s="49">
        <f t="shared" si="4"/>
        <v>1088.1</v>
      </c>
      <c r="F187" s="49">
        <f t="shared" si="4"/>
        <v>1088.1</v>
      </c>
    </row>
    <row r="188" spans="1:6" ht="18.75">
      <c r="A188" s="30" t="s">
        <v>830</v>
      </c>
      <c r="B188" s="31"/>
      <c r="C188" s="32" t="s">
        <v>831</v>
      </c>
      <c r="D188" s="36">
        <f t="shared" si="4"/>
        <v>1209</v>
      </c>
      <c r="E188" s="36">
        <f t="shared" si="4"/>
        <v>1088.1</v>
      </c>
      <c r="F188" s="36">
        <f t="shared" si="4"/>
        <v>1088.1</v>
      </c>
    </row>
    <row r="189" spans="1:6" ht="18.75">
      <c r="A189" s="31"/>
      <c r="B189" s="14" t="s">
        <v>14</v>
      </c>
      <c r="C189" s="28" t="s">
        <v>15</v>
      </c>
      <c r="D189" s="36">
        <v>1209</v>
      </c>
      <c r="E189" s="36">
        <v>1088.1</v>
      </c>
      <c r="F189" s="36">
        <v>1088.1</v>
      </c>
    </row>
    <row r="190" spans="1:6" ht="37.5">
      <c r="A190" s="18" t="s">
        <v>92</v>
      </c>
      <c r="B190" s="18" t="s">
        <v>247</v>
      </c>
      <c r="C190" s="48" t="s">
        <v>93</v>
      </c>
      <c r="D190" s="49">
        <f>D191+D194</f>
        <v>16030.7</v>
      </c>
      <c r="E190" s="49">
        <f>E191+E194</f>
        <v>12591.800000000001</v>
      </c>
      <c r="F190" s="49">
        <f>F191+F194</f>
        <v>7151.3</v>
      </c>
    </row>
    <row r="191" spans="1:6" ht="37.5">
      <c r="A191" s="18" t="s">
        <v>94</v>
      </c>
      <c r="B191" s="18"/>
      <c r="C191" s="48" t="s">
        <v>95</v>
      </c>
      <c r="D191" s="49">
        <f aca="true" t="shared" si="5" ref="D191:F192">D192</f>
        <v>1330.7</v>
      </c>
      <c r="E191" s="49">
        <f t="shared" si="5"/>
        <v>1302.7</v>
      </c>
      <c r="F191" s="49">
        <f t="shared" si="5"/>
        <v>1302.7</v>
      </c>
    </row>
    <row r="192" spans="1:6" ht="18.75">
      <c r="A192" s="14" t="s">
        <v>96</v>
      </c>
      <c r="B192" s="14" t="s">
        <v>247</v>
      </c>
      <c r="C192" s="27" t="s">
        <v>97</v>
      </c>
      <c r="D192" s="36">
        <f t="shared" si="5"/>
        <v>1330.7</v>
      </c>
      <c r="E192" s="36">
        <f t="shared" si="5"/>
        <v>1302.7</v>
      </c>
      <c r="F192" s="36">
        <f t="shared" si="5"/>
        <v>1302.7</v>
      </c>
    </row>
    <row r="193" spans="1:6" ht="18.75">
      <c r="A193" s="14"/>
      <c r="B193" s="14" t="s">
        <v>14</v>
      </c>
      <c r="C193" s="28" t="s">
        <v>15</v>
      </c>
      <c r="D193" s="36">
        <v>1330.7</v>
      </c>
      <c r="E193" s="36">
        <v>1302.7</v>
      </c>
      <c r="F193" s="36">
        <v>1302.7</v>
      </c>
    </row>
    <row r="194" spans="1:6" ht="18.75">
      <c r="A194" s="18" t="s">
        <v>98</v>
      </c>
      <c r="B194" s="18"/>
      <c r="C194" s="48" t="s">
        <v>320</v>
      </c>
      <c r="D194" s="49">
        <f>D195+D201+D198+D203</f>
        <v>14700</v>
      </c>
      <c r="E194" s="49">
        <f>E195+E201+E198+E203</f>
        <v>11289.1</v>
      </c>
      <c r="F194" s="49">
        <f>F195+F201+F198+F203</f>
        <v>5848.6</v>
      </c>
    </row>
    <row r="195" spans="1:6" ht="18.75">
      <c r="A195" s="14" t="s">
        <v>99</v>
      </c>
      <c r="B195" s="14" t="s">
        <v>247</v>
      </c>
      <c r="C195" s="27" t="s">
        <v>362</v>
      </c>
      <c r="D195" s="36">
        <f>D196+D197</f>
        <v>11487.4</v>
      </c>
      <c r="E195" s="36">
        <f>E196+E197</f>
        <v>9538</v>
      </c>
      <c r="F195" s="36">
        <f>F196+F197</f>
        <v>4065</v>
      </c>
    </row>
    <row r="196" spans="1:6" ht="18.75">
      <c r="A196" s="14"/>
      <c r="B196" s="14" t="s">
        <v>14</v>
      </c>
      <c r="C196" s="28" t="s">
        <v>15</v>
      </c>
      <c r="D196" s="36">
        <v>232</v>
      </c>
      <c r="E196" s="36">
        <v>73</v>
      </c>
      <c r="F196" s="36">
        <v>73</v>
      </c>
    </row>
    <row r="197" spans="1:6" ht="37.5">
      <c r="A197" s="14"/>
      <c r="B197" s="14" t="s">
        <v>11</v>
      </c>
      <c r="C197" s="28" t="s">
        <v>12</v>
      </c>
      <c r="D197" s="36">
        <v>11255.4</v>
      </c>
      <c r="E197" s="36">
        <v>9465</v>
      </c>
      <c r="F197" s="36">
        <v>3992</v>
      </c>
    </row>
    <row r="198" spans="1:6" ht="18.75">
      <c r="A198" s="14" t="s">
        <v>100</v>
      </c>
      <c r="B198" s="14" t="s">
        <v>247</v>
      </c>
      <c r="C198" s="27" t="s">
        <v>367</v>
      </c>
      <c r="D198" s="36">
        <f>D200+D199</f>
        <v>355.1</v>
      </c>
      <c r="E198" s="36">
        <f>E200+E199</f>
        <v>369</v>
      </c>
      <c r="F198" s="36">
        <f>F200+F199</f>
        <v>401.5</v>
      </c>
    </row>
    <row r="199" spans="1:6" ht="18.75">
      <c r="A199" s="14"/>
      <c r="B199" s="14" t="s">
        <v>14</v>
      </c>
      <c r="C199" s="28" t="s">
        <v>15</v>
      </c>
      <c r="D199" s="36">
        <v>217.5</v>
      </c>
      <c r="E199" s="36">
        <v>247.5</v>
      </c>
      <c r="F199" s="36">
        <v>280</v>
      </c>
    </row>
    <row r="200" spans="1:6" ht="37.5">
      <c r="A200" s="14"/>
      <c r="B200" s="14" t="s">
        <v>11</v>
      </c>
      <c r="C200" s="28" t="s">
        <v>12</v>
      </c>
      <c r="D200" s="36">
        <v>137.6</v>
      </c>
      <c r="E200" s="36">
        <v>121.5</v>
      </c>
      <c r="F200" s="36">
        <v>121.5</v>
      </c>
    </row>
    <row r="201" spans="1:6" ht="18.75">
      <c r="A201" s="14" t="s">
        <v>101</v>
      </c>
      <c r="B201" s="14" t="s">
        <v>247</v>
      </c>
      <c r="C201" s="27" t="s">
        <v>102</v>
      </c>
      <c r="D201" s="36">
        <f>D202</f>
        <v>1438.9</v>
      </c>
      <c r="E201" s="36">
        <f>E202</f>
        <v>1382.1</v>
      </c>
      <c r="F201" s="36">
        <f>F202</f>
        <v>1382.1</v>
      </c>
    </row>
    <row r="202" spans="1:6" ht="37.5">
      <c r="A202" s="14"/>
      <c r="B202" s="14" t="s">
        <v>11</v>
      </c>
      <c r="C202" s="28" t="s">
        <v>12</v>
      </c>
      <c r="D202" s="36">
        <v>1438.9</v>
      </c>
      <c r="E202" s="36">
        <v>1382.1</v>
      </c>
      <c r="F202" s="36">
        <v>1382.1</v>
      </c>
    </row>
    <row r="203" spans="1:6" ht="18.75">
      <c r="A203" s="30" t="s">
        <v>1069</v>
      </c>
      <c r="B203" s="14"/>
      <c r="C203" s="28" t="s">
        <v>966</v>
      </c>
      <c r="D203" s="36">
        <f>D204</f>
        <v>1418.6</v>
      </c>
      <c r="E203" s="36"/>
      <c r="F203" s="36"/>
    </row>
    <row r="204" spans="1:6" ht="37.5">
      <c r="A204" s="30"/>
      <c r="B204" s="14" t="s">
        <v>11</v>
      </c>
      <c r="C204" s="28" t="s">
        <v>12</v>
      </c>
      <c r="D204" s="36">
        <v>1418.6</v>
      </c>
      <c r="E204" s="36"/>
      <c r="F204" s="36"/>
    </row>
    <row r="205" spans="1:6" ht="18.75">
      <c r="A205" s="18" t="s">
        <v>103</v>
      </c>
      <c r="B205" s="18" t="s">
        <v>247</v>
      </c>
      <c r="C205" s="48" t="s">
        <v>104</v>
      </c>
      <c r="D205" s="49">
        <f>D206+D215</f>
        <v>1153.5</v>
      </c>
      <c r="E205" s="49">
        <f>E206+E215</f>
        <v>1350</v>
      </c>
      <c r="F205" s="49">
        <f>F206+F215</f>
        <v>950.1</v>
      </c>
    </row>
    <row r="206" spans="1:6" ht="18.75">
      <c r="A206" s="18" t="s">
        <v>107</v>
      </c>
      <c r="B206" s="18"/>
      <c r="C206" s="48" t="s">
        <v>106</v>
      </c>
      <c r="D206" s="49">
        <f>D207+D209+D211+D213</f>
        <v>1098.5</v>
      </c>
      <c r="E206" s="49">
        <f>E207+E209+E211+E213</f>
        <v>1295</v>
      </c>
      <c r="F206" s="49">
        <f>F207+F209+F211+F213</f>
        <v>889.7</v>
      </c>
    </row>
    <row r="207" spans="1:6" ht="18.75">
      <c r="A207" s="14" t="s">
        <v>107</v>
      </c>
      <c r="B207" s="14" t="s">
        <v>247</v>
      </c>
      <c r="C207" s="27" t="s">
        <v>108</v>
      </c>
      <c r="D207" s="36">
        <f>D208</f>
        <v>688.5</v>
      </c>
      <c r="E207" s="36">
        <f>E208</f>
        <v>915</v>
      </c>
      <c r="F207" s="36">
        <f>F208</f>
        <v>519.7</v>
      </c>
    </row>
    <row r="208" spans="1:6" ht="18.75">
      <c r="A208" s="14"/>
      <c r="B208" s="14" t="s">
        <v>14</v>
      </c>
      <c r="C208" s="28" t="s">
        <v>15</v>
      </c>
      <c r="D208" s="36">
        <v>688.5</v>
      </c>
      <c r="E208" s="36">
        <v>915</v>
      </c>
      <c r="F208" s="36">
        <v>519.7</v>
      </c>
    </row>
    <row r="209" spans="1:6" ht="18.75">
      <c r="A209" s="14" t="s">
        <v>456</v>
      </c>
      <c r="B209" s="14" t="s">
        <v>247</v>
      </c>
      <c r="C209" s="27" t="s">
        <v>457</v>
      </c>
      <c r="D209" s="36">
        <f>D210</f>
        <v>20</v>
      </c>
      <c r="E209" s="36">
        <f>E210</f>
        <v>20</v>
      </c>
      <c r="F209" s="36">
        <f>F210</f>
        <v>30</v>
      </c>
    </row>
    <row r="210" spans="1:6" ht="18.75">
      <c r="A210" s="14"/>
      <c r="B210" s="14" t="s">
        <v>14</v>
      </c>
      <c r="C210" s="28" t="s">
        <v>15</v>
      </c>
      <c r="D210" s="36">
        <v>20</v>
      </c>
      <c r="E210" s="36">
        <v>20</v>
      </c>
      <c r="F210" s="36">
        <v>30</v>
      </c>
    </row>
    <row r="211" spans="1:6" ht="18.75">
      <c r="A211" s="14" t="s">
        <v>109</v>
      </c>
      <c r="B211" s="14" t="s">
        <v>247</v>
      </c>
      <c r="C211" s="27" t="s">
        <v>110</v>
      </c>
      <c r="D211" s="36">
        <f>D212</f>
        <v>90</v>
      </c>
      <c r="E211" s="36">
        <f>E212</f>
        <v>90</v>
      </c>
      <c r="F211" s="36">
        <f>F212</f>
        <v>90</v>
      </c>
    </row>
    <row r="212" spans="1:6" ht="18.75">
      <c r="A212" s="14"/>
      <c r="B212" s="14" t="s">
        <v>14</v>
      </c>
      <c r="C212" s="28" t="s">
        <v>15</v>
      </c>
      <c r="D212" s="36">
        <v>90</v>
      </c>
      <c r="E212" s="36">
        <v>90</v>
      </c>
      <c r="F212" s="36">
        <v>90</v>
      </c>
    </row>
    <row r="213" spans="1:6" ht="18.75">
      <c r="A213" s="14" t="s">
        <v>485</v>
      </c>
      <c r="B213" s="14" t="s">
        <v>247</v>
      </c>
      <c r="C213" s="27" t="s">
        <v>486</v>
      </c>
      <c r="D213" s="36">
        <f>D214</f>
        <v>300</v>
      </c>
      <c r="E213" s="36">
        <f>E214</f>
        <v>270</v>
      </c>
      <c r="F213" s="36">
        <f>F214</f>
        <v>250</v>
      </c>
    </row>
    <row r="214" spans="1:6" ht="18.75">
      <c r="A214" s="14"/>
      <c r="B214" s="14" t="s">
        <v>14</v>
      </c>
      <c r="C214" s="28" t="s">
        <v>15</v>
      </c>
      <c r="D214" s="36">
        <v>300</v>
      </c>
      <c r="E214" s="36">
        <v>270</v>
      </c>
      <c r="F214" s="36">
        <v>250</v>
      </c>
    </row>
    <row r="215" spans="1:6" ht="37.5">
      <c r="A215" s="18" t="s">
        <v>111</v>
      </c>
      <c r="B215" s="18"/>
      <c r="C215" s="48" t="s">
        <v>1086</v>
      </c>
      <c r="D215" s="49">
        <f aca="true" t="shared" si="6" ref="D215:F216">D216</f>
        <v>55</v>
      </c>
      <c r="E215" s="49">
        <f t="shared" si="6"/>
        <v>55</v>
      </c>
      <c r="F215" s="49">
        <f t="shared" si="6"/>
        <v>60.4</v>
      </c>
    </row>
    <row r="216" spans="1:6" ht="18.75">
      <c r="A216" s="14" t="s">
        <v>112</v>
      </c>
      <c r="B216" s="14"/>
      <c r="C216" s="28" t="s">
        <v>113</v>
      </c>
      <c r="D216" s="36">
        <f t="shared" si="6"/>
        <v>55</v>
      </c>
      <c r="E216" s="36">
        <f t="shared" si="6"/>
        <v>55</v>
      </c>
      <c r="F216" s="36">
        <f t="shared" si="6"/>
        <v>60.4</v>
      </c>
    </row>
    <row r="217" spans="1:6" ht="18.75">
      <c r="A217" s="14"/>
      <c r="B217" s="14" t="s">
        <v>14</v>
      </c>
      <c r="C217" s="28" t="s">
        <v>15</v>
      </c>
      <c r="D217" s="36">
        <v>55</v>
      </c>
      <c r="E217" s="36">
        <v>55</v>
      </c>
      <c r="F217" s="36">
        <v>60.4</v>
      </c>
    </row>
    <row r="218" spans="1:6" ht="56.25">
      <c r="A218" s="18" t="s">
        <v>114</v>
      </c>
      <c r="B218" s="18" t="s">
        <v>247</v>
      </c>
      <c r="C218" s="48" t="s">
        <v>390</v>
      </c>
      <c r="D218" s="49">
        <f aca="true" t="shared" si="7" ref="D218:F219">D219</f>
        <v>20898.800000000003</v>
      </c>
      <c r="E218" s="49">
        <f t="shared" si="7"/>
        <v>18083.5</v>
      </c>
      <c r="F218" s="49">
        <f t="shared" si="7"/>
        <v>16519.9</v>
      </c>
    </row>
    <row r="219" spans="1:6" ht="37.5">
      <c r="A219" s="18" t="s">
        <v>115</v>
      </c>
      <c r="B219" s="18"/>
      <c r="C219" s="48" t="s">
        <v>27</v>
      </c>
      <c r="D219" s="49">
        <f t="shared" si="7"/>
        <v>20898.800000000003</v>
      </c>
      <c r="E219" s="49">
        <f t="shared" si="7"/>
        <v>18083.5</v>
      </c>
      <c r="F219" s="49">
        <f t="shared" si="7"/>
        <v>16519.9</v>
      </c>
    </row>
    <row r="220" spans="1:6" ht="18.75">
      <c r="A220" s="14" t="s">
        <v>116</v>
      </c>
      <c r="B220" s="14" t="s">
        <v>247</v>
      </c>
      <c r="C220" s="27" t="s">
        <v>117</v>
      </c>
      <c r="D220" s="36">
        <f>SUM(D221:D223)</f>
        <v>20898.800000000003</v>
      </c>
      <c r="E220" s="36">
        <f>SUM(E221:E223)</f>
        <v>18083.5</v>
      </c>
      <c r="F220" s="36">
        <f>SUM(F221:F223)</f>
        <v>16519.9</v>
      </c>
    </row>
    <row r="221" spans="1:6" ht="56.25">
      <c r="A221" s="14"/>
      <c r="B221" s="14" t="s">
        <v>31</v>
      </c>
      <c r="C221" s="28" t="s">
        <v>32</v>
      </c>
      <c r="D221" s="36">
        <f>11806.3+6972.1</f>
        <v>18778.4</v>
      </c>
      <c r="E221" s="36">
        <f>10213.2+5990.8</f>
        <v>16204</v>
      </c>
      <c r="F221" s="36">
        <f>9188.9+5391.7</f>
        <v>14580.599999999999</v>
      </c>
    </row>
    <row r="222" spans="1:6" ht="18.75">
      <c r="A222" s="14"/>
      <c r="B222" s="14" t="s">
        <v>14</v>
      </c>
      <c r="C222" s="28" t="s">
        <v>15</v>
      </c>
      <c r="D222" s="36">
        <f>1125.6+887+90.4</f>
        <v>2103</v>
      </c>
      <c r="E222" s="36">
        <f>989.6+785.2+87.3</f>
        <v>1862.1000000000001</v>
      </c>
      <c r="F222" s="36">
        <f>985.6+849+87.3</f>
        <v>1921.8999999999999</v>
      </c>
    </row>
    <row r="223" spans="1:6" ht="18.75">
      <c r="A223" s="14"/>
      <c r="B223" s="14" t="s">
        <v>45</v>
      </c>
      <c r="C223" s="28" t="s">
        <v>46</v>
      </c>
      <c r="D223" s="36">
        <f>9+8.4</f>
        <v>17.4</v>
      </c>
      <c r="E223" s="36">
        <f>9+8.4</f>
        <v>17.4</v>
      </c>
      <c r="F223" s="36">
        <f>9+8.4</f>
        <v>17.4</v>
      </c>
    </row>
    <row r="224" spans="1:9" ht="30.75" customHeight="1">
      <c r="A224" s="18" t="s">
        <v>118</v>
      </c>
      <c r="B224" s="18" t="s">
        <v>247</v>
      </c>
      <c r="C224" s="20" t="s">
        <v>119</v>
      </c>
      <c r="D224" s="49">
        <f>D225+D232+D244+D253</f>
        <v>57646.529720000006</v>
      </c>
      <c r="E224" s="49">
        <f>E225+E232+E244+E253</f>
        <v>67022.44706</v>
      </c>
      <c r="F224" s="49">
        <f>F225+F232+F244+F253</f>
        <v>34205.3</v>
      </c>
      <c r="G224" s="154"/>
      <c r="H224" s="154"/>
      <c r="I224" s="154"/>
    </row>
    <row r="225" spans="1:6" ht="37.5">
      <c r="A225" s="18" t="s">
        <v>120</v>
      </c>
      <c r="B225" s="18" t="s">
        <v>247</v>
      </c>
      <c r="C225" s="48" t="s">
        <v>1099</v>
      </c>
      <c r="D225" s="49">
        <f>D226+D229</f>
        <v>3770</v>
      </c>
      <c r="E225" s="49">
        <f>E226+E229</f>
        <v>4180</v>
      </c>
      <c r="F225" s="49">
        <f>F226+F229</f>
        <v>4180</v>
      </c>
    </row>
    <row r="226" spans="1:6" ht="18.75">
      <c r="A226" s="18" t="s">
        <v>121</v>
      </c>
      <c r="B226" s="18"/>
      <c r="C226" s="48" t="s">
        <v>770</v>
      </c>
      <c r="D226" s="49">
        <f aca="true" t="shared" si="8" ref="D226:F227">D227</f>
        <v>3200</v>
      </c>
      <c r="E226" s="49">
        <f t="shared" si="8"/>
        <v>3200</v>
      </c>
      <c r="F226" s="49">
        <f t="shared" si="8"/>
        <v>3200</v>
      </c>
    </row>
    <row r="227" spans="1:6" ht="18.75">
      <c r="A227" s="14" t="s">
        <v>122</v>
      </c>
      <c r="B227" s="14" t="s">
        <v>247</v>
      </c>
      <c r="C227" s="32" t="s">
        <v>497</v>
      </c>
      <c r="D227" s="36">
        <f t="shared" si="8"/>
        <v>3200</v>
      </c>
      <c r="E227" s="36">
        <f t="shared" si="8"/>
        <v>3200</v>
      </c>
      <c r="F227" s="36">
        <f t="shared" si="8"/>
        <v>3200</v>
      </c>
    </row>
    <row r="228" spans="1:6" ht="37.5">
      <c r="A228" s="14"/>
      <c r="B228" s="14" t="s">
        <v>11</v>
      </c>
      <c r="C228" s="28" t="s">
        <v>12</v>
      </c>
      <c r="D228" s="36">
        <v>3200</v>
      </c>
      <c r="E228" s="36">
        <v>3200</v>
      </c>
      <c r="F228" s="36">
        <v>3200</v>
      </c>
    </row>
    <row r="229" spans="1:6" ht="37.5">
      <c r="A229" s="18" t="s">
        <v>394</v>
      </c>
      <c r="B229" s="14"/>
      <c r="C229" s="34" t="s">
        <v>396</v>
      </c>
      <c r="D229" s="49">
        <f aca="true" t="shared" si="9" ref="D229:F230">D230</f>
        <v>570</v>
      </c>
      <c r="E229" s="49">
        <f t="shared" si="9"/>
        <v>980</v>
      </c>
      <c r="F229" s="49">
        <f t="shared" si="9"/>
        <v>980</v>
      </c>
    </row>
    <row r="230" spans="1:6" ht="18.75">
      <c r="A230" s="14" t="s">
        <v>411</v>
      </c>
      <c r="B230" s="14"/>
      <c r="C230" s="28" t="s">
        <v>395</v>
      </c>
      <c r="D230" s="36">
        <f t="shared" si="9"/>
        <v>570</v>
      </c>
      <c r="E230" s="36">
        <f t="shared" si="9"/>
        <v>980</v>
      </c>
      <c r="F230" s="36">
        <f t="shared" si="9"/>
        <v>980</v>
      </c>
    </row>
    <row r="231" spans="1:6" ht="18.75">
      <c r="A231" s="14"/>
      <c r="B231" s="14" t="s">
        <v>45</v>
      </c>
      <c r="C231" s="28" t="s">
        <v>46</v>
      </c>
      <c r="D231" s="36">
        <v>570</v>
      </c>
      <c r="E231" s="36">
        <v>980</v>
      </c>
      <c r="F231" s="36">
        <v>980</v>
      </c>
    </row>
    <row r="232" spans="1:6" ht="37.5">
      <c r="A232" s="18" t="s">
        <v>123</v>
      </c>
      <c r="B232" s="18" t="s">
        <v>247</v>
      </c>
      <c r="C232" s="48" t="s">
        <v>124</v>
      </c>
      <c r="D232" s="49">
        <f>D233+D236</f>
        <v>25479.92972</v>
      </c>
      <c r="E232" s="49">
        <f>E233+E236</f>
        <v>35326.84706</v>
      </c>
      <c r="F232" s="49">
        <f>F233+F236</f>
        <v>1609.2</v>
      </c>
    </row>
    <row r="233" spans="1:6" ht="37.5">
      <c r="A233" s="18" t="s">
        <v>125</v>
      </c>
      <c r="B233" s="18"/>
      <c r="C233" s="48" t="s">
        <v>126</v>
      </c>
      <c r="D233" s="49">
        <f aca="true" t="shared" si="10" ref="D233:F234">D234</f>
        <v>917.2</v>
      </c>
      <c r="E233" s="49">
        <f t="shared" si="10"/>
        <v>917.2</v>
      </c>
      <c r="F233" s="49">
        <f t="shared" si="10"/>
        <v>917.2</v>
      </c>
    </row>
    <row r="234" spans="1:6" ht="18.75">
      <c r="A234" s="14" t="s">
        <v>127</v>
      </c>
      <c r="B234" s="14" t="s">
        <v>247</v>
      </c>
      <c r="C234" s="27" t="s">
        <v>128</v>
      </c>
      <c r="D234" s="36">
        <f t="shared" si="10"/>
        <v>917.2</v>
      </c>
      <c r="E234" s="36">
        <f t="shared" si="10"/>
        <v>917.2</v>
      </c>
      <c r="F234" s="36">
        <f t="shared" si="10"/>
        <v>917.2</v>
      </c>
    </row>
    <row r="235" spans="1:6" ht="18.75">
      <c r="A235" s="14"/>
      <c r="B235" s="14" t="s">
        <v>14</v>
      </c>
      <c r="C235" s="28" t="s">
        <v>15</v>
      </c>
      <c r="D235" s="36">
        <v>917.2</v>
      </c>
      <c r="E235" s="36">
        <v>917.2</v>
      </c>
      <c r="F235" s="36">
        <v>917.2</v>
      </c>
    </row>
    <row r="236" spans="1:6" ht="37.5">
      <c r="A236" s="18" t="s">
        <v>129</v>
      </c>
      <c r="B236" s="18"/>
      <c r="C236" s="48" t="s">
        <v>130</v>
      </c>
      <c r="D236" s="49">
        <f>D237+D242+D240</f>
        <v>24562.72972</v>
      </c>
      <c r="E236" s="49">
        <f>E237+E242+E240</f>
        <v>34409.64706</v>
      </c>
      <c r="F236" s="49">
        <f>F237+F242+F240</f>
        <v>692</v>
      </c>
    </row>
    <row r="237" spans="1:6" ht="18.75">
      <c r="A237" s="14" t="s">
        <v>131</v>
      </c>
      <c r="B237" s="14" t="s">
        <v>247</v>
      </c>
      <c r="C237" s="27" t="s">
        <v>287</v>
      </c>
      <c r="D237" s="36">
        <f>D238+D239</f>
        <v>1787.5</v>
      </c>
      <c r="E237" s="36">
        <f>E238+E239</f>
        <v>622.6</v>
      </c>
      <c r="F237" s="36">
        <f>F238+F239</f>
        <v>692</v>
      </c>
    </row>
    <row r="238" spans="1:6" ht="18.75">
      <c r="A238" s="14"/>
      <c r="B238" s="14" t="s">
        <v>14</v>
      </c>
      <c r="C238" s="28" t="s">
        <v>15</v>
      </c>
      <c r="D238" s="36">
        <v>691.7</v>
      </c>
      <c r="E238" s="36">
        <v>622.6</v>
      </c>
      <c r="F238" s="36">
        <v>692</v>
      </c>
    </row>
    <row r="239" spans="1:6" ht="18.75">
      <c r="A239" s="14"/>
      <c r="B239" s="14" t="s">
        <v>152</v>
      </c>
      <c r="C239" s="28" t="s">
        <v>167</v>
      </c>
      <c r="D239" s="36">
        <v>1095.8</v>
      </c>
      <c r="E239" s="36"/>
      <c r="F239" s="36"/>
    </row>
    <row r="240" spans="1:6" ht="37.5">
      <c r="A240" s="14" t="s">
        <v>923</v>
      </c>
      <c r="B240" s="14"/>
      <c r="C240" s="28" t="s">
        <v>1090</v>
      </c>
      <c r="D240" s="37">
        <f>D241</f>
        <v>3416.28446</v>
      </c>
      <c r="E240" s="37">
        <f>E241</f>
        <v>5068.05706</v>
      </c>
      <c r="F240" s="36"/>
    </row>
    <row r="241" spans="1:6" ht="18.75">
      <c r="A241" s="14"/>
      <c r="B241" s="14" t="s">
        <v>14</v>
      </c>
      <c r="C241" s="28" t="s">
        <v>15</v>
      </c>
      <c r="D241" s="37">
        <v>3416.28446</v>
      </c>
      <c r="E241" s="37">
        <v>5068.05706</v>
      </c>
      <c r="F241" s="36"/>
    </row>
    <row r="242" spans="1:6" ht="37.5">
      <c r="A242" s="14" t="s">
        <v>923</v>
      </c>
      <c r="B242" s="14"/>
      <c r="C242" s="28" t="s">
        <v>1089</v>
      </c>
      <c r="D242" s="37">
        <f>D243</f>
        <v>19358.94526</v>
      </c>
      <c r="E242" s="37">
        <f>E243</f>
        <v>28718.99</v>
      </c>
      <c r="F242" s="37"/>
    </row>
    <row r="243" spans="1:6" ht="18.75">
      <c r="A243" s="14"/>
      <c r="B243" s="14" t="s">
        <v>14</v>
      </c>
      <c r="C243" s="28" t="s">
        <v>15</v>
      </c>
      <c r="D243" s="37">
        <v>19358.94526</v>
      </c>
      <c r="E243" s="37">
        <v>28718.99</v>
      </c>
      <c r="F243" s="37"/>
    </row>
    <row r="244" spans="1:6" ht="18.75">
      <c r="A244" s="18" t="s">
        <v>380</v>
      </c>
      <c r="B244" s="18" t="s">
        <v>247</v>
      </c>
      <c r="C244" s="20" t="s">
        <v>334</v>
      </c>
      <c r="D244" s="49">
        <f>D245+D250</f>
        <v>1475</v>
      </c>
      <c r="E244" s="49">
        <f>E245+E250</f>
        <v>2100</v>
      </c>
      <c r="F244" s="49">
        <f>F245+F250</f>
        <v>2000</v>
      </c>
    </row>
    <row r="245" spans="1:6" ht="37.5">
      <c r="A245" s="18" t="s">
        <v>381</v>
      </c>
      <c r="B245" s="18"/>
      <c r="C245" s="48" t="s">
        <v>365</v>
      </c>
      <c r="D245" s="49">
        <f>D246+D248</f>
        <v>675</v>
      </c>
      <c r="E245" s="49">
        <f>E246+E248</f>
        <v>900</v>
      </c>
      <c r="F245" s="49">
        <f>F246+F248</f>
        <v>800</v>
      </c>
    </row>
    <row r="246" spans="1:6" ht="18.75">
      <c r="A246" s="14" t="s">
        <v>418</v>
      </c>
      <c r="B246" s="14" t="s">
        <v>247</v>
      </c>
      <c r="C246" s="27" t="s">
        <v>366</v>
      </c>
      <c r="D246" s="36">
        <f>D247</f>
        <v>575</v>
      </c>
      <c r="E246" s="36">
        <f>E247</f>
        <v>800</v>
      </c>
      <c r="F246" s="36">
        <f>F247</f>
        <v>800</v>
      </c>
    </row>
    <row r="247" spans="1:6" ht="18.75">
      <c r="A247" s="14"/>
      <c r="B247" s="14" t="s">
        <v>45</v>
      </c>
      <c r="C247" s="28" t="s">
        <v>46</v>
      </c>
      <c r="D247" s="36">
        <v>575</v>
      </c>
      <c r="E247" s="36">
        <v>800</v>
      </c>
      <c r="F247" s="36">
        <v>800</v>
      </c>
    </row>
    <row r="248" spans="1:6" ht="18.75">
      <c r="A248" s="14" t="s">
        <v>771</v>
      </c>
      <c r="B248" s="14" t="s">
        <v>247</v>
      </c>
      <c r="C248" s="27" t="s">
        <v>479</v>
      </c>
      <c r="D248" s="36">
        <f>D249</f>
        <v>100</v>
      </c>
      <c r="E248" s="36">
        <f>E249</f>
        <v>100</v>
      </c>
      <c r="F248" s="36"/>
    </row>
    <row r="249" spans="1:6" ht="18.75">
      <c r="A249" s="14"/>
      <c r="B249" s="14" t="s">
        <v>14</v>
      </c>
      <c r="C249" s="28" t="s">
        <v>15</v>
      </c>
      <c r="D249" s="36">
        <v>100</v>
      </c>
      <c r="E249" s="36">
        <v>100</v>
      </c>
      <c r="F249" s="36"/>
    </row>
    <row r="250" spans="1:6" ht="37.5">
      <c r="A250" s="18" t="s">
        <v>415</v>
      </c>
      <c r="B250" s="18"/>
      <c r="C250" s="48" t="s">
        <v>416</v>
      </c>
      <c r="D250" s="49">
        <f aca="true" t="shared" si="11" ref="D250:F251">D251</f>
        <v>800</v>
      </c>
      <c r="E250" s="49">
        <f t="shared" si="11"/>
        <v>1200</v>
      </c>
      <c r="F250" s="49">
        <f t="shared" si="11"/>
        <v>1200</v>
      </c>
    </row>
    <row r="251" spans="1:6" ht="18.75">
      <c r="A251" s="14" t="s">
        <v>429</v>
      </c>
      <c r="B251" s="14" t="s">
        <v>247</v>
      </c>
      <c r="C251" s="27" t="s">
        <v>417</v>
      </c>
      <c r="D251" s="36">
        <f t="shared" si="11"/>
        <v>800</v>
      </c>
      <c r="E251" s="36">
        <f t="shared" si="11"/>
        <v>1200</v>
      </c>
      <c r="F251" s="36">
        <f t="shared" si="11"/>
        <v>1200</v>
      </c>
    </row>
    <row r="252" spans="1:6" ht="18.75">
      <c r="A252" s="14"/>
      <c r="B252" s="14" t="s">
        <v>45</v>
      </c>
      <c r="C252" s="28" t="s">
        <v>46</v>
      </c>
      <c r="D252" s="36">
        <v>800</v>
      </c>
      <c r="E252" s="36">
        <v>1200</v>
      </c>
      <c r="F252" s="36">
        <v>1200</v>
      </c>
    </row>
    <row r="253" spans="1:6" ht="37.5">
      <c r="A253" s="18" t="s">
        <v>132</v>
      </c>
      <c r="B253" s="18" t="s">
        <v>247</v>
      </c>
      <c r="C253" s="48" t="s">
        <v>133</v>
      </c>
      <c r="D253" s="49">
        <f>D254</f>
        <v>26921.600000000002</v>
      </c>
      <c r="E253" s="49">
        <f>E254</f>
        <v>25415.6</v>
      </c>
      <c r="F253" s="49">
        <f>F254</f>
        <v>26416.100000000002</v>
      </c>
    </row>
    <row r="254" spans="1:6" ht="37.5">
      <c r="A254" s="18" t="s">
        <v>286</v>
      </c>
      <c r="B254" s="18"/>
      <c r="C254" s="48" t="s">
        <v>27</v>
      </c>
      <c r="D254" s="49">
        <f>D255+D259</f>
        <v>26921.600000000002</v>
      </c>
      <c r="E254" s="49">
        <f>E255+E259</f>
        <v>25415.6</v>
      </c>
      <c r="F254" s="49">
        <f>F255+F259</f>
        <v>26416.100000000002</v>
      </c>
    </row>
    <row r="255" spans="1:6" ht="18.75">
      <c r="A255" s="14" t="s">
        <v>134</v>
      </c>
      <c r="B255" s="14" t="s">
        <v>247</v>
      </c>
      <c r="C255" s="27" t="s">
        <v>30</v>
      </c>
      <c r="D255" s="36">
        <f>SUM(D256:D258)</f>
        <v>20411.4</v>
      </c>
      <c r="E255" s="36">
        <f>SUM(E256:E258)</f>
        <v>20185.2</v>
      </c>
      <c r="F255" s="36">
        <f>SUM(F256:F258)</f>
        <v>20195.600000000002</v>
      </c>
    </row>
    <row r="256" spans="1:6" ht="56.25">
      <c r="A256" s="14"/>
      <c r="B256" s="14" t="s">
        <v>31</v>
      </c>
      <c r="C256" s="28" t="s">
        <v>32</v>
      </c>
      <c r="D256" s="36">
        <v>19324.2</v>
      </c>
      <c r="E256" s="36">
        <v>19324.2</v>
      </c>
      <c r="F256" s="36">
        <v>19324.2</v>
      </c>
    </row>
    <row r="257" spans="1:6" ht="18.75">
      <c r="A257" s="14"/>
      <c r="B257" s="14" t="s">
        <v>14</v>
      </c>
      <c r="C257" s="28" t="s">
        <v>15</v>
      </c>
      <c r="D257" s="36">
        <v>1084.7</v>
      </c>
      <c r="E257" s="36">
        <v>858.7</v>
      </c>
      <c r="F257" s="36">
        <v>868.9</v>
      </c>
    </row>
    <row r="258" spans="1:6" ht="18.75">
      <c r="A258" s="14"/>
      <c r="B258" s="14" t="s">
        <v>45</v>
      </c>
      <c r="C258" s="28" t="s">
        <v>46</v>
      </c>
      <c r="D258" s="36">
        <v>2.5</v>
      </c>
      <c r="E258" s="36">
        <v>2.3</v>
      </c>
      <c r="F258" s="36">
        <v>2.5</v>
      </c>
    </row>
    <row r="259" spans="1:6" ht="18.75">
      <c r="A259" s="14" t="s">
        <v>135</v>
      </c>
      <c r="B259" s="14" t="s">
        <v>247</v>
      </c>
      <c r="C259" s="27" t="s">
        <v>317</v>
      </c>
      <c r="D259" s="36">
        <f>D260</f>
        <v>6510.2</v>
      </c>
      <c r="E259" s="36">
        <f>E260</f>
        <v>5230.4</v>
      </c>
      <c r="F259" s="36">
        <f>F260</f>
        <v>6220.5</v>
      </c>
    </row>
    <row r="260" spans="1:6" ht="18.75">
      <c r="A260" s="14"/>
      <c r="B260" s="14" t="s">
        <v>14</v>
      </c>
      <c r="C260" s="28" t="s">
        <v>15</v>
      </c>
      <c r="D260" s="36">
        <v>6510.2</v>
      </c>
      <c r="E260" s="36">
        <v>5230.4</v>
      </c>
      <c r="F260" s="36">
        <v>6220.5</v>
      </c>
    </row>
    <row r="261" spans="1:9" ht="37.5">
      <c r="A261" s="18" t="s">
        <v>832</v>
      </c>
      <c r="B261" s="18" t="s">
        <v>247</v>
      </c>
      <c r="C261" s="48" t="s">
        <v>445</v>
      </c>
      <c r="D261" s="49">
        <f>D262+D310+D327+D348+D367+D371</f>
        <v>810210.2617700001</v>
      </c>
      <c r="E261" s="49">
        <f>E262+E310+E327+E348+E367+E371</f>
        <v>850173.7937100001</v>
      </c>
      <c r="F261" s="49">
        <f>F262+F310+F327+F348+F367+F371</f>
        <v>682372.00855</v>
      </c>
      <c r="G261" s="154"/>
      <c r="H261" s="154"/>
      <c r="I261" s="154"/>
    </row>
    <row r="262" spans="1:6" ht="18.75">
      <c r="A262" s="18" t="s">
        <v>136</v>
      </c>
      <c r="B262" s="18" t="s">
        <v>247</v>
      </c>
      <c r="C262" s="48" t="s">
        <v>137</v>
      </c>
      <c r="D262" s="49">
        <f>D263+D274+D285+D295+D305</f>
        <v>106490.69781000001</v>
      </c>
      <c r="E262" s="49">
        <f>E263+E274+E285+E295+E305</f>
        <v>98459.61907</v>
      </c>
      <c r="F262" s="49">
        <f>F263+F274+F285+F295+F305</f>
        <v>84732.64855000001</v>
      </c>
    </row>
    <row r="263" spans="1:6" ht="37.5">
      <c r="A263" s="18" t="s">
        <v>138</v>
      </c>
      <c r="B263" s="18"/>
      <c r="C263" s="48" t="s">
        <v>139</v>
      </c>
      <c r="D263" s="49">
        <f>D270+D272+D264+D267</f>
        <v>33048.744999999995</v>
      </c>
      <c r="E263" s="49">
        <f>E270+E272+E264+E267</f>
        <v>23549.917</v>
      </c>
      <c r="F263" s="49">
        <f>F270+F272+F264+F267</f>
        <v>14193.8</v>
      </c>
    </row>
    <row r="264" spans="1:6" ht="18.75">
      <c r="A264" s="14" t="s">
        <v>140</v>
      </c>
      <c r="B264" s="14" t="s">
        <v>247</v>
      </c>
      <c r="C264" s="27" t="s">
        <v>408</v>
      </c>
      <c r="D264" s="36">
        <f>D265+D266</f>
        <v>17167.8</v>
      </c>
      <c r="E264" s="36">
        <f>E265+E266</f>
        <v>14607.4</v>
      </c>
      <c r="F264" s="36">
        <f>F265+F266</f>
        <v>8383.6</v>
      </c>
    </row>
    <row r="265" spans="1:6" ht="37.5">
      <c r="A265" s="14"/>
      <c r="B265" s="14" t="s">
        <v>11</v>
      </c>
      <c r="C265" s="28" t="s">
        <v>12</v>
      </c>
      <c r="D265" s="36">
        <v>12167.8</v>
      </c>
      <c r="E265" s="36">
        <v>9607.4</v>
      </c>
      <c r="F265" s="36">
        <v>7236.1</v>
      </c>
    </row>
    <row r="266" spans="1:6" ht="18.75">
      <c r="A266" s="14"/>
      <c r="B266" s="14" t="s">
        <v>45</v>
      </c>
      <c r="C266" s="28" t="s">
        <v>46</v>
      </c>
      <c r="D266" s="36">
        <v>5000</v>
      </c>
      <c r="E266" s="36">
        <v>5000</v>
      </c>
      <c r="F266" s="36">
        <v>1147.5</v>
      </c>
    </row>
    <row r="267" spans="1:6" ht="18.75">
      <c r="A267" s="14" t="s">
        <v>141</v>
      </c>
      <c r="B267" s="14" t="s">
        <v>247</v>
      </c>
      <c r="C267" s="27" t="s">
        <v>878</v>
      </c>
      <c r="D267" s="36">
        <f>D269+D268</f>
        <v>12825</v>
      </c>
      <c r="E267" s="36">
        <f>E269+E268</f>
        <v>5578</v>
      </c>
      <c r="F267" s="36">
        <f>F269+F268</f>
        <v>5010.2</v>
      </c>
    </row>
    <row r="268" spans="1:6" ht="18.75">
      <c r="A268" s="14"/>
      <c r="B268" s="14" t="s">
        <v>14</v>
      </c>
      <c r="C268" s="28" t="s">
        <v>15</v>
      </c>
      <c r="D268" s="36">
        <v>5747</v>
      </c>
      <c r="E268" s="36"/>
      <c r="F268" s="36"/>
    </row>
    <row r="269" spans="1:6" ht="37.5">
      <c r="A269" s="14"/>
      <c r="B269" s="14" t="s">
        <v>11</v>
      </c>
      <c r="C269" s="28" t="s">
        <v>12</v>
      </c>
      <c r="D269" s="36">
        <v>7078</v>
      </c>
      <c r="E269" s="36">
        <v>5578</v>
      </c>
      <c r="F269" s="36">
        <v>5010.2</v>
      </c>
    </row>
    <row r="270" spans="1:6" ht="37.5">
      <c r="A270" s="14" t="s">
        <v>853</v>
      </c>
      <c r="B270" s="14"/>
      <c r="C270" s="28" t="s">
        <v>854</v>
      </c>
      <c r="D270" s="37">
        <f>D271</f>
        <v>764.278</v>
      </c>
      <c r="E270" s="37">
        <f>E271</f>
        <v>841.184</v>
      </c>
      <c r="F270" s="37">
        <f>F271</f>
        <v>800</v>
      </c>
    </row>
    <row r="271" spans="1:6" ht="37.5">
      <c r="A271" s="14"/>
      <c r="B271" s="14" t="s">
        <v>11</v>
      </c>
      <c r="C271" s="28" t="s">
        <v>12</v>
      </c>
      <c r="D271" s="37">
        <v>764.278</v>
      </c>
      <c r="E271" s="37">
        <v>841.184</v>
      </c>
      <c r="F271" s="37">
        <v>800</v>
      </c>
    </row>
    <row r="272" spans="1:6" ht="37.5">
      <c r="A272" s="14" t="s">
        <v>853</v>
      </c>
      <c r="B272" s="14"/>
      <c r="C272" s="28" t="s">
        <v>984</v>
      </c>
      <c r="D272" s="37">
        <f>D273</f>
        <v>2291.667</v>
      </c>
      <c r="E272" s="37">
        <f>E273</f>
        <v>2523.333</v>
      </c>
      <c r="F272" s="37"/>
    </row>
    <row r="273" spans="1:6" ht="37.5">
      <c r="A273" s="14"/>
      <c r="B273" s="14" t="s">
        <v>11</v>
      </c>
      <c r="C273" s="28" t="s">
        <v>12</v>
      </c>
      <c r="D273" s="37">
        <v>2291.667</v>
      </c>
      <c r="E273" s="37">
        <v>2523.333</v>
      </c>
      <c r="F273" s="37"/>
    </row>
    <row r="274" spans="1:6" ht="37.5">
      <c r="A274" s="18" t="s">
        <v>142</v>
      </c>
      <c r="B274" s="18"/>
      <c r="C274" s="48" t="s">
        <v>374</v>
      </c>
      <c r="D274" s="49">
        <f>D281+D283+D279+D277+D275</f>
        <v>6248.43587</v>
      </c>
      <c r="E274" s="49">
        <f>E281+E283+E279+E277+E275</f>
        <v>5936.39963</v>
      </c>
      <c r="F274" s="49">
        <f>F281+F283+F279+F277+F275</f>
        <v>5661.5</v>
      </c>
    </row>
    <row r="275" spans="1:6" ht="18.75">
      <c r="A275" s="14" t="s">
        <v>143</v>
      </c>
      <c r="B275" s="14" t="s">
        <v>247</v>
      </c>
      <c r="C275" s="27" t="s">
        <v>144</v>
      </c>
      <c r="D275" s="36">
        <f>D276</f>
        <v>3713.48347</v>
      </c>
      <c r="E275" s="36">
        <f>E276</f>
        <v>3600</v>
      </c>
      <c r="F275" s="36">
        <f>F276</f>
        <v>3600</v>
      </c>
    </row>
    <row r="276" spans="1:6" ht="37.5">
      <c r="A276" s="14"/>
      <c r="B276" s="14" t="s">
        <v>11</v>
      </c>
      <c r="C276" s="28" t="s">
        <v>12</v>
      </c>
      <c r="D276" s="36">
        <f>3715-1.51653</f>
        <v>3713.48347</v>
      </c>
      <c r="E276" s="36">
        <v>3600</v>
      </c>
      <c r="F276" s="36">
        <v>3600</v>
      </c>
    </row>
    <row r="277" spans="1:6" ht="18.75">
      <c r="A277" s="14" t="s">
        <v>145</v>
      </c>
      <c r="B277" s="14" t="s">
        <v>247</v>
      </c>
      <c r="C277" s="27" t="s">
        <v>277</v>
      </c>
      <c r="D277" s="36">
        <f>D278</f>
        <v>2183.3</v>
      </c>
      <c r="E277" s="36">
        <f>E278</f>
        <v>1861.5</v>
      </c>
      <c r="F277" s="36">
        <f>F278</f>
        <v>1861.5</v>
      </c>
    </row>
    <row r="278" spans="1:6" ht="37.5">
      <c r="A278" s="14"/>
      <c r="B278" s="14" t="s">
        <v>11</v>
      </c>
      <c r="C278" s="28" t="s">
        <v>12</v>
      </c>
      <c r="D278" s="36">
        <v>2183.3</v>
      </c>
      <c r="E278" s="36">
        <v>1861.5</v>
      </c>
      <c r="F278" s="36">
        <v>1861.5</v>
      </c>
    </row>
    <row r="279" spans="1:6" ht="37.5">
      <c r="A279" s="14" t="s">
        <v>263</v>
      </c>
      <c r="B279" s="14"/>
      <c r="C279" s="28" t="s">
        <v>397</v>
      </c>
      <c r="D279" s="36">
        <f>D280</f>
        <v>200</v>
      </c>
      <c r="E279" s="36">
        <f>E280</f>
        <v>200</v>
      </c>
      <c r="F279" s="36">
        <f>F280</f>
        <v>200</v>
      </c>
    </row>
    <row r="280" spans="1:6" ht="37.5">
      <c r="A280" s="14"/>
      <c r="B280" s="14" t="s">
        <v>11</v>
      </c>
      <c r="C280" s="28" t="s">
        <v>12</v>
      </c>
      <c r="D280" s="36">
        <v>200</v>
      </c>
      <c r="E280" s="36">
        <v>200</v>
      </c>
      <c r="F280" s="36">
        <v>200</v>
      </c>
    </row>
    <row r="281" spans="1:6" ht="37.5">
      <c r="A281" s="14" t="s">
        <v>833</v>
      </c>
      <c r="B281" s="14"/>
      <c r="C281" s="27" t="s">
        <v>1094</v>
      </c>
      <c r="D281" s="37">
        <f>D282</f>
        <v>1.51653</v>
      </c>
      <c r="E281" s="37"/>
      <c r="F281" s="36"/>
    </row>
    <row r="282" spans="1:6" ht="37.5">
      <c r="A282" s="18"/>
      <c r="B282" s="14" t="s">
        <v>11</v>
      </c>
      <c r="C282" s="28" t="s">
        <v>12</v>
      </c>
      <c r="D282" s="37">
        <v>1.51653</v>
      </c>
      <c r="E282" s="37"/>
      <c r="F282" s="36"/>
    </row>
    <row r="283" spans="1:6" ht="37.5">
      <c r="A283" s="14" t="s">
        <v>833</v>
      </c>
      <c r="B283" s="14"/>
      <c r="C283" s="27" t="s">
        <v>1095</v>
      </c>
      <c r="D283" s="37">
        <f>D284</f>
        <v>150.13587</v>
      </c>
      <c r="E283" s="37">
        <f>E284</f>
        <v>274.89963</v>
      </c>
      <c r="F283" s="36"/>
    </row>
    <row r="284" spans="1:6" ht="37.5">
      <c r="A284" s="18"/>
      <c r="B284" s="14" t="s">
        <v>11</v>
      </c>
      <c r="C284" s="28" t="s">
        <v>12</v>
      </c>
      <c r="D284" s="37">
        <v>150.13587</v>
      </c>
      <c r="E284" s="37">
        <v>274.89963</v>
      </c>
      <c r="F284" s="36"/>
    </row>
    <row r="285" spans="1:6" ht="56.25">
      <c r="A285" s="18" t="s">
        <v>326</v>
      </c>
      <c r="B285" s="18"/>
      <c r="C285" s="34" t="s">
        <v>327</v>
      </c>
      <c r="D285" s="49">
        <f>D286+D289+D292</f>
        <v>23766.00061</v>
      </c>
      <c r="E285" s="49">
        <f>E286+E289+E292</f>
        <v>23751.328840000002</v>
      </c>
      <c r="F285" s="49">
        <f>F286+F289+F292</f>
        <v>18871.33425</v>
      </c>
    </row>
    <row r="286" spans="1:6" ht="37.5">
      <c r="A286" s="14" t="s">
        <v>337</v>
      </c>
      <c r="B286" s="14" t="s">
        <v>247</v>
      </c>
      <c r="C286" s="27" t="s">
        <v>879</v>
      </c>
      <c r="D286" s="36">
        <f>D288+D287</f>
        <v>2750</v>
      </c>
      <c r="E286" s="36">
        <f>E288+E287</f>
        <v>2750</v>
      </c>
      <c r="F286" s="36">
        <f>F288+F287</f>
        <v>750</v>
      </c>
    </row>
    <row r="287" spans="1:6" ht="37.5">
      <c r="A287" s="14"/>
      <c r="B287" s="14" t="s">
        <v>11</v>
      </c>
      <c r="C287" s="28" t="s">
        <v>12</v>
      </c>
      <c r="D287" s="36">
        <v>750</v>
      </c>
      <c r="E287" s="36">
        <v>750</v>
      </c>
      <c r="F287" s="36">
        <v>750</v>
      </c>
    </row>
    <row r="288" spans="1:6" ht="18.75">
      <c r="A288" s="14"/>
      <c r="B288" s="14" t="s">
        <v>45</v>
      </c>
      <c r="C288" s="28" t="s">
        <v>46</v>
      </c>
      <c r="D288" s="36">
        <v>2000</v>
      </c>
      <c r="E288" s="36">
        <v>2000</v>
      </c>
      <c r="F288" s="36"/>
    </row>
    <row r="289" spans="1:6" ht="56.25">
      <c r="A289" s="14" t="s">
        <v>880</v>
      </c>
      <c r="B289" s="14"/>
      <c r="C289" s="28" t="s">
        <v>990</v>
      </c>
      <c r="D289" s="37">
        <f>D291</f>
        <v>4700</v>
      </c>
      <c r="E289" s="37">
        <f>E291</f>
        <v>4700</v>
      </c>
      <c r="F289" s="37">
        <f>F291</f>
        <v>1820</v>
      </c>
    </row>
    <row r="290" spans="1:6" ht="37.5" hidden="1">
      <c r="A290" s="14"/>
      <c r="B290" s="14" t="s">
        <v>11</v>
      </c>
      <c r="C290" s="28" t="s">
        <v>12</v>
      </c>
      <c r="D290" s="37"/>
      <c r="E290" s="37"/>
      <c r="F290" s="37"/>
    </row>
    <row r="291" spans="1:6" ht="18.75">
      <c r="A291" s="14"/>
      <c r="B291" s="14" t="s">
        <v>45</v>
      </c>
      <c r="C291" s="28" t="s">
        <v>46</v>
      </c>
      <c r="D291" s="37">
        <v>4700</v>
      </c>
      <c r="E291" s="37">
        <v>4700</v>
      </c>
      <c r="F291" s="37">
        <v>1820</v>
      </c>
    </row>
    <row r="292" spans="1:6" ht="56.25">
      <c r="A292" s="14" t="s">
        <v>880</v>
      </c>
      <c r="B292" s="14"/>
      <c r="C292" s="28" t="s">
        <v>1071</v>
      </c>
      <c r="D292" s="37">
        <f>D294</f>
        <v>16316.00061</v>
      </c>
      <c r="E292" s="37">
        <f>E294</f>
        <v>16301.32884</v>
      </c>
      <c r="F292" s="37">
        <f>F294</f>
        <v>16301.33425</v>
      </c>
    </row>
    <row r="293" spans="1:6" ht="37.5" hidden="1">
      <c r="A293" s="14"/>
      <c r="B293" s="14" t="s">
        <v>11</v>
      </c>
      <c r="C293" s="28" t="s">
        <v>12</v>
      </c>
      <c r="D293" s="37"/>
      <c r="E293" s="37"/>
      <c r="F293" s="37"/>
    </row>
    <row r="294" spans="1:6" ht="18.75">
      <c r="A294" s="14"/>
      <c r="B294" s="14" t="s">
        <v>45</v>
      </c>
      <c r="C294" s="28" t="s">
        <v>46</v>
      </c>
      <c r="D294" s="37">
        <v>16316.00061</v>
      </c>
      <c r="E294" s="37">
        <v>16301.32884</v>
      </c>
      <c r="F294" s="37">
        <v>16301.33425</v>
      </c>
    </row>
    <row r="295" spans="1:6" ht="37.5">
      <c r="A295" s="18" t="s">
        <v>449</v>
      </c>
      <c r="B295" s="18"/>
      <c r="C295" s="34" t="s">
        <v>459</v>
      </c>
      <c r="D295" s="49">
        <f>D296+D299+D302</f>
        <v>38741.91578</v>
      </c>
      <c r="E295" s="49">
        <f>E296+E299+E302</f>
        <v>40149.4136</v>
      </c>
      <c r="F295" s="49">
        <f>F296+F299+F302</f>
        <v>39876.513600000006</v>
      </c>
    </row>
    <row r="296" spans="1:6" ht="56.25">
      <c r="A296" s="14" t="s">
        <v>450</v>
      </c>
      <c r="B296" s="14"/>
      <c r="C296" s="28" t="s">
        <v>991</v>
      </c>
      <c r="D296" s="37">
        <f>D298+D297</f>
        <v>5700</v>
      </c>
      <c r="E296" s="37">
        <f>E298+E297</f>
        <v>5700</v>
      </c>
      <c r="F296" s="37">
        <f>F298+F297</f>
        <v>5427.1</v>
      </c>
    </row>
    <row r="297" spans="1:6" ht="37.5" hidden="1">
      <c r="A297" s="14"/>
      <c r="B297" s="14" t="s">
        <v>11</v>
      </c>
      <c r="C297" s="28" t="s">
        <v>12</v>
      </c>
      <c r="D297" s="37"/>
      <c r="E297" s="37"/>
      <c r="F297" s="37"/>
    </row>
    <row r="298" spans="1:6" ht="18.75">
      <c r="A298" s="14"/>
      <c r="B298" s="14" t="s">
        <v>45</v>
      </c>
      <c r="C298" s="28" t="s">
        <v>46</v>
      </c>
      <c r="D298" s="37">
        <v>5700</v>
      </c>
      <c r="E298" s="37">
        <v>5700</v>
      </c>
      <c r="F298" s="37">
        <v>5427.1</v>
      </c>
    </row>
    <row r="299" spans="1:6" ht="56.25">
      <c r="A299" s="14" t="s">
        <v>450</v>
      </c>
      <c r="B299" s="14"/>
      <c r="C299" s="28" t="s">
        <v>881</v>
      </c>
      <c r="D299" s="37">
        <f>D301+D300</f>
        <v>1652.09579</v>
      </c>
      <c r="E299" s="37">
        <f>E301+E300</f>
        <v>1722.47068</v>
      </c>
      <c r="F299" s="37">
        <f>F301+F300</f>
        <v>1722.47068</v>
      </c>
    </row>
    <row r="300" spans="1:6" ht="37.5" hidden="1">
      <c r="A300" s="14"/>
      <c r="B300" s="14" t="s">
        <v>11</v>
      </c>
      <c r="C300" s="28" t="s">
        <v>12</v>
      </c>
      <c r="D300" s="37"/>
      <c r="E300" s="37"/>
      <c r="F300" s="37"/>
    </row>
    <row r="301" spans="1:6" ht="18.75">
      <c r="A301" s="14"/>
      <c r="B301" s="14" t="s">
        <v>45</v>
      </c>
      <c r="C301" s="28" t="s">
        <v>46</v>
      </c>
      <c r="D301" s="37">
        <v>1652.09579</v>
      </c>
      <c r="E301" s="37">
        <v>1722.47068</v>
      </c>
      <c r="F301" s="37">
        <v>1722.47068</v>
      </c>
    </row>
    <row r="302" spans="1:6" ht="56.25">
      <c r="A302" s="14" t="s">
        <v>450</v>
      </c>
      <c r="B302" s="14"/>
      <c r="C302" s="28" t="s">
        <v>882</v>
      </c>
      <c r="D302" s="37">
        <f>D304+D303</f>
        <v>31389.81999</v>
      </c>
      <c r="E302" s="37">
        <f>E304+E303</f>
        <v>32726.94292</v>
      </c>
      <c r="F302" s="37">
        <f>F304+F303</f>
        <v>32726.94292</v>
      </c>
    </row>
    <row r="303" spans="1:6" ht="37.5" hidden="1">
      <c r="A303" s="14"/>
      <c r="B303" s="14" t="s">
        <v>11</v>
      </c>
      <c r="C303" s="28" t="s">
        <v>12</v>
      </c>
      <c r="D303" s="37"/>
      <c r="E303" s="37"/>
      <c r="F303" s="37"/>
    </row>
    <row r="304" spans="1:6" ht="18.75">
      <c r="A304" s="14"/>
      <c r="B304" s="14" t="s">
        <v>45</v>
      </c>
      <c r="C304" s="28" t="s">
        <v>46</v>
      </c>
      <c r="D304" s="37">
        <v>31389.81999</v>
      </c>
      <c r="E304" s="37">
        <v>32726.94292</v>
      </c>
      <c r="F304" s="37">
        <v>32726.94292</v>
      </c>
    </row>
    <row r="305" spans="1:6" ht="18.75">
      <c r="A305" s="18" t="s">
        <v>883</v>
      </c>
      <c r="B305" s="14"/>
      <c r="C305" s="20" t="s">
        <v>480</v>
      </c>
      <c r="D305" s="49">
        <f>D306+D308</f>
        <v>4685.60055</v>
      </c>
      <c r="E305" s="49">
        <f>E306+E308</f>
        <v>5072.56</v>
      </c>
      <c r="F305" s="49">
        <f>F306+F308</f>
        <v>6129.5007000000005</v>
      </c>
    </row>
    <row r="306" spans="1:6" ht="37.5">
      <c r="A306" s="14" t="s">
        <v>884</v>
      </c>
      <c r="B306" s="14"/>
      <c r="C306" s="28" t="s">
        <v>885</v>
      </c>
      <c r="D306" s="37">
        <f>D307</f>
        <v>1405.68014</v>
      </c>
      <c r="E306" s="37">
        <f>E307</f>
        <v>3935.26</v>
      </c>
      <c r="F306" s="37">
        <f>F307</f>
        <v>5306.6</v>
      </c>
    </row>
    <row r="307" spans="1:6" ht="37.5">
      <c r="A307" s="14"/>
      <c r="B307" s="14" t="s">
        <v>11</v>
      </c>
      <c r="C307" s="28" t="s">
        <v>12</v>
      </c>
      <c r="D307" s="37">
        <v>1405.68014</v>
      </c>
      <c r="E307" s="37">
        <v>3935.26</v>
      </c>
      <c r="F307" s="37">
        <v>5306.6</v>
      </c>
    </row>
    <row r="308" spans="1:6" ht="37.5">
      <c r="A308" s="14" t="s">
        <v>884</v>
      </c>
      <c r="B308" s="14"/>
      <c r="C308" s="28" t="s">
        <v>886</v>
      </c>
      <c r="D308" s="37">
        <f>D309</f>
        <v>3279.92041</v>
      </c>
      <c r="E308" s="37">
        <f>E309</f>
        <v>1137.3</v>
      </c>
      <c r="F308" s="37">
        <f>F309</f>
        <v>822.9007</v>
      </c>
    </row>
    <row r="309" spans="1:6" ht="37.5">
      <c r="A309" s="14"/>
      <c r="B309" s="14" t="s">
        <v>11</v>
      </c>
      <c r="C309" s="28" t="s">
        <v>12</v>
      </c>
      <c r="D309" s="37">
        <v>3279.92041</v>
      </c>
      <c r="E309" s="37">
        <v>1137.3</v>
      </c>
      <c r="F309" s="37">
        <v>822.9007</v>
      </c>
    </row>
    <row r="310" spans="1:6" ht="37.5">
      <c r="A310" s="18" t="s">
        <v>146</v>
      </c>
      <c r="B310" s="18" t="s">
        <v>247</v>
      </c>
      <c r="C310" s="48" t="s">
        <v>147</v>
      </c>
      <c r="D310" s="49">
        <f>D311+D320+D324</f>
        <v>56926.68655</v>
      </c>
      <c r="E310" s="49">
        <f>E311+E320+E324</f>
        <v>8619.6</v>
      </c>
      <c r="F310" s="49">
        <f>F311+F320+F324</f>
        <v>15719.6</v>
      </c>
    </row>
    <row r="311" spans="1:6" ht="37.5">
      <c r="A311" s="18" t="s">
        <v>148</v>
      </c>
      <c r="B311" s="18"/>
      <c r="C311" s="48" t="s">
        <v>149</v>
      </c>
      <c r="D311" s="49">
        <f>D312+D314+D316+D318</f>
        <v>33166.68655</v>
      </c>
      <c r="E311" s="49">
        <f>E312+E314+E316+E318</f>
        <v>7619.6</v>
      </c>
      <c r="F311" s="49">
        <f>F312+F314+F316+F318</f>
        <v>7619.6</v>
      </c>
    </row>
    <row r="312" spans="1:6" ht="56.25">
      <c r="A312" s="14" t="s">
        <v>150</v>
      </c>
      <c r="B312" s="14" t="s">
        <v>247</v>
      </c>
      <c r="C312" s="27" t="s">
        <v>875</v>
      </c>
      <c r="D312" s="36">
        <f>D313</f>
        <v>5000</v>
      </c>
      <c r="E312" s="36">
        <f>E313</f>
        <v>5000</v>
      </c>
      <c r="F312" s="36">
        <f>F313</f>
        <v>5000</v>
      </c>
    </row>
    <row r="313" spans="1:6" ht="18.75">
      <c r="A313" s="14"/>
      <c r="B313" s="14" t="s">
        <v>45</v>
      </c>
      <c r="C313" s="28" t="s">
        <v>46</v>
      </c>
      <c r="D313" s="36">
        <v>5000</v>
      </c>
      <c r="E313" s="36">
        <v>5000</v>
      </c>
      <c r="F313" s="36">
        <v>5000</v>
      </c>
    </row>
    <row r="314" spans="1:6" ht="18.75">
      <c r="A314" s="14" t="s">
        <v>407</v>
      </c>
      <c r="B314" s="14"/>
      <c r="C314" s="27" t="s">
        <v>373</v>
      </c>
      <c r="D314" s="36">
        <f>D315</f>
        <v>2619.6</v>
      </c>
      <c r="E314" s="36">
        <f>E315</f>
        <v>2619.6</v>
      </c>
      <c r="F314" s="36">
        <f>F315</f>
        <v>2619.6</v>
      </c>
    </row>
    <row r="315" spans="1:6" ht="18.75">
      <c r="A315" s="14"/>
      <c r="B315" s="14" t="s">
        <v>14</v>
      </c>
      <c r="C315" s="28" t="s">
        <v>15</v>
      </c>
      <c r="D315" s="36">
        <v>2619.6</v>
      </c>
      <c r="E315" s="36">
        <v>2619.6</v>
      </c>
      <c r="F315" s="36">
        <v>2619.6</v>
      </c>
    </row>
    <row r="316" spans="1:6" ht="37.5">
      <c r="A316" s="14" t="s">
        <v>433</v>
      </c>
      <c r="B316" s="14"/>
      <c r="C316" s="27" t="s">
        <v>444</v>
      </c>
      <c r="D316" s="37">
        <f>D317</f>
        <v>12773.54329</v>
      </c>
      <c r="E316" s="37"/>
      <c r="F316" s="37"/>
    </row>
    <row r="317" spans="1:6" ht="37.5">
      <c r="A317" s="18"/>
      <c r="B317" s="14" t="s">
        <v>11</v>
      </c>
      <c r="C317" s="28" t="s">
        <v>12</v>
      </c>
      <c r="D317" s="37">
        <v>12773.54329</v>
      </c>
      <c r="E317" s="37"/>
      <c r="F317" s="37"/>
    </row>
    <row r="318" spans="1:6" ht="37.5">
      <c r="A318" s="14" t="s">
        <v>433</v>
      </c>
      <c r="B318" s="14"/>
      <c r="C318" s="27" t="s">
        <v>453</v>
      </c>
      <c r="D318" s="37">
        <f>D319</f>
        <v>12773.54326</v>
      </c>
      <c r="E318" s="37"/>
      <c r="F318" s="37"/>
    </row>
    <row r="319" spans="1:6" ht="37.5">
      <c r="A319" s="18"/>
      <c r="B319" s="14" t="s">
        <v>11</v>
      </c>
      <c r="C319" s="28" t="s">
        <v>12</v>
      </c>
      <c r="D319" s="37">
        <v>12773.54326</v>
      </c>
      <c r="E319" s="37"/>
      <c r="F319" s="37"/>
    </row>
    <row r="320" spans="1:6" ht="18.75">
      <c r="A320" s="18" t="s">
        <v>151</v>
      </c>
      <c r="B320" s="18"/>
      <c r="C320" s="48" t="s">
        <v>402</v>
      </c>
      <c r="D320" s="49">
        <f>D321</f>
        <v>10460</v>
      </c>
      <c r="E320" s="49">
        <f>E321</f>
        <v>1000</v>
      </c>
      <c r="F320" s="49">
        <f>F321</f>
        <v>1000</v>
      </c>
    </row>
    <row r="321" spans="1:6" ht="18.75">
      <c r="A321" s="14" t="s">
        <v>409</v>
      </c>
      <c r="B321" s="14"/>
      <c r="C321" s="27" t="s">
        <v>410</v>
      </c>
      <c r="D321" s="36">
        <f>D323+D322</f>
        <v>10460</v>
      </c>
      <c r="E321" s="36">
        <f>E323+E322</f>
        <v>1000</v>
      </c>
      <c r="F321" s="36">
        <f>F323+F322</f>
        <v>1000</v>
      </c>
    </row>
    <row r="322" spans="1:6" ht="37.5">
      <c r="A322" s="14"/>
      <c r="B322" s="14" t="s">
        <v>11</v>
      </c>
      <c r="C322" s="28" t="s">
        <v>12</v>
      </c>
      <c r="D322" s="36">
        <f>4800+660</f>
        <v>5460</v>
      </c>
      <c r="E322" s="36"/>
      <c r="F322" s="36"/>
    </row>
    <row r="323" spans="1:6" ht="18.75">
      <c r="A323" s="14"/>
      <c r="B323" s="14" t="s">
        <v>45</v>
      </c>
      <c r="C323" s="28" t="s">
        <v>46</v>
      </c>
      <c r="D323" s="36">
        <v>5000</v>
      </c>
      <c r="E323" s="36">
        <v>1000</v>
      </c>
      <c r="F323" s="36">
        <v>1000</v>
      </c>
    </row>
    <row r="324" spans="1:6" ht="18.75">
      <c r="A324" s="15" t="s">
        <v>481</v>
      </c>
      <c r="B324" s="15"/>
      <c r="C324" s="20" t="s">
        <v>480</v>
      </c>
      <c r="D324" s="49">
        <f aca="true" t="shared" si="12" ref="D324:F325">D325</f>
        <v>13300</v>
      </c>
      <c r="E324" s="49"/>
      <c r="F324" s="49">
        <f t="shared" si="12"/>
        <v>7100</v>
      </c>
    </row>
    <row r="325" spans="1:6" ht="37.5">
      <c r="A325" s="16" t="s">
        <v>482</v>
      </c>
      <c r="B325" s="16"/>
      <c r="C325" s="21" t="s">
        <v>500</v>
      </c>
      <c r="D325" s="36">
        <f t="shared" si="12"/>
        <v>13300</v>
      </c>
      <c r="E325" s="36"/>
      <c r="F325" s="36">
        <f t="shared" si="12"/>
        <v>7100</v>
      </c>
    </row>
    <row r="326" spans="1:6" ht="37.5">
      <c r="A326" s="14"/>
      <c r="B326" s="14" t="s">
        <v>11</v>
      </c>
      <c r="C326" s="28" t="s">
        <v>12</v>
      </c>
      <c r="D326" s="36">
        <v>13300</v>
      </c>
      <c r="E326" s="36"/>
      <c r="F326" s="36">
        <v>7100</v>
      </c>
    </row>
    <row r="327" spans="1:6" ht="18.75">
      <c r="A327" s="18" t="s">
        <v>153</v>
      </c>
      <c r="B327" s="18" t="s">
        <v>247</v>
      </c>
      <c r="C327" s="48" t="s">
        <v>154</v>
      </c>
      <c r="D327" s="49">
        <f>D328+D338+D345</f>
        <v>391206.54991</v>
      </c>
      <c r="E327" s="49">
        <f>E328+E338+E345</f>
        <v>298921.66</v>
      </c>
      <c r="F327" s="49">
        <f>F328+F338+F345</f>
        <v>279480.45999999996</v>
      </c>
    </row>
    <row r="328" spans="1:6" ht="37.5">
      <c r="A328" s="18" t="s">
        <v>155</v>
      </c>
      <c r="B328" s="18"/>
      <c r="C328" s="48" t="s">
        <v>156</v>
      </c>
      <c r="D328" s="49">
        <f>D329+D331+D334+D336</f>
        <v>220138.14991</v>
      </c>
      <c r="E328" s="49">
        <f>E329+E331+E334+E336</f>
        <v>220769.46</v>
      </c>
      <c r="F328" s="49">
        <f>F329+F331+F334+F336</f>
        <v>207963.96</v>
      </c>
    </row>
    <row r="329" spans="1:6" ht="18.75">
      <c r="A329" s="14" t="s">
        <v>157</v>
      </c>
      <c r="B329" s="14" t="s">
        <v>247</v>
      </c>
      <c r="C329" s="27" t="s">
        <v>276</v>
      </c>
      <c r="D329" s="36">
        <f>D330</f>
        <v>181394.5</v>
      </c>
      <c r="E329" s="36">
        <f>E330</f>
        <v>189451.16</v>
      </c>
      <c r="F329" s="36">
        <f>F330</f>
        <v>181274.46</v>
      </c>
    </row>
    <row r="330" spans="1:6" ht="37.5">
      <c r="A330" s="14"/>
      <c r="B330" s="14" t="s">
        <v>11</v>
      </c>
      <c r="C330" s="28" t="s">
        <v>12</v>
      </c>
      <c r="D330" s="36">
        <v>181394.5</v>
      </c>
      <c r="E330" s="36">
        <v>189451.16</v>
      </c>
      <c r="F330" s="36">
        <v>181274.46</v>
      </c>
    </row>
    <row r="331" spans="1:6" ht="18.75">
      <c r="A331" s="14" t="s">
        <v>158</v>
      </c>
      <c r="B331" s="14" t="s">
        <v>247</v>
      </c>
      <c r="C331" s="27" t="s">
        <v>278</v>
      </c>
      <c r="D331" s="36">
        <f>D332+D333</f>
        <v>32779.6</v>
      </c>
      <c r="E331" s="36">
        <f>E332+E333</f>
        <v>31318.3</v>
      </c>
      <c r="F331" s="36">
        <f>F332+F333</f>
        <v>26689.5</v>
      </c>
    </row>
    <row r="332" spans="1:6" ht="18.75" hidden="1">
      <c r="A332" s="14"/>
      <c r="B332" s="14" t="s">
        <v>152</v>
      </c>
      <c r="C332" s="28" t="s">
        <v>167</v>
      </c>
      <c r="D332" s="36"/>
      <c r="E332" s="36"/>
      <c r="F332" s="36"/>
    </row>
    <row r="333" spans="1:6" ht="37.5">
      <c r="A333" s="14"/>
      <c r="B333" s="14" t="s">
        <v>11</v>
      </c>
      <c r="C333" s="28" t="s">
        <v>12</v>
      </c>
      <c r="D333" s="36">
        <f>32590.7+188.9</f>
        <v>32779.6</v>
      </c>
      <c r="E333" s="36">
        <v>31318.3</v>
      </c>
      <c r="F333" s="36">
        <v>26689.5</v>
      </c>
    </row>
    <row r="334" spans="1:6" ht="37.5">
      <c r="A334" s="14" t="s">
        <v>434</v>
      </c>
      <c r="B334" s="14"/>
      <c r="C334" s="27" t="s">
        <v>444</v>
      </c>
      <c r="D334" s="37">
        <f>D335</f>
        <v>2982.02493</v>
      </c>
      <c r="E334" s="37"/>
      <c r="F334" s="37"/>
    </row>
    <row r="335" spans="1:6" ht="37.5">
      <c r="A335" s="14"/>
      <c r="B335" s="14" t="s">
        <v>11</v>
      </c>
      <c r="C335" s="28" t="s">
        <v>12</v>
      </c>
      <c r="D335" s="37">
        <v>2982.02493</v>
      </c>
      <c r="E335" s="37"/>
      <c r="F335" s="37"/>
    </row>
    <row r="336" spans="1:6" ht="37.5">
      <c r="A336" s="14" t="s">
        <v>434</v>
      </c>
      <c r="B336" s="14"/>
      <c r="C336" s="27" t="s">
        <v>453</v>
      </c>
      <c r="D336" s="37">
        <f>D337</f>
        <v>2982.02498</v>
      </c>
      <c r="E336" s="37"/>
      <c r="F336" s="37"/>
    </row>
    <row r="337" spans="1:6" ht="37.5">
      <c r="A337" s="14"/>
      <c r="B337" s="14" t="s">
        <v>11</v>
      </c>
      <c r="C337" s="28" t="s">
        <v>12</v>
      </c>
      <c r="D337" s="37">
        <v>2982.02498</v>
      </c>
      <c r="E337" s="37"/>
      <c r="F337" s="37"/>
    </row>
    <row r="338" spans="1:6" ht="37.5">
      <c r="A338" s="18" t="s">
        <v>159</v>
      </c>
      <c r="B338" s="14"/>
      <c r="C338" s="48" t="s">
        <v>314</v>
      </c>
      <c r="D338" s="49">
        <f>D339+D341+D343</f>
        <v>164568.4</v>
      </c>
      <c r="E338" s="49">
        <f>E339+E341+E343</f>
        <v>78152.2</v>
      </c>
      <c r="F338" s="49">
        <f>F339+F341+F343</f>
        <v>71516.5</v>
      </c>
    </row>
    <row r="339" spans="1:6" ht="18.75">
      <c r="A339" s="14" t="s">
        <v>160</v>
      </c>
      <c r="B339" s="14" t="s">
        <v>247</v>
      </c>
      <c r="C339" s="27" t="s">
        <v>393</v>
      </c>
      <c r="D339" s="36">
        <f>D340</f>
        <v>21948.2</v>
      </c>
      <c r="E339" s="36"/>
      <c r="F339" s="36"/>
    </row>
    <row r="340" spans="1:6" ht="37.5">
      <c r="A340" s="14"/>
      <c r="B340" s="14" t="s">
        <v>11</v>
      </c>
      <c r="C340" s="28" t="s">
        <v>12</v>
      </c>
      <c r="D340" s="36">
        <f>19988+1960.2</f>
        <v>21948.2</v>
      </c>
      <c r="E340" s="36"/>
      <c r="F340" s="36"/>
    </row>
    <row r="341" spans="1:6" ht="56.25">
      <c r="A341" s="14" t="s">
        <v>315</v>
      </c>
      <c r="B341" s="14"/>
      <c r="C341" s="27" t="s">
        <v>1092</v>
      </c>
      <c r="D341" s="36">
        <f>D342</f>
        <v>14900</v>
      </c>
      <c r="E341" s="36">
        <f>E342</f>
        <v>8625.2</v>
      </c>
      <c r="F341" s="36">
        <f>F342</f>
        <v>900</v>
      </c>
    </row>
    <row r="342" spans="1:6" ht="37.5">
      <c r="A342" s="14"/>
      <c r="B342" s="14" t="s">
        <v>11</v>
      </c>
      <c r="C342" s="28" t="s">
        <v>12</v>
      </c>
      <c r="D342" s="36">
        <v>14900</v>
      </c>
      <c r="E342" s="36">
        <v>8625.2</v>
      </c>
      <c r="F342" s="36">
        <v>900</v>
      </c>
    </row>
    <row r="343" spans="1:6" ht="56.25">
      <c r="A343" s="14" t="s">
        <v>315</v>
      </c>
      <c r="B343" s="14"/>
      <c r="C343" s="27" t="s">
        <v>1091</v>
      </c>
      <c r="D343" s="36">
        <f>D344</f>
        <v>127720.2</v>
      </c>
      <c r="E343" s="36">
        <f>E344</f>
        <v>69527</v>
      </c>
      <c r="F343" s="36">
        <f>F344</f>
        <v>70616.5</v>
      </c>
    </row>
    <row r="344" spans="1:6" ht="37.5">
      <c r="A344" s="14"/>
      <c r="B344" s="14" t="s">
        <v>11</v>
      </c>
      <c r="C344" s="28" t="s">
        <v>12</v>
      </c>
      <c r="D344" s="36">
        <v>127720.2</v>
      </c>
      <c r="E344" s="36">
        <v>69527</v>
      </c>
      <c r="F344" s="36">
        <v>70616.5</v>
      </c>
    </row>
    <row r="345" spans="1:6" ht="18.75">
      <c r="A345" s="15" t="s">
        <v>483</v>
      </c>
      <c r="B345" s="15"/>
      <c r="C345" s="20" t="s">
        <v>480</v>
      </c>
      <c r="D345" s="49">
        <f>D346</f>
        <v>6500</v>
      </c>
      <c r="E345" s="49"/>
      <c r="F345" s="49"/>
    </row>
    <row r="346" spans="1:6" ht="18.75">
      <c r="A346" s="14" t="s">
        <v>484</v>
      </c>
      <c r="B346" s="14" t="s">
        <v>247</v>
      </c>
      <c r="C346" s="27" t="s">
        <v>499</v>
      </c>
      <c r="D346" s="36">
        <f>D347</f>
        <v>6500</v>
      </c>
      <c r="E346" s="36"/>
      <c r="F346" s="36"/>
    </row>
    <row r="347" spans="1:6" ht="37.5">
      <c r="A347" s="14"/>
      <c r="B347" s="14" t="s">
        <v>11</v>
      </c>
      <c r="C347" s="28" t="s">
        <v>12</v>
      </c>
      <c r="D347" s="36">
        <v>6500</v>
      </c>
      <c r="E347" s="36"/>
      <c r="F347" s="36"/>
    </row>
    <row r="348" spans="1:6" ht="37.5">
      <c r="A348" s="18" t="s">
        <v>161</v>
      </c>
      <c r="B348" s="18" t="s">
        <v>247</v>
      </c>
      <c r="C348" s="48" t="s">
        <v>162</v>
      </c>
      <c r="D348" s="49">
        <f>D349+D362</f>
        <v>110695.8075</v>
      </c>
      <c r="E348" s="49">
        <f>E349+E362</f>
        <v>325327.61464000004</v>
      </c>
      <c r="F348" s="49">
        <f>F349+F362</f>
        <v>167310.4</v>
      </c>
    </row>
    <row r="349" spans="1:6" ht="18.75">
      <c r="A349" s="18" t="s">
        <v>163</v>
      </c>
      <c r="B349" s="18"/>
      <c r="C349" s="48" t="s">
        <v>164</v>
      </c>
      <c r="D349" s="49">
        <f>D350+D353+D356+D358+D360</f>
        <v>80772.2075</v>
      </c>
      <c r="E349" s="49">
        <f>E350+E353+E356+E358+E360</f>
        <v>206726.61464</v>
      </c>
      <c r="F349" s="49">
        <f>F350+F353+F356+F358+F360</f>
        <v>42898.1</v>
      </c>
    </row>
    <row r="350" spans="1:6" ht="37.5">
      <c r="A350" s="14" t="s">
        <v>165</v>
      </c>
      <c r="B350" s="14" t="s">
        <v>247</v>
      </c>
      <c r="C350" s="27" t="s">
        <v>403</v>
      </c>
      <c r="D350" s="36">
        <f>D351+D352</f>
        <v>3142</v>
      </c>
      <c r="E350" s="36">
        <f>E351+E352</f>
        <v>10763</v>
      </c>
      <c r="F350" s="36">
        <f>F351+F352</f>
        <v>10878</v>
      </c>
    </row>
    <row r="351" spans="1:6" ht="18.75">
      <c r="A351" s="14"/>
      <c r="B351" s="14" t="s">
        <v>14</v>
      </c>
      <c r="C351" s="28" t="s">
        <v>15</v>
      </c>
      <c r="D351" s="36">
        <v>442</v>
      </c>
      <c r="E351" s="36">
        <v>3100</v>
      </c>
      <c r="F351" s="36">
        <v>3100</v>
      </c>
    </row>
    <row r="352" spans="1:6" ht="18.75">
      <c r="A352" s="14"/>
      <c r="B352" s="14" t="s">
        <v>45</v>
      </c>
      <c r="C352" s="28" t="s">
        <v>46</v>
      </c>
      <c r="D352" s="36">
        <v>2700</v>
      </c>
      <c r="E352" s="36">
        <v>7663</v>
      </c>
      <c r="F352" s="36">
        <v>7778</v>
      </c>
    </row>
    <row r="353" spans="1:6" ht="18.75">
      <c r="A353" s="14" t="s">
        <v>166</v>
      </c>
      <c r="B353" s="14"/>
      <c r="C353" s="27" t="s">
        <v>868</v>
      </c>
      <c r="D353" s="36">
        <f>D354+D355</f>
        <v>19970.300000000003</v>
      </c>
      <c r="E353" s="36">
        <f>E354+E355</f>
        <v>16039.6</v>
      </c>
      <c r="F353" s="36">
        <f>F354+F355</f>
        <v>17586.1</v>
      </c>
    </row>
    <row r="354" spans="1:6" ht="18.75">
      <c r="A354" s="14"/>
      <c r="B354" s="14" t="s">
        <v>14</v>
      </c>
      <c r="C354" s="28" t="s">
        <v>15</v>
      </c>
      <c r="D354" s="36">
        <f>500+9589.2</f>
        <v>10089.2</v>
      </c>
      <c r="E354" s="36">
        <f>1000+8256</f>
        <v>9256</v>
      </c>
      <c r="F354" s="36">
        <f>1000+10252.5</f>
        <v>11252.5</v>
      </c>
    </row>
    <row r="355" spans="1:6" ht="37.5">
      <c r="A355" s="14"/>
      <c r="B355" s="14" t="s">
        <v>11</v>
      </c>
      <c r="C355" s="28" t="s">
        <v>12</v>
      </c>
      <c r="D355" s="36">
        <v>9881.1</v>
      </c>
      <c r="E355" s="36">
        <v>6783.6</v>
      </c>
      <c r="F355" s="36">
        <v>6333.6</v>
      </c>
    </row>
    <row r="356" spans="1:6" ht="18.75">
      <c r="A356" s="16" t="s">
        <v>406</v>
      </c>
      <c r="B356" s="16"/>
      <c r="C356" s="21" t="s">
        <v>769</v>
      </c>
      <c r="D356" s="36">
        <f>D357</f>
        <v>600</v>
      </c>
      <c r="E356" s="36">
        <f>E357</f>
        <v>1593.3</v>
      </c>
      <c r="F356" s="36">
        <f>F357</f>
        <v>1596</v>
      </c>
    </row>
    <row r="357" spans="1:6" ht="18.75">
      <c r="A357" s="14"/>
      <c r="B357" s="14" t="s">
        <v>14</v>
      </c>
      <c r="C357" s="28" t="s">
        <v>15</v>
      </c>
      <c r="D357" s="36">
        <v>600</v>
      </c>
      <c r="E357" s="36">
        <v>1593.3</v>
      </c>
      <c r="F357" s="36">
        <v>1596</v>
      </c>
    </row>
    <row r="358" spans="1:6" ht="37.5">
      <c r="A358" s="14" t="s">
        <v>405</v>
      </c>
      <c r="B358" s="14" t="s">
        <v>247</v>
      </c>
      <c r="C358" s="27" t="s">
        <v>869</v>
      </c>
      <c r="D358" s="37">
        <f>D359</f>
        <v>14264.97687</v>
      </c>
      <c r="E358" s="37">
        <f>E359</f>
        <v>37169.81106</v>
      </c>
      <c r="F358" s="37">
        <f>F359</f>
        <v>12838</v>
      </c>
    </row>
    <row r="359" spans="1:6" ht="18.75">
      <c r="A359" s="14"/>
      <c r="B359" s="14" t="s">
        <v>152</v>
      </c>
      <c r="C359" s="28" t="s">
        <v>167</v>
      </c>
      <c r="D359" s="37">
        <v>14264.97687</v>
      </c>
      <c r="E359" s="37">
        <v>37169.81106</v>
      </c>
      <c r="F359" s="37">
        <v>12838</v>
      </c>
    </row>
    <row r="360" spans="1:6" ht="37.5">
      <c r="A360" s="14" t="s">
        <v>405</v>
      </c>
      <c r="B360" s="14" t="s">
        <v>247</v>
      </c>
      <c r="C360" s="27" t="s">
        <v>870</v>
      </c>
      <c r="D360" s="37">
        <f>D361</f>
        <v>42794.93063</v>
      </c>
      <c r="E360" s="37">
        <f>E361</f>
        <v>141160.90358</v>
      </c>
      <c r="F360" s="37"/>
    </row>
    <row r="361" spans="1:6" ht="18.75">
      <c r="A361" s="14"/>
      <c r="B361" s="14" t="s">
        <v>152</v>
      </c>
      <c r="C361" s="28" t="s">
        <v>167</v>
      </c>
      <c r="D361" s="37">
        <v>42794.93063</v>
      </c>
      <c r="E361" s="37">
        <v>141160.90358</v>
      </c>
      <c r="F361" s="37"/>
    </row>
    <row r="362" spans="1:6" ht="37.5">
      <c r="A362" s="18" t="s">
        <v>451</v>
      </c>
      <c r="B362" s="14"/>
      <c r="C362" s="34" t="s">
        <v>458</v>
      </c>
      <c r="D362" s="49">
        <f>D363+D365</f>
        <v>29923.6</v>
      </c>
      <c r="E362" s="49">
        <f>E363+E365</f>
        <v>118601</v>
      </c>
      <c r="F362" s="49">
        <f>F363+F365</f>
        <v>124412.3</v>
      </c>
    </row>
    <row r="363" spans="1:6" ht="18.75">
      <c r="A363" s="14" t="s">
        <v>871</v>
      </c>
      <c r="B363" s="14"/>
      <c r="C363" s="28" t="s">
        <v>455</v>
      </c>
      <c r="D363" s="36">
        <f>D364</f>
        <v>28564.8</v>
      </c>
      <c r="E363" s="36">
        <f>E364</f>
        <v>112670.9</v>
      </c>
      <c r="F363" s="36">
        <f>F364</f>
        <v>118191.7</v>
      </c>
    </row>
    <row r="364" spans="1:6" ht="18.75">
      <c r="A364" s="14"/>
      <c r="B364" s="14" t="s">
        <v>152</v>
      </c>
      <c r="C364" s="28" t="s">
        <v>167</v>
      </c>
      <c r="D364" s="36">
        <v>28564.8</v>
      </c>
      <c r="E364" s="36">
        <v>112670.9</v>
      </c>
      <c r="F364" s="36">
        <v>118191.7</v>
      </c>
    </row>
    <row r="365" spans="1:6" ht="37.5">
      <c r="A365" s="14" t="s">
        <v>872</v>
      </c>
      <c r="B365" s="14"/>
      <c r="C365" s="28" t="s">
        <v>772</v>
      </c>
      <c r="D365" s="36">
        <f>D366</f>
        <v>1358.8</v>
      </c>
      <c r="E365" s="36">
        <f>E366</f>
        <v>5930.1</v>
      </c>
      <c r="F365" s="36">
        <f>F366</f>
        <v>6220.6</v>
      </c>
    </row>
    <row r="366" spans="1:6" ht="18.75">
      <c r="A366" s="14"/>
      <c r="B366" s="14" t="s">
        <v>152</v>
      </c>
      <c r="C366" s="28" t="s">
        <v>167</v>
      </c>
      <c r="D366" s="36">
        <v>1358.8</v>
      </c>
      <c r="E366" s="36">
        <v>5930.1</v>
      </c>
      <c r="F366" s="36">
        <v>6220.6</v>
      </c>
    </row>
    <row r="367" spans="1:6" ht="37.5">
      <c r="A367" s="18" t="s">
        <v>168</v>
      </c>
      <c r="B367" s="18" t="s">
        <v>247</v>
      </c>
      <c r="C367" s="48" t="s">
        <v>169</v>
      </c>
      <c r="D367" s="49">
        <f aca="true" t="shared" si="13" ref="D367:F369">D368</f>
        <v>1030</v>
      </c>
      <c r="E367" s="49">
        <f t="shared" si="13"/>
        <v>927</v>
      </c>
      <c r="F367" s="49">
        <f t="shared" si="13"/>
        <v>927</v>
      </c>
    </row>
    <row r="368" spans="1:6" ht="37.5">
      <c r="A368" s="18" t="s">
        <v>170</v>
      </c>
      <c r="B368" s="18"/>
      <c r="C368" s="48" t="s">
        <v>171</v>
      </c>
      <c r="D368" s="49">
        <f t="shared" si="13"/>
        <v>1030</v>
      </c>
      <c r="E368" s="49">
        <f t="shared" si="13"/>
        <v>927</v>
      </c>
      <c r="F368" s="49">
        <f t="shared" si="13"/>
        <v>927</v>
      </c>
    </row>
    <row r="369" spans="1:6" ht="18.75">
      <c r="A369" s="14" t="s">
        <v>172</v>
      </c>
      <c r="B369" s="14" t="s">
        <v>247</v>
      </c>
      <c r="C369" s="27" t="s">
        <v>173</v>
      </c>
      <c r="D369" s="36">
        <f t="shared" si="13"/>
        <v>1030</v>
      </c>
      <c r="E369" s="36">
        <f t="shared" si="13"/>
        <v>927</v>
      </c>
      <c r="F369" s="36">
        <f t="shared" si="13"/>
        <v>927</v>
      </c>
    </row>
    <row r="370" spans="1:6" ht="18.75">
      <c r="A370" s="14"/>
      <c r="B370" s="14" t="s">
        <v>14</v>
      </c>
      <c r="C370" s="28" t="s">
        <v>15</v>
      </c>
      <c r="D370" s="36">
        <v>1030</v>
      </c>
      <c r="E370" s="36">
        <v>927</v>
      </c>
      <c r="F370" s="36">
        <v>927</v>
      </c>
    </row>
    <row r="371" spans="1:6" ht="37.5">
      <c r="A371" s="15" t="s">
        <v>174</v>
      </c>
      <c r="B371" s="15"/>
      <c r="C371" s="20" t="s">
        <v>446</v>
      </c>
      <c r="D371" s="49">
        <f>D372+D379</f>
        <v>143860.52000000002</v>
      </c>
      <c r="E371" s="49">
        <f>E372+E379</f>
        <v>117918.3</v>
      </c>
      <c r="F371" s="49">
        <f>F372+F379</f>
        <v>134201.90000000002</v>
      </c>
    </row>
    <row r="372" spans="1:6" ht="37.5">
      <c r="A372" s="18" t="s">
        <v>175</v>
      </c>
      <c r="B372" s="18"/>
      <c r="C372" s="48" t="s">
        <v>27</v>
      </c>
      <c r="D372" s="49">
        <f>D377+D373</f>
        <v>127566.02</v>
      </c>
      <c r="E372" s="49">
        <f>E377+E373</f>
        <v>102132.8</v>
      </c>
      <c r="F372" s="49">
        <f>F377+F373</f>
        <v>126479.90000000001</v>
      </c>
    </row>
    <row r="373" spans="1:6" ht="18.75">
      <c r="A373" s="14" t="s">
        <v>176</v>
      </c>
      <c r="B373" s="14" t="s">
        <v>247</v>
      </c>
      <c r="C373" s="27" t="s">
        <v>30</v>
      </c>
      <c r="D373" s="36">
        <f>SUM(D374:D376)</f>
        <v>11554.500000000002</v>
      </c>
      <c r="E373" s="36">
        <f>SUM(E374:E376)</f>
        <v>10396.600000000002</v>
      </c>
      <c r="F373" s="36">
        <f>SUM(F374:F376)</f>
        <v>12150.600000000002</v>
      </c>
    </row>
    <row r="374" spans="1:6" ht="56.25">
      <c r="A374" s="14"/>
      <c r="B374" s="14" t="s">
        <v>31</v>
      </c>
      <c r="C374" s="28" t="s">
        <v>32</v>
      </c>
      <c r="D374" s="36">
        <v>10770.1</v>
      </c>
      <c r="E374" s="36">
        <v>9612.2</v>
      </c>
      <c r="F374" s="36">
        <v>11366.2</v>
      </c>
    </row>
    <row r="375" spans="1:6" ht="18.75">
      <c r="A375" s="14"/>
      <c r="B375" s="14" t="s">
        <v>14</v>
      </c>
      <c r="C375" s="28" t="s">
        <v>15</v>
      </c>
      <c r="D375" s="36">
        <v>782.2</v>
      </c>
      <c r="E375" s="36">
        <v>782.2</v>
      </c>
      <c r="F375" s="36">
        <v>782.2</v>
      </c>
    </row>
    <row r="376" spans="1:6" ht="18.75">
      <c r="A376" s="14"/>
      <c r="B376" s="14" t="s">
        <v>45</v>
      </c>
      <c r="C376" s="28" t="s">
        <v>46</v>
      </c>
      <c r="D376" s="36">
        <v>2.2</v>
      </c>
      <c r="E376" s="36">
        <v>2.2</v>
      </c>
      <c r="F376" s="36">
        <v>2.2</v>
      </c>
    </row>
    <row r="377" spans="1:6" ht="37.5">
      <c r="A377" s="14" t="s">
        <v>177</v>
      </c>
      <c r="B377" s="14" t="s">
        <v>247</v>
      </c>
      <c r="C377" s="27" t="s">
        <v>427</v>
      </c>
      <c r="D377" s="36">
        <f>D378</f>
        <v>116011.52</v>
      </c>
      <c r="E377" s="36">
        <f>E378</f>
        <v>91736.2</v>
      </c>
      <c r="F377" s="36">
        <f>F378</f>
        <v>114329.3</v>
      </c>
    </row>
    <row r="378" spans="1:6" ht="37.5">
      <c r="A378" s="14"/>
      <c r="B378" s="14" t="s">
        <v>11</v>
      </c>
      <c r="C378" s="28" t="s">
        <v>12</v>
      </c>
      <c r="D378" s="36">
        <v>116011.52</v>
      </c>
      <c r="E378" s="36">
        <v>91736.2</v>
      </c>
      <c r="F378" s="36">
        <v>114329.3</v>
      </c>
    </row>
    <row r="379" spans="1:6" ht="37.5">
      <c r="A379" s="15" t="s">
        <v>335</v>
      </c>
      <c r="B379" s="15"/>
      <c r="C379" s="20" t="s">
        <v>336</v>
      </c>
      <c r="D379" s="49">
        <f>D380+D383</f>
        <v>16294.5</v>
      </c>
      <c r="E379" s="49">
        <f>E380+E383</f>
        <v>15785.5</v>
      </c>
      <c r="F379" s="49">
        <f>F380+F383</f>
        <v>7722</v>
      </c>
    </row>
    <row r="380" spans="1:6" ht="37.5">
      <c r="A380" s="16" t="s">
        <v>370</v>
      </c>
      <c r="B380" s="16"/>
      <c r="C380" s="21" t="s">
        <v>371</v>
      </c>
      <c r="D380" s="36">
        <f>D381+D382</f>
        <v>7520</v>
      </c>
      <c r="E380" s="36">
        <f>E381+E382</f>
        <v>7011</v>
      </c>
      <c r="F380" s="36">
        <f>F381+F382</f>
        <v>7722</v>
      </c>
    </row>
    <row r="381" spans="1:6" ht="18.75">
      <c r="A381" s="14"/>
      <c r="B381" s="14" t="s">
        <v>14</v>
      </c>
      <c r="C381" s="28" t="s">
        <v>15</v>
      </c>
      <c r="D381" s="36">
        <v>20</v>
      </c>
      <c r="E381" s="36">
        <v>11</v>
      </c>
      <c r="F381" s="36">
        <v>11</v>
      </c>
    </row>
    <row r="382" spans="1:6" ht="18.75">
      <c r="A382" s="14"/>
      <c r="B382" s="14" t="s">
        <v>45</v>
      </c>
      <c r="C382" s="28" t="s">
        <v>46</v>
      </c>
      <c r="D382" s="36">
        <f>2500+5000</f>
        <v>7500</v>
      </c>
      <c r="E382" s="36">
        <f>3000+4000</f>
        <v>7000</v>
      </c>
      <c r="F382" s="36">
        <f>3000+4711</f>
        <v>7711</v>
      </c>
    </row>
    <row r="383" spans="1:6" ht="75">
      <c r="A383" s="30" t="s">
        <v>994</v>
      </c>
      <c r="B383" s="15"/>
      <c r="C383" s="21" t="s">
        <v>1044</v>
      </c>
      <c r="D383" s="36">
        <f>D384</f>
        <v>8774.5</v>
      </c>
      <c r="E383" s="36">
        <f>E384</f>
        <v>8774.5</v>
      </c>
      <c r="F383" s="36"/>
    </row>
    <row r="384" spans="1:6" ht="18.75">
      <c r="A384" s="15"/>
      <c r="B384" s="14" t="s">
        <v>45</v>
      </c>
      <c r="C384" s="28" t="s">
        <v>46</v>
      </c>
      <c r="D384" s="36">
        <v>8774.5</v>
      </c>
      <c r="E384" s="36">
        <v>8774.5</v>
      </c>
      <c r="F384" s="36"/>
    </row>
    <row r="385" spans="1:9" ht="37.5">
      <c r="A385" s="18" t="s">
        <v>178</v>
      </c>
      <c r="B385" s="14"/>
      <c r="C385" s="48" t="s">
        <v>353</v>
      </c>
      <c r="D385" s="49">
        <f>D386+D431</f>
        <v>109243.35923</v>
      </c>
      <c r="E385" s="49">
        <f>E386+E431</f>
        <v>92397.603</v>
      </c>
      <c r="F385" s="49">
        <f>F386+F431</f>
        <v>57252.5</v>
      </c>
      <c r="G385" s="154"/>
      <c r="H385" s="154"/>
      <c r="I385" s="154"/>
    </row>
    <row r="386" spans="1:6" ht="18.75">
      <c r="A386" s="18" t="s">
        <v>285</v>
      </c>
      <c r="B386" s="14"/>
      <c r="C386" s="3" t="s">
        <v>279</v>
      </c>
      <c r="D386" s="49">
        <f>D387+D419+D428</f>
        <v>48818.15923</v>
      </c>
      <c r="E386" s="49">
        <f>E387+E419+E428</f>
        <v>37861.003000000004</v>
      </c>
      <c r="F386" s="49">
        <f>F387+F419+F428</f>
        <v>2715.9</v>
      </c>
    </row>
    <row r="387" spans="1:6" ht="37.5">
      <c r="A387" s="18" t="s">
        <v>179</v>
      </c>
      <c r="B387" s="14"/>
      <c r="C387" s="48" t="s">
        <v>363</v>
      </c>
      <c r="D387" s="49">
        <f>D390+D394+D410+D415+D388+D398+D404</f>
        <v>43586.55923</v>
      </c>
      <c r="E387" s="49">
        <f>E390+E394+E410+E415+E388+E398+E404</f>
        <v>35265.103</v>
      </c>
      <c r="F387" s="49">
        <f>F390+F394+F410+F415+F388+F398+F404</f>
        <v>120</v>
      </c>
    </row>
    <row r="388" spans="1:6" ht="37.5">
      <c r="A388" s="14" t="s">
        <v>249</v>
      </c>
      <c r="B388" s="14"/>
      <c r="C388" s="27" t="s">
        <v>412</v>
      </c>
      <c r="D388" s="56">
        <f>D389</f>
        <v>120</v>
      </c>
      <c r="E388" s="56">
        <f>E389</f>
        <v>120</v>
      </c>
      <c r="F388" s="56">
        <f>F389</f>
        <v>120</v>
      </c>
    </row>
    <row r="389" spans="1:6" ht="18.75">
      <c r="A389" s="14"/>
      <c r="B389" s="14" t="s">
        <v>14</v>
      </c>
      <c r="C389" s="28" t="s">
        <v>15</v>
      </c>
      <c r="D389" s="36">
        <v>120</v>
      </c>
      <c r="E389" s="36">
        <v>120</v>
      </c>
      <c r="F389" s="36">
        <v>120</v>
      </c>
    </row>
    <row r="390" spans="1:6" ht="56.25">
      <c r="A390" s="14" t="s">
        <v>343</v>
      </c>
      <c r="B390" s="14"/>
      <c r="C390" s="28" t="s">
        <v>775</v>
      </c>
      <c r="D390" s="37">
        <f>D391</f>
        <v>7539.43333</v>
      </c>
      <c r="E390" s="37">
        <f>E391</f>
        <v>8786.27575</v>
      </c>
      <c r="F390" s="37"/>
    </row>
    <row r="391" spans="1:6" ht="18.75">
      <c r="A391" s="14"/>
      <c r="B391" s="14" t="s">
        <v>152</v>
      </c>
      <c r="C391" s="28" t="s">
        <v>167</v>
      </c>
      <c r="D391" s="37">
        <f>D393</f>
        <v>7539.43333</v>
      </c>
      <c r="E391" s="37">
        <f>E393</f>
        <v>8786.27575</v>
      </c>
      <c r="F391" s="37"/>
    </row>
    <row r="392" spans="1:6" ht="18.75">
      <c r="A392" s="14"/>
      <c r="B392" s="14"/>
      <c r="C392" s="28" t="s">
        <v>339</v>
      </c>
      <c r="D392" s="37"/>
      <c r="E392" s="37"/>
      <c r="F392" s="37"/>
    </row>
    <row r="393" spans="1:6" ht="37.5">
      <c r="A393" s="14"/>
      <c r="B393" s="14"/>
      <c r="C393" s="28" t="s">
        <v>454</v>
      </c>
      <c r="D393" s="37">
        <v>7539.43333</v>
      </c>
      <c r="E393" s="37">
        <v>8786.27575</v>
      </c>
      <c r="F393" s="37"/>
    </row>
    <row r="394" spans="1:6" ht="56.25">
      <c r="A394" s="14" t="s">
        <v>343</v>
      </c>
      <c r="B394" s="14"/>
      <c r="C394" s="28" t="s">
        <v>776</v>
      </c>
      <c r="D394" s="37">
        <f>D395</f>
        <v>22618.3</v>
      </c>
      <c r="E394" s="37">
        <f>E395</f>
        <v>26358.82725</v>
      </c>
      <c r="F394" s="37"/>
    </row>
    <row r="395" spans="1:6" ht="18.75">
      <c r="A395" s="14"/>
      <c r="B395" s="14" t="s">
        <v>981</v>
      </c>
      <c r="C395" s="28" t="s">
        <v>167</v>
      </c>
      <c r="D395" s="37">
        <f>D397</f>
        <v>22618.3</v>
      </c>
      <c r="E395" s="37">
        <f>E397</f>
        <v>26358.82725</v>
      </c>
      <c r="F395" s="37"/>
    </row>
    <row r="396" spans="1:6" ht="18.75">
      <c r="A396" s="14"/>
      <c r="B396" s="14"/>
      <c r="C396" s="28" t="s">
        <v>339</v>
      </c>
      <c r="D396" s="37"/>
      <c r="E396" s="37"/>
      <c r="F396" s="37"/>
    </row>
    <row r="397" spans="1:6" ht="37.5">
      <c r="A397" s="14"/>
      <c r="B397" s="14"/>
      <c r="C397" s="28" t="s">
        <v>454</v>
      </c>
      <c r="D397" s="37">
        <v>22618.3</v>
      </c>
      <c r="E397" s="37">
        <v>26358.82725</v>
      </c>
      <c r="F397" s="37"/>
    </row>
    <row r="398" spans="1:6" ht="37.5">
      <c r="A398" s="14" t="s">
        <v>338</v>
      </c>
      <c r="B398" s="14"/>
      <c r="C398" s="28" t="s">
        <v>1080</v>
      </c>
      <c r="D398" s="37">
        <f>D399</f>
        <v>978.3459</v>
      </c>
      <c r="E398" s="37"/>
      <c r="F398" s="37"/>
    </row>
    <row r="399" spans="1:6" ht="37.5">
      <c r="A399" s="14"/>
      <c r="B399" s="14" t="s">
        <v>11</v>
      </c>
      <c r="C399" s="28" t="s">
        <v>12</v>
      </c>
      <c r="D399" s="37">
        <f>D401+D402+D403</f>
        <v>978.3459</v>
      </c>
      <c r="E399" s="37"/>
      <c r="F399" s="37"/>
    </row>
    <row r="400" spans="1:6" ht="18.75">
      <c r="A400" s="14"/>
      <c r="B400" s="14"/>
      <c r="C400" s="27" t="s">
        <v>339</v>
      </c>
      <c r="D400" s="37"/>
      <c r="E400" s="37"/>
      <c r="F400" s="37"/>
    </row>
    <row r="401" spans="1:6" ht="18.75">
      <c r="A401" s="14"/>
      <c r="B401" s="14"/>
      <c r="C401" s="52" t="s">
        <v>967</v>
      </c>
      <c r="D401" s="37">
        <v>402.31096</v>
      </c>
      <c r="E401" s="37"/>
      <c r="F401" s="37"/>
    </row>
    <row r="402" spans="1:6" ht="18.75">
      <c r="A402" s="14"/>
      <c r="B402" s="14"/>
      <c r="C402" s="52" t="s">
        <v>968</v>
      </c>
      <c r="D402" s="37">
        <v>124.54174</v>
      </c>
      <c r="E402" s="37"/>
      <c r="F402" s="37"/>
    </row>
    <row r="403" spans="1:6" ht="18.75">
      <c r="A403" s="14"/>
      <c r="B403" s="14"/>
      <c r="C403" s="52" t="s">
        <v>969</v>
      </c>
      <c r="D403" s="37">
        <v>451.4932</v>
      </c>
      <c r="E403" s="37"/>
      <c r="F403" s="37"/>
    </row>
    <row r="404" spans="1:6" ht="37.5" hidden="1">
      <c r="A404" s="14" t="s">
        <v>1100</v>
      </c>
      <c r="B404" s="14" t="s">
        <v>247</v>
      </c>
      <c r="C404" s="28" t="s">
        <v>1081</v>
      </c>
      <c r="D404" s="37">
        <f>D405</f>
        <v>0</v>
      </c>
      <c r="E404" s="37"/>
      <c r="F404" s="37"/>
    </row>
    <row r="405" spans="1:6" ht="37.5" hidden="1">
      <c r="A405" s="14"/>
      <c r="B405" s="14" t="s">
        <v>11</v>
      </c>
      <c r="C405" s="28" t="s">
        <v>12</v>
      </c>
      <c r="D405" s="37">
        <f>D407+D408+D409</f>
        <v>0</v>
      </c>
      <c r="E405" s="37"/>
      <c r="F405" s="37"/>
    </row>
    <row r="406" spans="1:6" ht="18.75" hidden="1">
      <c r="A406" s="14"/>
      <c r="B406" s="14"/>
      <c r="C406" s="27" t="s">
        <v>339</v>
      </c>
      <c r="D406" s="37"/>
      <c r="E406" s="37"/>
      <c r="F406" s="37"/>
    </row>
    <row r="407" spans="1:6" ht="18.75" hidden="1">
      <c r="A407" s="14"/>
      <c r="B407" s="14"/>
      <c r="C407" s="52" t="s">
        <v>967</v>
      </c>
      <c r="D407" s="37"/>
      <c r="E407" s="37"/>
      <c r="F407" s="37"/>
    </row>
    <row r="408" spans="1:6" ht="18.75" hidden="1">
      <c r="A408" s="14"/>
      <c r="B408" s="14"/>
      <c r="C408" s="52" t="s">
        <v>968</v>
      </c>
      <c r="D408" s="37"/>
      <c r="E408" s="37"/>
      <c r="F408" s="37"/>
    </row>
    <row r="409" spans="1:6" ht="18.75" hidden="1">
      <c r="A409" s="141"/>
      <c r="B409" s="141"/>
      <c r="C409" s="52" t="s">
        <v>969</v>
      </c>
      <c r="D409" s="37"/>
      <c r="E409" s="37"/>
      <c r="F409" s="37"/>
    </row>
    <row r="410" spans="1:6" ht="37.5">
      <c r="A410" s="14" t="s">
        <v>920</v>
      </c>
      <c r="B410" s="14"/>
      <c r="C410" s="28" t="s">
        <v>1078</v>
      </c>
      <c r="D410" s="37">
        <f>D411</f>
        <v>3699.144</v>
      </c>
      <c r="E410" s="37"/>
      <c r="F410" s="37"/>
    </row>
    <row r="411" spans="1:6" ht="18.75">
      <c r="A411" s="14"/>
      <c r="B411" s="14" t="s">
        <v>152</v>
      </c>
      <c r="C411" s="28" t="s">
        <v>167</v>
      </c>
      <c r="D411" s="37">
        <f>D413+D414</f>
        <v>3699.144</v>
      </c>
      <c r="E411" s="37"/>
      <c r="F411" s="37"/>
    </row>
    <row r="412" spans="1:6" ht="18.75">
      <c r="A412" s="14"/>
      <c r="B412" s="14"/>
      <c r="C412" s="28" t="s">
        <v>339</v>
      </c>
      <c r="D412" s="37"/>
      <c r="E412" s="37"/>
      <c r="F412" s="37"/>
    </row>
    <row r="413" spans="1:6" ht="37.5">
      <c r="A413" s="14"/>
      <c r="B413" s="14"/>
      <c r="C413" s="28" t="s">
        <v>784</v>
      </c>
      <c r="D413" s="37">
        <v>3699.144</v>
      </c>
      <c r="E413" s="37"/>
      <c r="F413" s="37"/>
    </row>
    <row r="414" spans="1:6" ht="37.5" hidden="1">
      <c r="A414" s="14"/>
      <c r="B414" s="14"/>
      <c r="C414" s="40" t="s">
        <v>985</v>
      </c>
      <c r="D414" s="37"/>
      <c r="E414" s="37"/>
      <c r="F414" s="37"/>
    </row>
    <row r="415" spans="1:6" ht="37.5">
      <c r="A415" s="14" t="s">
        <v>920</v>
      </c>
      <c r="B415" s="14"/>
      <c r="C415" s="28" t="s">
        <v>1079</v>
      </c>
      <c r="D415" s="37">
        <f>D416</f>
        <v>8631.336</v>
      </c>
      <c r="E415" s="37"/>
      <c r="F415" s="37"/>
    </row>
    <row r="416" spans="1:6" ht="18.75">
      <c r="A416" s="14"/>
      <c r="B416" s="14" t="s">
        <v>152</v>
      </c>
      <c r="C416" s="28" t="s">
        <v>1101</v>
      </c>
      <c r="D416" s="37">
        <f>D418</f>
        <v>8631.336</v>
      </c>
      <c r="E416" s="37"/>
      <c r="F416" s="37"/>
    </row>
    <row r="417" spans="1:6" ht="18.75">
      <c r="A417" s="14"/>
      <c r="B417" s="14"/>
      <c r="C417" s="28" t="s">
        <v>339</v>
      </c>
      <c r="D417" s="37"/>
      <c r="E417" s="37"/>
      <c r="F417" s="37"/>
    </row>
    <row r="418" spans="1:6" ht="37.5">
      <c r="A418" s="14"/>
      <c r="B418" s="14"/>
      <c r="C418" s="28" t="s">
        <v>784</v>
      </c>
      <c r="D418" s="37">
        <v>8631.336</v>
      </c>
      <c r="E418" s="37"/>
      <c r="F418" s="37"/>
    </row>
    <row r="419" spans="1:6" ht="37.5">
      <c r="A419" s="18" t="s">
        <v>180</v>
      </c>
      <c r="B419" s="18"/>
      <c r="C419" s="48" t="s">
        <v>316</v>
      </c>
      <c r="D419" s="55">
        <f>D420+D424+D426</f>
        <v>2894.6000000000004</v>
      </c>
      <c r="E419" s="55">
        <f>E420+E424+E426</f>
        <v>2595.9</v>
      </c>
      <c r="F419" s="55">
        <f>F420+F424+F426</f>
        <v>2595.9</v>
      </c>
    </row>
    <row r="420" spans="1:6" ht="18.75">
      <c r="A420" s="14" t="s">
        <v>181</v>
      </c>
      <c r="B420" s="14" t="s">
        <v>247</v>
      </c>
      <c r="C420" s="27" t="s">
        <v>296</v>
      </c>
      <c r="D420" s="56">
        <f>SUM(D421:D423)</f>
        <v>1754.9</v>
      </c>
      <c r="E420" s="56">
        <f>SUM(E421:E423)</f>
        <v>1579.5</v>
      </c>
      <c r="F420" s="56">
        <f>SUM(F421:F423)</f>
        <v>1579.5</v>
      </c>
    </row>
    <row r="421" spans="1:6" ht="18.75">
      <c r="A421" s="14"/>
      <c r="B421" s="14" t="s">
        <v>14</v>
      </c>
      <c r="C421" s="28" t="s">
        <v>15</v>
      </c>
      <c r="D421" s="36">
        <v>984.1</v>
      </c>
      <c r="E421" s="36">
        <v>879.2</v>
      </c>
      <c r="F421" s="36">
        <v>879.2</v>
      </c>
    </row>
    <row r="422" spans="1:6" ht="18.75" hidden="1">
      <c r="A422" s="14"/>
      <c r="B422" s="14" t="s">
        <v>19</v>
      </c>
      <c r="C422" s="28" t="s">
        <v>20</v>
      </c>
      <c r="D422" s="36"/>
      <c r="E422" s="36"/>
      <c r="F422" s="36"/>
    </row>
    <row r="423" spans="1:6" ht="37.5">
      <c r="A423" s="14"/>
      <c r="B423" s="14" t="s">
        <v>11</v>
      </c>
      <c r="C423" s="28" t="s">
        <v>12</v>
      </c>
      <c r="D423" s="36">
        <v>770.8</v>
      </c>
      <c r="E423" s="36">
        <v>700.3</v>
      </c>
      <c r="F423" s="36">
        <v>700.3</v>
      </c>
    </row>
    <row r="424" spans="1:6" ht="18.75">
      <c r="A424" s="14" t="s">
        <v>259</v>
      </c>
      <c r="B424" s="14" t="s">
        <v>247</v>
      </c>
      <c r="C424" s="27" t="s">
        <v>297</v>
      </c>
      <c r="D424" s="36">
        <f>D425</f>
        <v>1074.7</v>
      </c>
      <c r="E424" s="36">
        <f>E425</f>
        <v>951.4</v>
      </c>
      <c r="F424" s="36">
        <f>F425</f>
        <v>951.4</v>
      </c>
    </row>
    <row r="425" spans="1:6" ht="37.5">
      <c r="A425" s="14"/>
      <c r="B425" s="14" t="s">
        <v>11</v>
      </c>
      <c r="C425" s="28" t="s">
        <v>12</v>
      </c>
      <c r="D425" s="36">
        <v>1074.7</v>
      </c>
      <c r="E425" s="36">
        <v>951.4</v>
      </c>
      <c r="F425" s="36">
        <v>951.4</v>
      </c>
    </row>
    <row r="426" spans="1:6" ht="37.5">
      <c r="A426" s="14" t="s">
        <v>265</v>
      </c>
      <c r="B426" s="14"/>
      <c r="C426" s="28" t="s">
        <v>494</v>
      </c>
      <c r="D426" s="56">
        <f>D427</f>
        <v>65</v>
      </c>
      <c r="E426" s="56">
        <f>E427</f>
        <v>65</v>
      </c>
      <c r="F426" s="56">
        <f>F427</f>
        <v>65</v>
      </c>
    </row>
    <row r="427" spans="1:6" ht="18.75">
      <c r="A427" s="14"/>
      <c r="B427" s="14" t="s">
        <v>19</v>
      </c>
      <c r="C427" s="28" t="s">
        <v>20</v>
      </c>
      <c r="D427" s="36">
        <v>65</v>
      </c>
      <c r="E427" s="36">
        <v>65</v>
      </c>
      <c r="F427" s="36">
        <v>65</v>
      </c>
    </row>
    <row r="428" spans="1:6" ht="18.75">
      <c r="A428" s="18" t="s">
        <v>953</v>
      </c>
      <c r="B428" s="18"/>
      <c r="C428" s="34" t="s">
        <v>954</v>
      </c>
      <c r="D428" s="49">
        <f>D429</f>
        <v>2337</v>
      </c>
      <c r="E428" s="49"/>
      <c r="F428" s="49"/>
    </row>
    <row r="429" spans="1:6" ht="37.5">
      <c r="A429" s="14" t="s">
        <v>955</v>
      </c>
      <c r="B429" s="14"/>
      <c r="C429" s="28" t="s">
        <v>956</v>
      </c>
      <c r="D429" s="36">
        <f>D430</f>
        <v>2337</v>
      </c>
      <c r="E429" s="36"/>
      <c r="F429" s="36"/>
    </row>
    <row r="430" spans="1:6" ht="18.75">
      <c r="A430" s="14"/>
      <c r="B430" s="14" t="s">
        <v>14</v>
      </c>
      <c r="C430" s="28" t="s">
        <v>15</v>
      </c>
      <c r="D430" s="36">
        <v>2337</v>
      </c>
      <c r="E430" s="36"/>
      <c r="F430" s="36"/>
    </row>
    <row r="431" spans="1:6" ht="37.5">
      <c r="A431" s="18" t="s">
        <v>182</v>
      </c>
      <c r="B431" s="18" t="s">
        <v>247</v>
      </c>
      <c r="C431" s="48" t="s">
        <v>355</v>
      </c>
      <c r="D431" s="55">
        <f>D432</f>
        <v>60425.200000000004</v>
      </c>
      <c r="E431" s="55">
        <f>E432</f>
        <v>54536.6</v>
      </c>
      <c r="F431" s="55">
        <f>F432</f>
        <v>54536.6</v>
      </c>
    </row>
    <row r="432" spans="1:6" ht="37.5">
      <c r="A432" s="18" t="s">
        <v>183</v>
      </c>
      <c r="B432" s="18"/>
      <c r="C432" s="48" t="s">
        <v>27</v>
      </c>
      <c r="D432" s="55">
        <f>D437+D433+D439+D441</f>
        <v>60425.200000000004</v>
      </c>
      <c r="E432" s="55">
        <f>E437+E433+E439+E441</f>
        <v>54536.6</v>
      </c>
      <c r="F432" s="55">
        <f>F437+F433+F439+F441</f>
        <v>54536.6</v>
      </c>
    </row>
    <row r="433" spans="1:6" ht="18.75">
      <c r="A433" s="14" t="s">
        <v>184</v>
      </c>
      <c r="B433" s="14" t="s">
        <v>247</v>
      </c>
      <c r="C433" s="27" t="s">
        <v>30</v>
      </c>
      <c r="D433" s="56">
        <f>D434+D435+D436</f>
        <v>5538.7</v>
      </c>
      <c r="E433" s="56">
        <f>E434+E435+E436</f>
        <v>4961</v>
      </c>
      <c r="F433" s="56">
        <f>F434+F435+F436</f>
        <v>4961</v>
      </c>
    </row>
    <row r="434" spans="1:6" ht="56.25">
      <c r="A434" s="14"/>
      <c r="B434" s="14" t="s">
        <v>31</v>
      </c>
      <c r="C434" s="28" t="s">
        <v>32</v>
      </c>
      <c r="D434" s="36">
        <v>5380.4</v>
      </c>
      <c r="E434" s="36">
        <v>4802.7</v>
      </c>
      <c r="F434" s="36">
        <v>4802.7</v>
      </c>
    </row>
    <row r="435" spans="1:6" ht="18.75">
      <c r="A435" s="14"/>
      <c r="B435" s="14" t="s">
        <v>14</v>
      </c>
      <c r="C435" s="28" t="s">
        <v>15</v>
      </c>
      <c r="D435" s="36">
        <v>154.6</v>
      </c>
      <c r="E435" s="36">
        <v>154.6</v>
      </c>
      <c r="F435" s="36">
        <v>154.6</v>
      </c>
    </row>
    <row r="436" spans="1:6" ht="18.75">
      <c r="A436" s="14"/>
      <c r="B436" s="14" t="s">
        <v>45</v>
      </c>
      <c r="C436" s="28" t="s">
        <v>46</v>
      </c>
      <c r="D436" s="36">
        <v>3.7</v>
      </c>
      <c r="E436" s="36">
        <v>3.7</v>
      </c>
      <c r="F436" s="36">
        <v>3.7</v>
      </c>
    </row>
    <row r="437" spans="1:6" ht="18.75">
      <c r="A437" s="14" t="s">
        <v>185</v>
      </c>
      <c r="B437" s="14" t="s">
        <v>247</v>
      </c>
      <c r="C437" s="27" t="s">
        <v>36</v>
      </c>
      <c r="D437" s="56">
        <f>D438</f>
        <v>11442.2</v>
      </c>
      <c r="E437" s="56">
        <f>E438</f>
        <v>10395</v>
      </c>
      <c r="F437" s="56">
        <f>F438</f>
        <v>10395</v>
      </c>
    </row>
    <row r="438" spans="1:6" ht="37.5">
      <c r="A438" s="14"/>
      <c r="B438" s="14" t="s">
        <v>11</v>
      </c>
      <c r="C438" s="28" t="s">
        <v>12</v>
      </c>
      <c r="D438" s="36">
        <v>11442.2</v>
      </c>
      <c r="E438" s="36">
        <v>10395</v>
      </c>
      <c r="F438" s="36">
        <v>10395</v>
      </c>
    </row>
    <row r="439" spans="1:6" ht="18.75">
      <c r="A439" s="14" t="s">
        <v>186</v>
      </c>
      <c r="B439" s="14" t="s">
        <v>247</v>
      </c>
      <c r="C439" s="27" t="s">
        <v>298</v>
      </c>
      <c r="D439" s="56">
        <f>D440</f>
        <v>42714.3</v>
      </c>
      <c r="E439" s="56">
        <f>E440</f>
        <v>38450.6</v>
      </c>
      <c r="F439" s="56">
        <f>F440</f>
        <v>38450.6</v>
      </c>
    </row>
    <row r="440" spans="1:6" ht="37.5">
      <c r="A440" s="14"/>
      <c r="B440" s="14" t="s">
        <v>11</v>
      </c>
      <c r="C440" s="28" t="s">
        <v>12</v>
      </c>
      <c r="D440" s="36">
        <v>42714.3</v>
      </c>
      <c r="E440" s="36">
        <v>38450.6</v>
      </c>
      <c r="F440" s="36">
        <v>38450.6</v>
      </c>
    </row>
    <row r="441" spans="1:6" ht="18.75">
      <c r="A441" s="14" t="s">
        <v>187</v>
      </c>
      <c r="B441" s="14" t="s">
        <v>247</v>
      </c>
      <c r="C441" s="27" t="s">
        <v>43</v>
      </c>
      <c r="D441" s="56">
        <f>D442</f>
        <v>730</v>
      </c>
      <c r="E441" s="56">
        <f>E442</f>
        <v>730</v>
      </c>
      <c r="F441" s="56">
        <f>F442</f>
        <v>730</v>
      </c>
    </row>
    <row r="442" spans="1:6" ht="37.5">
      <c r="A442" s="14"/>
      <c r="B442" s="14" t="s">
        <v>11</v>
      </c>
      <c r="C442" s="28" t="s">
        <v>12</v>
      </c>
      <c r="D442" s="36">
        <v>730</v>
      </c>
      <c r="E442" s="36">
        <v>730</v>
      </c>
      <c r="F442" s="36">
        <v>730</v>
      </c>
    </row>
    <row r="443" spans="1:9" ht="37.5">
      <c r="A443" s="18" t="s">
        <v>188</v>
      </c>
      <c r="B443" s="18" t="s">
        <v>247</v>
      </c>
      <c r="C443" s="48" t="s">
        <v>351</v>
      </c>
      <c r="D443" s="49">
        <f>D444+D455+D461+D467</f>
        <v>4141.6</v>
      </c>
      <c r="E443" s="49">
        <f>E444+E455+E461+E467</f>
        <v>3691.3999999999996</v>
      </c>
      <c r="F443" s="49">
        <f>F444+F455+F461+F467</f>
        <v>3691.3999999999996</v>
      </c>
      <c r="G443" s="155"/>
      <c r="H443" s="155"/>
      <c r="I443" s="155"/>
    </row>
    <row r="444" spans="1:6" ht="37.5">
      <c r="A444" s="18" t="s">
        <v>189</v>
      </c>
      <c r="B444" s="18" t="s">
        <v>247</v>
      </c>
      <c r="C444" s="48" t="s">
        <v>190</v>
      </c>
      <c r="D444" s="49">
        <f>D445</f>
        <v>1720.2</v>
      </c>
      <c r="E444" s="49">
        <f>E445</f>
        <v>1548.2</v>
      </c>
      <c r="F444" s="49">
        <f>F445</f>
        <v>1548.2</v>
      </c>
    </row>
    <row r="445" spans="1:6" ht="37.5">
      <c r="A445" s="18" t="s">
        <v>191</v>
      </c>
      <c r="B445" s="18"/>
      <c r="C445" s="48" t="s">
        <v>330</v>
      </c>
      <c r="D445" s="49">
        <f>D446+D449+D451+D453</f>
        <v>1720.2</v>
      </c>
      <c r="E445" s="49">
        <f>E446+E449+E451+E453</f>
        <v>1548.2</v>
      </c>
      <c r="F445" s="49">
        <f>F446+F449+F451+F453</f>
        <v>1548.2</v>
      </c>
    </row>
    <row r="446" spans="1:6" ht="37.5">
      <c r="A446" s="14" t="s">
        <v>192</v>
      </c>
      <c r="B446" s="14" t="s">
        <v>247</v>
      </c>
      <c r="C446" s="27" t="s">
        <v>1083</v>
      </c>
      <c r="D446" s="36">
        <f>D447+D448</f>
        <v>1720.2</v>
      </c>
      <c r="E446" s="36">
        <f>E447+E448</f>
        <v>1548.2</v>
      </c>
      <c r="F446" s="36">
        <f>F447+F448</f>
        <v>1548.2</v>
      </c>
    </row>
    <row r="447" spans="1:6" ht="18.75">
      <c r="A447" s="14"/>
      <c r="B447" s="14" t="s">
        <v>14</v>
      </c>
      <c r="C447" s="28" t="s">
        <v>15</v>
      </c>
      <c r="D447" s="36">
        <v>54.2</v>
      </c>
      <c r="E447" s="36">
        <v>48.8</v>
      </c>
      <c r="F447" s="36">
        <v>48.8</v>
      </c>
    </row>
    <row r="448" spans="1:6" ht="37.5">
      <c r="A448" s="14"/>
      <c r="B448" s="14" t="s">
        <v>11</v>
      </c>
      <c r="C448" s="28" t="s">
        <v>12</v>
      </c>
      <c r="D448" s="36">
        <v>1666</v>
      </c>
      <c r="E448" s="36">
        <v>1499.4</v>
      </c>
      <c r="F448" s="36">
        <v>1499.4</v>
      </c>
    </row>
    <row r="449" spans="1:6" ht="37.5" hidden="1">
      <c r="A449" s="14" t="s">
        <v>834</v>
      </c>
      <c r="B449" s="14"/>
      <c r="C449" s="28" t="s">
        <v>835</v>
      </c>
      <c r="D449" s="36">
        <f>D450</f>
        <v>0</v>
      </c>
      <c r="E449" s="36">
        <f>E450</f>
        <v>0</v>
      </c>
      <c r="F449" s="36">
        <f>F450</f>
        <v>0</v>
      </c>
    </row>
    <row r="450" spans="1:6" ht="37.5" hidden="1">
      <c r="A450" s="14"/>
      <c r="B450" s="14" t="s">
        <v>11</v>
      </c>
      <c r="C450" s="28" t="s">
        <v>12</v>
      </c>
      <c r="D450" s="36"/>
      <c r="E450" s="36"/>
      <c r="F450" s="36"/>
    </row>
    <row r="451" spans="1:6" ht="37.5" hidden="1">
      <c r="A451" s="14" t="s">
        <v>834</v>
      </c>
      <c r="B451" s="14"/>
      <c r="C451" s="28" t="s">
        <v>836</v>
      </c>
      <c r="D451" s="36">
        <f>D452</f>
        <v>0</v>
      </c>
      <c r="E451" s="36">
        <f>E452</f>
        <v>0</v>
      </c>
      <c r="F451" s="36">
        <f>F452</f>
        <v>0</v>
      </c>
    </row>
    <row r="452" spans="1:6" ht="37.5" hidden="1">
      <c r="A452" s="14"/>
      <c r="B452" s="14" t="s">
        <v>11</v>
      </c>
      <c r="C452" s="28" t="s">
        <v>12</v>
      </c>
      <c r="D452" s="36"/>
      <c r="E452" s="36"/>
      <c r="F452" s="36"/>
    </row>
    <row r="453" spans="1:6" ht="37.5" hidden="1">
      <c r="A453" s="14" t="s">
        <v>834</v>
      </c>
      <c r="B453" s="14"/>
      <c r="C453" s="28" t="s">
        <v>837</v>
      </c>
      <c r="D453" s="36">
        <f>D454</f>
        <v>0</v>
      </c>
      <c r="E453" s="36">
        <f>E454</f>
        <v>0</v>
      </c>
      <c r="F453" s="36">
        <f>F454</f>
        <v>0</v>
      </c>
    </row>
    <row r="454" spans="1:6" ht="37.5" hidden="1">
      <c r="A454" s="14"/>
      <c r="B454" s="14" t="s">
        <v>11</v>
      </c>
      <c r="C454" s="28" t="s">
        <v>12</v>
      </c>
      <c r="D454" s="36"/>
      <c r="E454" s="36"/>
      <c r="F454" s="36"/>
    </row>
    <row r="455" spans="1:6" ht="37.5">
      <c r="A455" s="18" t="s">
        <v>193</v>
      </c>
      <c r="B455" s="18" t="s">
        <v>247</v>
      </c>
      <c r="C455" s="48" t="s">
        <v>258</v>
      </c>
      <c r="D455" s="49">
        <f>D456</f>
        <v>1447.6</v>
      </c>
      <c r="E455" s="49">
        <f>E456</f>
        <v>1302.8000000000002</v>
      </c>
      <c r="F455" s="49">
        <f>F456</f>
        <v>1302.8000000000002</v>
      </c>
    </row>
    <row r="456" spans="1:6" ht="18.75">
      <c r="A456" s="18" t="s">
        <v>194</v>
      </c>
      <c r="B456" s="18"/>
      <c r="C456" s="48" t="s">
        <v>385</v>
      </c>
      <c r="D456" s="49">
        <f>D457+D459</f>
        <v>1447.6</v>
      </c>
      <c r="E456" s="49">
        <f>E457+E459</f>
        <v>1302.8000000000002</v>
      </c>
      <c r="F456" s="49">
        <f>F457+F459</f>
        <v>1302.8000000000002</v>
      </c>
    </row>
    <row r="457" spans="1:6" ht="37.5">
      <c r="A457" s="14" t="s">
        <v>195</v>
      </c>
      <c r="B457" s="14" t="s">
        <v>247</v>
      </c>
      <c r="C457" s="27" t="s">
        <v>1083</v>
      </c>
      <c r="D457" s="36">
        <f>D458</f>
        <v>629</v>
      </c>
      <c r="E457" s="36">
        <f>E458</f>
        <v>566.1</v>
      </c>
      <c r="F457" s="36">
        <f>F458</f>
        <v>566.1</v>
      </c>
    </row>
    <row r="458" spans="1:6" ht="37.5">
      <c r="A458" s="14"/>
      <c r="B458" s="14" t="s">
        <v>11</v>
      </c>
      <c r="C458" s="28" t="s">
        <v>12</v>
      </c>
      <c r="D458" s="36">
        <v>629</v>
      </c>
      <c r="E458" s="36">
        <v>566.1</v>
      </c>
      <c r="F458" s="36">
        <v>566.1</v>
      </c>
    </row>
    <row r="459" spans="1:6" ht="18.75">
      <c r="A459" s="14" t="s">
        <v>196</v>
      </c>
      <c r="B459" s="14" t="s">
        <v>247</v>
      </c>
      <c r="C459" s="27" t="s">
        <v>386</v>
      </c>
      <c r="D459" s="36">
        <f>D460</f>
        <v>818.6</v>
      </c>
      <c r="E459" s="36">
        <f>E460</f>
        <v>736.7</v>
      </c>
      <c r="F459" s="36">
        <f>F460</f>
        <v>736.7</v>
      </c>
    </row>
    <row r="460" spans="1:6" ht="18.75">
      <c r="A460" s="14"/>
      <c r="B460" s="14" t="s">
        <v>19</v>
      </c>
      <c r="C460" s="28" t="s">
        <v>20</v>
      </c>
      <c r="D460" s="36">
        <v>818.6</v>
      </c>
      <c r="E460" s="36">
        <v>736.7</v>
      </c>
      <c r="F460" s="36">
        <v>736.7</v>
      </c>
    </row>
    <row r="461" spans="1:6" ht="37.5">
      <c r="A461" s="18" t="s">
        <v>197</v>
      </c>
      <c r="B461" s="18" t="s">
        <v>247</v>
      </c>
      <c r="C461" s="48" t="s">
        <v>915</v>
      </c>
      <c r="D461" s="49">
        <f>D462</f>
        <v>800.8</v>
      </c>
      <c r="E461" s="49">
        <f>E462</f>
        <v>684.7</v>
      </c>
      <c r="F461" s="49">
        <f>F462</f>
        <v>684.7</v>
      </c>
    </row>
    <row r="462" spans="1:6" ht="37.5">
      <c r="A462" s="18" t="s">
        <v>198</v>
      </c>
      <c r="B462" s="18"/>
      <c r="C462" s="48" t="s">
        <v>369</v>
      </c>
      <c r="D462" s="49">
        <f>D463+D465</f>
        <v>800.8</v>
      </c>
      <c r="E462" s="49">
        <f>E463+E465</f>
        <v>684.7</v>
      </c>
      <c r="F462" s="49">
        <f>F463+F465</f>
        <v>684.7</v>
      </c>
    </row>
    <row r="463" spans="1:6" ht="37.5">
      <c r="A463" s="14" t="s">
        <v>199</v>
      </c>
      <c r="B463" s="14" t="s">
        <v>247</v>
      </c>
      <c r="C463" s="27" t="s">
        <v>1083</v>
      </c>
      <c r="D463" s="36">
        <f>D464</f>
        <v>760.8</v>
      </c>
      <c r="E463" s="36">
        <f>E464</f>
        <v>684.7</v>
      </c>
      <c r="F463" s="36">
        <f>F464</f>
        <v>684.7</v>
      </c>
    </row>
    <row r="464" spans="1:6" ht="37.5">
      <c r="A464" s="14"/>
      <c r="B464" s="14" t="s">
        <v>11</v>
      </c>
      <c r="C464" s="28" t="s">
        <v>12</v>
      </c>
      <c r="D464" s="36">
        <v>760.8</v>
      </c>
      <c r="E464" s="36">
        <v>684.7</v>
      </c>
      <c r="F464" s="36">
        <v>684.7</v>
      </c>
    </row>
    <row r="465" spans="1:6" ht="18.75">
      <c r="A465" s="14" t="s">
        <v>1059</v>
      </c>
      <c r="B465" s="14" t="s">
        <v>247</v>
      </c>
      <c r="C465" s="27" t="s">
        <v>1072</v>
      </c>
      <c r="D465" s="36">
        <f>D466</f>
        <v>40</v>
      </c>
      <c r="E465" s="36"/>
      <c r="F465" s="36"/>
    </row>
    <row r="466" spans="1:6" ht="37.5">
      <c r="A466" s="14"/>
      <c r="B466" s="14" t="s">
        <v>11</v>
      </c>
      <c r="C466" s="28" t="s">
        <v>12</v>
      </c>
      <c r="D466" s="36">
        <v>40</v>
      </c>
      <c r="E466" s="36"/>
      <c r="F466" s="36"/>
    </row>
    <row r="467" spans="1:6" ht="37.5">
      <c r="A467" s="18" t="s">
        <v>250</v>
      </c>
      <c r="B467" s="18"/>
      <c r="C467" s="48" t="s">
        <v>251</v>
      </c>
      <c r="D467" s="49">
        <f>D468</f>
        <v>173</v>
      </c>
      <c r="E467" s="49">
        <f aca="true" t="shared" si="14" ref="E467:F469">E468</f>
        <v>155.7</v>
      </c>
      <c r="F467" s="49">
        <f t="shared" si="14"/>
        <v>155.7</v>
      </c>
    </row>
    <row r="468" spans="1:6" ht="37.5">
      <c r="A468" s="18" t="s">
        <v>252</v>
      </c>
      <c r="B468" s="18"/>
      <c r="C468" s="48" t="s">
        <v>364</v>
      </c>
      <c r="D468" s="49">
        <f>D469</f>
        <v>173</v>
      </c>
      <c r="E468" s="49">
        <f t="shared" si="14"/>
        <v>155.7</v>
      </c>
      <c r="F468" s="49">
        <f t="shared" si="14"/>
        <v>155.7</v>
      </c>
    </row>
    <row r="469" spans="1:6" ht="37.5">
      <c r="A469" s="14" t="s">
        <v>253</v>
      </c>
      <c r="B469" s="14"/>
      <c r="C469" s="27" t="s">
        <v>387</v>
      </c>
      <c r="D469" s="36">
        <f>D470</f>
        <v>173</v>
      </c>
      <c r="E469" s="36">
        <f t="shared" si="14"/>
        <v>155.7</v>
      </c>
      <c r="F469" s="36">
        <f t="shared" si="14"/>
        <v>155.7</v>
      </c>
    </row>
    <row r="470" spans="1:6" ht="37.5">
      <c r="A470" s="14"/>
      <c r="B470" s="14" t="s">
        <v>11</v>
      </c>
      <c r="C470" s="28" t="s">
        <v>12</v>
      </c>
      <c r="D470" s="36">
        <v>173</v>
      </c>
      <c r="E470" s="36">
        <v>155.7</v>
      </c>
      <c r="F470" s="36">
        <v>155.7</v>
      </c>
    </row>
    <row r="471" spans="1:9" ht="37.5">
      <c r="A471" s="31" t="s">
        <v>200</v>
      </c>
      <c r="B471" s="31"/>
      <c r="C471" s="50" t="s">
        <v>820</v>
      </c>
      <c r="D471" s="49">
        <f>D472+D482+D511</f>
        <v>165442.16999999998</v>
      </c>
      <c r="E471" s="49">
        <f>E472+E482+E511</f>
        <v>227635.48953999998</v>
      </c>
      <c r="F471" s="49">
        <f>F472+F482+F511</f>
        <v>50041.72</v>
      </c>
      <c r="G471" s="155"/>
      <c r="H471" s="155"/>
      <c r="I471" s="155"/>
    </row>
    <row r="472" spans="1:6" ht="18.75">
      <c r="A472" s="18" t="s">
        <v>201</v>
      </c>
      <c r="B472" s="18" t="s">
        <v>247</v>
      </c>
      <c r="C472" s="48" t="s">
        <v>295</v>
      </c>
      <c r="D472" s="49">
        <f>D473</f>
        <v>109318.2</v>
      </c>
      <c r="E472" s="49">
        <f>E473</f>
        <v>176124.8</v>
      </c>
      <c r="F472" s="49">
        <f>F473</f>
        <v>12200</v>
      </c>
    </row>
    <row r="473" spans="1:6" ht="37.5">
      <c r="A473" s="18" t="s">
        <v>202</v>
      </c>
      <c r="B473" s="18"/>
      <c r="C473" s="48" t="s">
        <v>203</v>
      </c>
      <c r="D473" s="49">
        <f>D476+D474+D478+D480</f>
        <v>109318.2</v>
      </c>
      <c r="E473" s="49">
        <f>E476+E474+E478+E480</f>
        <v>176124.8</v>
      </c>
      <c r="F473" s="49">
        <f>F476+F474+F478+F480</f>
        <v>12200</v>
      </c>
    </row>
    <row r="474" spans="1:6" ht="18.75">
      <c r="A474" s="141" t="s">
        <v>944</v>
      </c>
      <c r="B474" s="141"/>
      <c r="C474" s="253" t="s">
        <v>945</v>
      </c>
      <c r="D474" s="36">
        <f>D475</f>
        <v>11359.6</v>
      </c>
      <c r="E474" s="36">
        <f>E475</f>
        <v>11825.5</v>
      </c>
      <c r="F474" s="36"/>
    </row>
    <row r="475" spans="1:6" ht="18.75">
      <c r="A475" s="141"/>
      <c r="B475" s="14" t="s">
        <v>19</v>
      </c>
      <c r="C475" s="28" t="s">
        <v>20</v>
      </c>
      <c r="D475" s="36">
        <v>11359.6</v>
      </c>
      <c r="E475" s="36">
        <v>11825.5</v>
      </c>
      <c r="F475" s="36"/>
    </row>
    <row r="476" spans="1:6" ht="18.75">
      <c r="A476" s="16" t="s">
        <v>332</v>
      </c>
      <c r="B476" s="16"/>
      <c r="C476" s="21" t="s">
        <v>358</v>
      </c>
      <c r="D476" s="36">
        <f>D477</f>
        <v>12200</v>
      </c>
      <c r="E476" s="36">
        <f>E477</f>
        <v>12200</v>
      </c>
      <c r="F476" s="36">
        <f>F477</f>
        <v>12200</v>
      </c>
    </row>
    <row r="477" spans="1:6" ht="18.75">
      <c r="A477" s="14"/>
      <c r="B477" s="14" t="s">
        <v>19</v>
      </c>
      <c r="C477" s="28" t="s">
        <v>20</v>
      </c>
      <c r="D477" s="36">
        <v>12200</v>
      </c>
      <c r="E477" s="36">
        <v>12200</v>
      </c>
      <c r="F477" s="36">
        <v>12200</v>
      </c>
    </row>
    <row r="478" spans="1:6" ht="37.5">
      <c r="A478" s="16" t="s">
        <v>332</v>
      </c>
      <c r="B478" s="16"/>
      <c r="C478" s="21" t="s">
        <v>946</v>
      </c>
      <c r="D478" s="36">
        <f>D479</f>
        <v>23154.8</v>
      </c>
      <c r="E478" s="36">
        <f>E479</f>
        <v>38024.8</v>
      </c>
      <c r="F478" s="36"/>
    </row>
    <row r="479" spans="1:6" ht="18.75">
      <c r="A479" s="14"/>
      <c r="B479" s="14" t="s">
        <v>19</v>
      </c>
      <c r="C479" s="28" t="s">
        <v>20</v>
      </c>
      <c r="D479" s="36">
        <v>23154.8</v>
      </c>
      <c r="E479" s="36">
        <v>38024.8</v>
      </c>
      <c r="F479" s="36"/>
    </row>
    <row r="480" spans="1:6" ht="37.5">
      <c r="A480" s="16" t="s">
        <v>332</v>
      </c>
      <c r="B480" s="16"/>
      <c r="C480" s="21" t="s">
        <v>947</v>
      </c>
      <c r="D480" s="36">
        <f>D481</f>
        <v>62603.8</v>
      </c>
      <c r="E480" s="36">
        <f>E481</f>
        <v>114074.5</v>
      </c>
      <c r="F480" s="36"/>
    </row>
    <row r="481" spans="1:6" ht="18.75">
      <c r="A481" s="14"/>
      <c r="B481" s="14" t="s">
        <v>19</v>
      </c>
      <c r="C481" s="28" t="s">
        <v>20</v>
      </c>
      <c r="D481" s="36">
        <v>62603.8</v>
      </c>
      <c r="E481" s="36">
        <v>114074.5</v>
      </c>
      <c r="F481" s="36"/>
    </row>
    <row r="482" spans="1:6" ht="37.5">
      <c r="A482" s="31" t="s">
        <v>204</v>
      </c>
      <c r="B482" s="31"/>
      <c r="C482" s="50" t="s">
        <v>821</v>
      </c>
      <c r="D482" s="49">
        <f>D492+D483+D506</f>
        <v>54023.97</v>
      </c>
      <c r="E482" s="49">
        <f>E492+E483+E506</f>
        <v>49620.68954</v>
      </c>
      <c r="F482" s="49">
        <f>F492+F483+F506</f>
        <v>35951.72</v>
      </c>
    </row>
    <row r="483" spans="1:6" ht="37.5">
      <c r="A483" s="18" t="s">
        <v>205</v>
      </c>
      <c r="B483" s="18"/>
      <c r="C483" s="48" t="s">
        <v>206</v>
      </c>
      <c r="D483" s="49">
        <f>D484+D486+D488+D490</f>
        <v>2815.5</v>
      </c>
      <c r="E483" s="49">
        <f>E484+E486+E488+E490</f>
        <v>2618.4</v>
      </c>
      <c r="F483" s="49">
        <f>F484+F486+F488+F490</f>
        <v>2618.4</v>
      </c>
    </row>
    <row r="484" spans="1:6" ht="18.75">
      <c r="A484" s="14" t="s">
        <v>419</v>
      </c>
      <c r="B484" s="14" t="s">
        <v>247</v>
      </c>
      <c r="C484" s="27" t="s">
        <v>283</v>
      </c>
      <c r="D484" s="36">
        <f>D485</f>
        <v>11.1</v>
      </c>
      <c r="E484" s="36">
        <f>E485</f>
        <v>10</v>
      </c>
      <c r="F484" s="36">
        <f>F485</f>
        <v>10</v>
      </c>
    </row>
    <row r="485" spans="1:6" ht="18.75">
      <c r="A485" s="14"/>
      <c r="B485" s="14" t="s">
        <v>14</v>
      </c>
      <c r="C485" s="28" t="s">
        <v>15</v>
      </c>
      <c r="D485" s="36">
        <v>11.1</v>
      </c>
      <c r="E485" s="36">
        <v>10</v>
      </c>
      <c r="F485" s="36">
        <v>10</v>
      </c>
    </row>
    <row r="486" spans="1:6" ht="37.5">
      <c r="A486" s="14" t="s">
        <v>420</v>
      </c>
      <c r="B486" s="14" t="s">
        <v>247</v>
      </c>
      <c r="C486" s="27" t="s">
        <v>284</v>
      </c>
      <c r="D486" s="36">
        <f>D487</f>
        <v>1960</v>
      </c>
      <c r="E486" s="36">
        <f>E487</f>
        <v>1764</v>
      </c>
      <c r="F486" s="36">
        <f>F487</f>
        <v>1764</v>
      </c>
    </row>
    <row r="487" spans="1:6" ht="18.75">
      <c r="A487" s="14"/>
      <c r="B487" s="14" t="s">
        <v>19</v>
      </c>
      <c r="C487" s="28" t="s">
        <v>20</v>
      </c>
      <c r="D487" s="36">
        <v>1960</v>
      </c>
      <c r="E487" s="36">
        <v>1764</v>
      </c>
      <c r="F487" s="36">
        <v>1764</v>
      </c>
    </row>
    <row r="488" spans="1:6" ht="37.5">
      <c r="A488" s="30" t="s">
        <v>349</v>
      </c>
      <c r="B488" s="14"/>
      <c r="C488" s="28" t="s">
        <v>413</v>
      </c>
      <c r="D488" s="36">
        <f>D489</f>
        <v>272</v>
      </c>
      <c r="E488" s="36">
        <f>E489</f>
        <v>272</v>
      </c>
      <c r="F488" s="36">
        <f>F489</f>
        <v>272</v>
      </c>
    </row>
    <row r="489" spans="1:6" ht="37.5">
      <c r="A489" s="30"/>
      <c r="B489" s="14" t="s">
        <v>11</v>
      </c>
      <c r="C489" s="28" t="s">
        <v>12</v>
      </c>
      <c r="D489" s="36">
        <v>272</v>
      </c>
      <c r="E489" s="36">
        <v>272</v>
      </c>
      <c r="F489" s="36">
        <v>272</v>
      </c>
    </row>
    <row r="490" spans="1:6" ht="37.5">
      <c r="A490" s="30" t="s">
        <v>349</v>
      </c>
      <c r="B490" s="14"/>
      <c r="C490" s="28" t="s">
        <v>414</v>
      </c>
      <c r="D490" s="36">
        <f>D491</f>
        <v>572.4</v>
      </c>
      <c r="E490" s="36">
        <f>E491</f>
        <v>572.4</v>
      </c>
      <c r="F490" s="36">
        <f>F491</f>
        <v>572.4</v>
      </c>
    </row>
    <row r="491" spans="1:6" ht="37.5">
      <c r="A491" s="30"/>
      <c r="B491" s="14" t="s">
        <v>11</v>
      </c>
      <c r="C491" s="28" t="s">
        <v>12</v>
      </c>
      <c r="D491" s="36">
        <v>572.4</v>
      </c>
      <c r="E491" s="36">
        <v>572.4</v>
      </c>
      <c r="F491" s="36">
        <v>572.4</v>
      </c>
    </row>
    <row r="492" spans="1:6" ht="18.75">
      <c r="A492" s="31" t="s">
        <v>207</v>
      </c>
      <c r="B492" s="31"/>
      <c r="C492" s="50" t="s">
        <v>208</v>
      </c>
      <c r="D492" s="49">
        <f>D497+D499+D493+D495+D502+D504</f>
        <v>51094.5</v>
      </c>
      <c r="E492" s="49">
        <f>E497+E499+E493+E495+E502+E504</f>
        <v>44924.1</v>
      </c>
      <c r="F492" s="49">
        <f>F497+F499+F493+F495+F502+F504</f>
        <v>32975</v>
      </c>
    </row>
    <row r="493" spans="1:6" ht="37.5">
      <c r="A493" s="14" t="s">
        <v>301</v>
      </c>
      <c r="B493" s="14"/>
      <c r="C493" s="28" t="s">
        <v>318</v>
      </c>
      <c r="D493" s="36">
        <f>D494</f>
        <v>514.6</v>
      </c>
      <c r="E493" s="36">
        <f>E494</f>
        <v>612.6</v>
      </c>
      <c r="F493" s="36">
        <f>F494</f>
        <v>433.5</v>
      </c>
    </row>
    <row r="494" spans="1:6" ht="18.75">
      <c r="A494" s="14"/>
      <c r="B494" s="14" t="s">
        <v>14</v>
      </c>
      <c r="C494" s="28" t="s">
        <v>15</v>
      </c>
      <c r="D494" s="36">
        <v>514.6</v>
      </c>
      <c r="E494" s="36">
        <v>612.6</v>
      </c>
      <c r="F494" s="36">
        <v>433.5</v>
      </c>
    </row>
    <row r="495" spans="1:6" ht="75">
      <c r="A495" s="14" t="s">
        <v>302</v>
      </c>
      <c r="B495" s="14"/>
      <c r="C495" s="28" t="s">
        <v>303</v>
      </c>
      <c r="D495" s="36">
        <f>D496</f>
        <v>26638</v>
      </c>
      <c r="E495" s="36">
        <f>E496</f>
        <v>28040</v>
      </c>
      <c r="F495" s="36">
        <f>F496</f>
        <v>28040</v>
      </c>
    </row>
    <row r="496" spans="1:6" ht="18.75">
      <c r="A496" s="14"/>
      <c r="B496" s="14" t="s">
        <v>152</v>
      </c>
      <c r="C496" s="28" t="s">
        <v>167</v>
      </c>
      <c r="D496" s="36">
        <v>26638</v>
      </c>
      <c r="E496" s="36">
        <v>28040</v>
      </c>
      <c r="F496" s="36">
        <v>28040</v>
      </c>
    </row>
    <row r="497" spans="1:6" ht="56.25">
      <c r="A497" s="14" t="s">
        <v>304</v>
      </c>
      <c r="B497" s="14"/>
      <c r="C497" s="28" t="s">
        <v>266</v>
      </c>
      <c r="D497" s="36">
        <f>D498</f>
        <v>251</v>
      </c>
      <c r="E497" s="36">
        <f>E498</f>
        <v>251</v>
      </c>
      <c r="F497" s="36">
        <f>F498</f>
        <v>251</v>
      </c>
    </row>
    <row r="498" spans="1:6" ht="56.25">
      <c r="A498" s="14"/>
      <c r="B498" s="14" t="s">
        <v>31</v>
      </c>
      <c r="C498" s="28" t="s">
        <v>32</v>
      </c>
      <c r="D498" s="36">
        <v>251</v>
      </c>
      <c r="E498" s="36">
        <v>251</v>
      </c>
      <c r="F498" s="36">
        <v>251</v>
      </c>
    </row>
    <row r="499" spans="1:6" ht="37.5">
      <c r="A499" s="14" t="s">
        <v>346</v>
      </c>
      <c r="B499" s="14"/>
      <c r="C499" s="28" t="s">
        <v>347</v>
      </c>
      <c r="D499" s="36">
        <f>D500+D501</f>
        <v>7286.5</v>
      </c>
      <c r="E499" s="36">
        <f>E500+E501</f>
        <v>3521.9</v>
      </c>
      <c r="F499" s="36">
        <f>F500+F501</f>
        <v>4250.5</v>
      </c>
    </row>
    <row r="500" spans="1:6" ht="56.25">
      <c r="A500" s="14"/>
      <c r="B500" s="14" t="s">
        <v>31</v>
      </c>
      <c r="C500" s="28" t="s">
        <v>32</v>
      </c>
      <c r="D500" s="36">
        <v>72.1</v>
      </c>
      <c r="E500" s="36">
        <v>34.9</v>
      </c>
      <c r="F500" s="36">
        <v>42.1</v>
      </c>
    </row>
    <row r="501" spans="1:6" ht="18.75">
      <c r="A501" s="14"/>
      <c r="B501" s="14" t="s">
        <v>19</v>
      </c>
      <c r="C501" s="28" t="s">
        <v>20</v>
      </c>
      <c r="D501" s="36">
        <v>7214.4</v>
      </c>
      <c r="E501" s="36">
        <v>3487</v>
      </c>
      <c r="F501" s="36">
        <v>4208.4</v>
      </c>
    </row>
    <row r="502" spans="1:6" ht="37.5">
      <c r="A502" s="30" t="s">
        <v>424</v>
      </c>
      <c r="B502" s="14"/>
      <c r="C502" s="28" t="s">
        <v>970</v>
      </c>
      <c r="D502" s="36">
        <f>D503</f>
        <v>9373.9</v>
      </c>
      <c r="E502" s="36">
        <f>E503</f>
        <v>10155.1</v>
      </c>
      <c r="F502" s="36"/>
    </row>
    <row r="503" spans="1:6" ht="18.75">
      <c r="A503" s="30"/>
      <c r="B503" s="14" t="s">
        <v>19</v>
      </c>
      <c r="C503" s="28" t="s">
        <v>20</v>
      </c>
      <c r="D503" s="36">
        <v>9373.9</v>
      </c>
      <c r="E503" s="36">
        <v>10155.1</v>
      </c>
      <c r="F503" s="36"/>
    </row>
    <row r="504" spans="1:6" ht="37.5">
      <c r="A504" s="30" t="s">
        <v>425</v>
      </c>
      <c r="B504" s="14"/>
      <c r="C504" s="28" t="s">
        <v>971</v>
      </c>
      <c r="D504" s="36">
        <f>D505</f>
        <v>7030.5</v>
      </c>
      <c r="E504" s="36">
        <f>E505</f>
        <v>2343.5</v>
      </c>
      <c r="F504" s="36"/>
    </row>
    <row r="505" spans="1:6" ht="18.75">
      <c r="A505" s="30"/>
      <c r="B505" s="14" t="s">
        <v>19</v>
      </c>
      <c r="C505" s="28" t="s">
        <v>20</v>
      </c>
      <c r="D505" s="36">
        <v>7030.5</v>
      </c>
      <c r="E505" s="36">
        <v>2343.5</v>
      </c>
      <c r="F505" s="36"/>
    </row>
    <row r="506" spans="1:6" ht="18.75">
      <c r="A506" s="31" t="s">
        <v>487</v>
      </c>
      <c r="B506" s="18"/>
      <c r="C506" s="34" t="s">
        <v>480</v>
      </c>
      <c r="D506" s="49">
        <f>D507+D509</f>
        <v>113.97</v>
      </c>
      <c r="E506" s="49">
        <f>E507+E509</f>
        <v>2078.18954</v>
      </c>
      <c r="F506" s="49">
        <f>F507+F509</f>
        <v>358.32</v>
      </c>
    </row>
    <row r="507" spans="1:6" ht="37.5">
      <c r="A507" s="30" t="s">
        <v>912</v>
      </c>
      <c r="B507" s="14"/>
      <c r="C507" s="28" t="s">
        <v>492</v>
      </c>
      <c r="D507" s="37">
        <f>D508</f>
        <v>113.97</v>
      </c>
      <c r="E507" s="37">
        <f>E508</f>
        <v>358.32</v>
      </c>
      <c r="F507" s="37">
        <f>F508</f>
        <v>358.32</v>
      </c>
    </row>
    <row r="508" spans="1:6" ht="18.75">
      <c r="A508" s="30"/>
      <c r="B508" s="14" t="s">
        <v>19</v>
      </c>
      <c r="C508" s="28" t="s">
        <v>20</v>
      </c>
      <c r="D508" s="37">
        <v>113.97</v>
      </c>
      <c r="E508" s="37">
        <v>358.32</v>
      </c>
      <c r="F508" s="37">
        <v>358.32</v>
      </c>
    </row>
    <row r="509" spans="1:6" ht="37.5">
      <c r="A509" s="30" t="s">
        <v>912</v>
      </c>
      <c r="B509" s="14" t="s">
        <v>247</v>
      </c>
      <c r="C509" s="27" t="s">
        <v>773</v>
      </c>
      <c r="D509" s="36"/>
      <c r="E509" s="37">
        <f>E510</f>
        <v>1719.86954</v>
      </c>
      <c r="F509" s="36"/>
    </row>
    <row r="510" spans="1:6" ht="18.75">
      <c r="A510" s="14"/>
      <c r="B510" s="14" t="s">
        <v>19</v>
      </c>
      <c r="C510" s="28" t="s">
        <v>20</v>
      </c>
      <c r="D510" s="36"/>
      <c r="E510" s="37">
        <v>1719.86954</v>
      </c>
      <c r="F510" s="36"/>
    </row>
    <row r="511" spans="1:6" ht="18.75">
      <c r="A511" s="18" t="s">
        <v>490</v>
      </c>
      <c r="B511" s="14"/>
      <c r="C511" s="34" t="s">
        <v>491</v>
      </c>
      <c r="D511" s="49">
        <f aca="true" t="shared" si="15" ref="D511:F513">D512</f>
        <v>2100</v>
      </c>
      <c r="E511" s="49">
        <f t="shared" si="15"/>
        <v>1890</v>
      </c>
      <c r="F511" s="49">
        <f t="shared" si="15"/>
        <v>1890</v>
      </c>
    </row>
    <row r="512" spans="1:6" ht="37.5">
      <c r="A512" s="18" t="s">
        <v>496</v>
      </c>
      <c r="B512" s="14"/>
      <c r="C512" s="34" t="s">
        <v>501</v>
      </c>
      <c r="D512" s="49">
        <f t="shared" si="15"/>
        <v>2100</v>
      </c>
      <c r="E512" s="49">
        <f t="shared" si="15"/>
        <v>1890</v>
      </c>
      <c r="F512" s="49">
        <f t="shared" si="15"/>
        <v>1890</v>
      </c>
    </row>
    <row r="513" spans="1:6" ht="18.75">
      <c r="A513" s="14" t="s">
        <v>495</v>
      </c>
      <c r="B513" s="14" t="s">
        <v>247</v>
      </c>
      <c r="C513" s="27" t="s">
        <v>400</v>
      </c>
      <c r="D513" s="36">
        <f t="shared" si="15"/>
        <v>2100</v>
      </c>
      <c r="E513" s="36">
        <f t="shared" si="15"/>
        <v>1890</v>
      </c>
      <c r="F513" s="36">
        <f t="shared" si="15"/>
        <v>1890</v>
      </c>
    </row>
    <row r="514" spans="1:6" ht="18.75">
      <c r="A514" s="14"/>
      <c r="B514" s="14" t="s">
        <v>19</v>
      </c>
      <c r="C514" s="28" t="s">
        <v>20</v>
      </c>
      <c r="D514" s="36">
        <v>2100</v>
      </c>
      <c r="E514" s="36">
        <v>1890</v>
      </c>
      <c r="F514" s="36">
        <v>1890</v>
      </c>
    </row>
    <row r="515" spans="1:9" ht="37.5">
      <c r="A515" s="18" t="s">
        <v>209</v>
      </c>
      <c r="B515" s="18" t="s">
        <v>247</v>
      </c>
      <c r="C515" s="48" t="s">
        <v>329</v>
      </c>
      <c r="D515" s="49">
        <f>D516+D521</f>
        <v>304729.38000000006</v>
      </c>
      <c r="E515" s="49">
        <f>E516+E521</f>
        <v>290340.5</v>
      </c>
      <c r="F515" s="49">
        <f>F516+F521</f>
        <v>272427</v>
      </c>
      <c r="G515" s="156"/>
      <c r="H515" s="156"/>
      <c r="I515" s="156"/>
    </row>
    <row r="516" spans="1:6" ht="18.75">
      <c r="A516" s="18" t="s">
        <v>210</v>
      </c>
      <c r="B516" s="18" t="s">
        <v>247</v>
      </c>
      <c r="C516" s="48" t="s">
        <v>211</v>
      </c>
      <c r="D516" s="49">
        <f aca="true" t="shared" si="16" ref="D516:F517">D517</f>
        <v>1251.1999999999998</v>
      </c>
      <c r="E516" s="49">
        <f t="shared" si="16"/>
        <v>1216.1999999999998</v>
      </c>
      <c r="F516" s="49">
        <f t="shared" si="16"/>
        <v>1235.8</v>
      </c>
    </row>
    <row r="517" spans="1:6" ht="56.25">
      <c r="A517" s="18" t="s">
        <v>212</v>
      </c>
      <c r="B517" s="18"/>
      <c r="C517" s="48" t="s">
        <v>1084</v>
      </c>
      <c r="D517" s="49">
        <f t="shared" si="16"/>
        <v>1251.1999999999998</v>
      </c>
      <c r="E517" s="49">
        <f t="shared" si="16"/>
        <v>1216.1999999999998</v>
      </c>
      <c r="F517" s="49">
        <f t="shared" si="16"/>
        <v>1235.8</v>
      </c>
    </row>
    <row r="518" spans="1:6" ht="18.75">
      <c r="A518" s="14" t="s">
        <v>213</v>
      </c>
      <c r="B518" s="14" t="s">
        <v>247</v>
      </c>
      <c r="C518" s="27" t="s">
        <v>214</v>
      </c>
      <c r="D518" s="36">
        <f>D519+D520</f>
        <v>1251.1999999999998</v>
      </c>
      <c r="E518" s="36">
        <f>E519+E520</f>
        <v>1216.1999999999998</v>
      </c>
      <c r="F518" s="36">
        <f>F519+F520</f>
        <v>1235.8</v>
      </c>
    </row>
    <row r="519" spans="1:6" ht="56.25">
      <c r="A519" s="14"/>
      <c r="B519" s="14" t="s">
        <v>31</v>
      </c>
      <c r="C519" s="28" t="s">
        <v>32</v>
      </c>
      <c r="D519" s="36">
        <v>325.9</v>
      </c>
      <c r="E519" s="36">
        <v>305.9</v>
      </c>
      <c r="F519" s="36">
        <v>305.9</v>
      </c>
    </row>
    <row r="520" spans="1:6" ht="18.75">
      <c r="A520" s="14"/>
      <c r="B520" s="14" t="s">
        <v>14</v>
      </c>
      <c r="C520" s="28" t="s">
        <v>15</v>
      </c>
      <c r="D520" s="36">
        <v>925.3</v>
      </c>
      <c r="E520" s="36">
        <v>910.3</v>
      </c>
      <c r="F520" s="36">
        <v>929.9</v>
      </c>
    </row>
    <row r="521" spans="1:6" ht="56.25">
      <c r="A521" s="18" t="s">
        <v>215</v>
      </c>
      <c r="B521" s="18" t="s">
        <v>247</v>
      </c>
      <c r="C521" s="48" t="s">
        <v>216</v>
      </c>
      <c r="D521" s="49">
        <f>D522+D565+D558</f>
        <v>303478.18000000005</v>
      </c>
      <c r="E521" s="49">
        <f>E522+E565+E558</f>
        <v>289124.3</v>
      </c>
      <c r="F521" s="49">
        <f>F522+F565+F558</f>
        <v>271191.2</v>
      </c>
    </row>
    <row r="522" spans="1:6" ht="37.5">
      <c r="A522" s="18" t="s">
        <v>217</v>
      </c>
      <c r="B522" s="18"/>
      <c r="C522" s="48" t="s">
        <v>27</v>
      </c>
      <c r="D522" s="49">
        <f>D523+D527+D529+D531+D533+D535+D539+D541+D543+D546+D549+D551+D537+D553+D555</f>
        <v>141326.5</v>
      </c>
      <c r="E522" s="49">
        <f>E523+E527+E529+E531+E533+E535+E539+E541+E543+E546+E549+E551+E537+E553+E555</f>
        <v>136970</v>
      </c>
      <c r="F522" s="49">
        <f>F523+F527+F529+F531+F533+F535+F539+F541+F543+F546+F549+F551+F537+F553+F555</f>
        <v>124386.29999999999</v>
      </c>
    </row>
    <row r="523" spans="1:6" ht="18.75">
      <c r="A523" s="14" t="s">
        <v>218</v>
      </c>
      <c r="B523" s="14" t="s">
        <v>247</v>
      </c>
      <c r="C523" s="27" t="s">
        <v>30</v>
      </c>
      <c r="D523" s="36">
        <f>SUM(D524:D526)</f>
        <v>101196.59999999999</v>
      </c>
      <c r="E523" s="36">
        <f>SUM(E524:E526)</f>
        <v>97641.09999999999</v>
      </c>
      <c r="F523" s="36">
        <f>SUM(F524:F526)</f>
        <v>85057.4</v>
      </c>
    </row>
    <row r="524" spans="1:6" ht="56.25">
      <c r="A524" s="14"/>
      <c r="B524" s="14" t="s">
        <v>31</v>
      </c>
      <c r="C524" s="28" t="s">
        <v>32</v>
      </c>
      <c r="D524" s="36">
        <f>89814.5</f>
        <v>89814.5</v>
      </c>
      <c r="E524" s="36">
        <f>86701.9</f>
        <v>86701.9</v>
      </c>
      <c r="F524" s="36">
        <f>75864.1</f>
        <v>75864.1</v>
      </c>
    </row>
    <row r="525" spans="1:6" ht="18.75">
      <c r="A525" s="14"/>
      <c r="B525" s="14" t="s">
        <v>14</v>
      </c>
      <c r="C525" s="28" t="s">
        <v>15</v>
      </c>
      <c r="D525" s="36">
        <f>11223.2</f>
        <v>11223.2</v>
      </c>
      <c r="E525" s="36">
        <f>10780.3</f>
        <v>10780.3</v>
      </c>
      <c r="F525" s="36">
        <f>9034.4</f>
        <v>9034.4</v>
      </c>
    </row>
    <row r="526" spans="1:6" ht="18.75">
      <c r="A526" s="14"/>
      <c r="B526" s="14" t="s">
        <v>45</v>
      </c>
      <c r="C526" s="28" t="s">
        <v>46</v>
      </c>
      <c r="D526" s="36">
        <f>158.9</f>
        <v>158.9</v>
      </c>
      <c r="E526" s="36">
        <f>158.9</f>
        <v>158.9</v>
      </c>
      <c r="F526" s="36">
        <f>158.9</f>
        <v>158.9</v>
      </c>
    </row>
    <row r="527" spans="1:6" ht="37.5">
      <c r="A527" s="14" t="s">
        <v>219</v>
      </c>
      <c r="B527" s="14" t="s">
        <v>247</v>
      </c>
      <c r="C527" s="27" t="s">
        <v>272</v>
      </c>
      <c r="D527" s="36">
        <f>D528</f>
        <v>5000</v>
      </c>
      <c r="E527" s="36">
        <f>E528</f>
        <v>4000</v>
      </c>
      <c r="F527" s="36">
        <f>F528</f>
        <v>4000</v>
      </c>
    </row>
    <row r="528" spans="1:6" ht="18.75">
      <c r="A528" s="14"/>
      <c r="B528" s="14" t="s">
        <v>14</v>
      </c>
      <c r="C528" s="28" t="s">
        <v>15</v>
      </c>
      <c r="D528" s="36">
        <v>5000</v>
      </c>
      <c r="E528" s="36">
        <v>4000</v>
      </c>
      <c r="F528" s="36">
        <v>4000</v>
      </c>
    </row>
    <row r="529" spans="1:6" ht="18.75">
      <c r="A529" s="14" t="s">
        <v>220</v>
      </c>
      <c r="B529" s="14" t="s">
        <v>247</v>
      </c>
      <c r="C529" s="27" t="s">
        <v>271</v>
      </c>
      <c r="D529" s="36">
        <f>D530</f>
        <v>700</v>
      </c>
      <c r="E529" s="36">
        <f>E530</f>
        <v>630</v>
      </c>
      <c r="F529" s="36">
        <f>F530</f>
        <v>630</v>
      </c>
    </row>
    <row r="530" spans="1:6" ht="18.75">
      <c r="A530" s="14"/>
      <c r="B530" s="14" t="s">
        <v>14</v>
      </c>
      <c r="C530" s="28" t="s">
        <v>15</v>
      </c>
      <c r="D530" s="36">
        <v>700</v>
      </c>
      <c r="E530" s="36">
        <v>630</v>
      </c>
      <c r="F530" s="36">
        <v>630</v>
      </c>
    </row>
    <row r="531" spans="1:6" ht="37.5">
      <c r="A531" s="14" t="s">
        <v>221</v>
      </c>
      <c r="B531" s="14" t="s">
        <v>247</v>
      </c>
      <c r="C531" s="27" t="s">
        <v>273</v>
      </c>
      <c r="D531" s="36">
        <f>D532</f>
        <v>6930.9</v>
      </c>
      <c r="E531" s="36">
        <f>E532</f>
        <v>6309.5</v>
      </c>
      <c r="F531" s="36">
        <f>F532</f>
        <v>6309.5</v>
      </c>
    </row>
    <row r="532" spans="1:6" ht="37.5">
      <c r="A532" s="14"/>
      <c r="B532" s="14" t="s">
        <v>11</v>
      </c>
      <c r="C532" s="28" t="s">
        <v>12</v>
      </c>
      <c r="D532" s="36">
        <f>6888.9+42</f>
        <v>6930.9</v>
      </c>
      <c r="E532" s="36">
        <f>6267.5+42</f>
        <v>6309.5</v>
      </c>
      <c r="F532" s="36">
        <f>6267.5+42</f>
        <v>6309.5</v>
      </c>
    </row>
    <row r="533" spans="1:6" ht="37.5">
      <c r="A533" s="14" t="s">
        <v>222</v>
      </c>
      <c r="B533" s="14" t="s">
        <v>247</v>
      </c>
      <c r="C533" s="27" t="s">
        <v>368</v>
      </c>
      <c r="D533" s="36">
        <f>D534</f>
        <v>13708</v>
      </c>
      <c r="E533" s="36">
        <f>E534</f>
        <v>13708</v>
      </c>
      <c r="F533" s="36">
        <f>F534</f>
        <v>13708</v>
      </c>
    </row>
    <row r="534" spans="1:6" ht="18.75">
      <c r="A534" s="14"/>
      <c r="B534" s="14" t="s">
        <v>19</v>
      </c>
      <c r="C534" s="28" t="s">
        <v>20</v>
      </c>
      <c r="D534" s="36">
        <v>13708</v>
      </c>
      <c r="E534" s="36">
        <v>13708</v>
      </c>
      <c r="F534" s="36">
        <v>13708</v>
      </c>
    </row>
    <row r="535" spans="1:6" ht="18.75">
      <c r="A535" s="14" t="s">
        <v>223</v>
      </c>
      <c r="B535" s="14" t="s">
        <v>247</v>
      </c>
      <c r="C535" s="27" t="s">
        <v>274</v>
      </c>
      <c r="D535" s="36">
        <f>D536</f>
        <v>1459.1</v>
      </c>
      <c r="E535" s="36">
        <f>E536</f>
        <v>1459.1</v>
      </c>
      <c r="F535" s="36">
        <f>F536</f>
        <v>1459.1</v>
      </c>
    </row>
    <row r="536" spans="1:6" ht="18.75">
      <c r="A536" s="14"/>
      <c r="B536" s="14" t="s">
        <v>19</v>
      </c>
      <c r="C536" s="28" t="s">
        <v>20</v>
      </c>
      <c r="D536" s="36">
        <v>1459.1</v>
      </c>
      <c r="E536" s="36">
        <v>1459.1</v>
      </c>
      <c r="F536" s="36">
        <v>1459.1</v>
      </c>
    </row>
    <row r="537" spans="1:6" ht="56.25">
      <c r="A537" s="30" t="s">
        <v>311</v>
      </c>
      <c r="B537" s="14"/>
      <c r="C537" s="28" t="s">
        <v>262</v>
      </c>
      <c r="D537" s="36">
        <f>D538</f>
        <v>15.7</v>
      </c>
      <c r="E537" s="36">
        <f>E538</f>
        <v>15.7</v>
      </c>
      <c r="F537" s="36">
        <f>F538</f>
        <v>15.7</v>
      </c>
    </row>
    <row r="538" spans="1:6" ht="56.25">
      <c r="A538" s="30"/>
      <c r="B538" s="14" t="s">
        <v>31</v>
      </c>
      <c r="C538" s="28" t="s">
        <v>32</v>
      </c>
      <c r="D538" s="36">
        <v>15.7</v>
      </c>
      <c r="E538" s="36">
        <v>15.7</v>
      </c>
      <c r="F538" s="36">
        <v>15.7</v>
      </c>
    </row>
    <row r="539" spans="1:6" ht="37.5">
      <c r="A539" s="30" t="s">
        <v>243</v>
      </c>
      <c r="B539" s="14"/>
      <c r="C539" s="28" t="s">
        <v>777</v>
      </c>
      <c r="D539" s="36">
        <f>D540</f>
        <v>892.5</v>
      </c>
      <c r="E539" s="36">
        <f>E540</f>
        <v>892.5</v>
      </c>
      <c r="F539" s="36">
        <f>F540</f>
        <v>892.5</v>
      </c>
    </row>
    <row r="540" spans="1:6" ht="37.5">
      <c r="A540" s="30"/>
      <c r="B540" s="14" t="s">
        <v>11</v>
      </c>
      <c r="C540" s="28" t="s">
        <v>12</v>
      </c>
      <c r="D540" s="36">
        <v>892.5</v>
      </c>
      <c r="E540" s="36">
        <v>892.5</v>
      </c>
      <c r="F540" s="36">
        <v>892.5</v>
      </c>
    </row>
    <row r="541" spans="1:6" ht="18.75">
      <c r="A541" s="30" t="s">
        <v>308</v>
      </c>
      <c r="B541" s="14"/>
      <c r="C541" s="28" t="s">
        <v>224</v>
      </c>
      <c r="D541" s="36">
        <f>D542</f>
        <v>66.2</v>
      </c>
      <c r="E541" s="36">
        <f>E542</f>
        <v>66.2</v>
      </c>
      <c r="F541" s="36">
        <f>F542</f>
        <v>66.2</v>
      </c>
    </row>
    <row r="542" spans="1:6" ht="18.75">
      <c r="A542" s="30"/>
      <c r="B542" s="14" t="s">
        <v>14</v>
      </c>
      <c r="C542" s="28" t="s">
        <v>15</v>
      </c>
      <c r="D542" s="36">
        <v>66.2</v>
      </c>
      <c r="E542" s="36">
        <v>66.2</v>
      </c>
      <c r="F542" s="36">
        <v>66.2</v>
      </c>
    </row>
    <row r="543" spans="1:6" ht="37.5">
      <c r="A543" s="30" t="s">
        <v>309</v>
      </c>
      <c r="B543" s="14"/>
      <c r="C543" s="28" t="s">
        <v>246</v>
      </c>
      <c r="D543" s="36">
        <f>D544+D545</f>
        <v>267.2</v>
      </c>
      <c r="E543" s="36">
        <f>E544+E545</f>
        <v>267.2</v>
      </c>
      <c r="F543" s="36">
        <f>F544+F545</f>
        <v>267.2</v>
      </c>
    </row>
    <row r="544" spans="1:6" ht="56.25">
      <c r="A544" s="30"/>
      <c r="B544" s="14" t="s">
        <v>31</v>
      </c>
      <c r="C544" s="28" t="s">
        <v>32</v>
      </c>
      <c r="D544" s="36">
        <v>227.2</v>
      </c>
      <c r="E544" s="36">
        <v>227.2</v>
      </c>
      <c r="F544" s="36">
        <v>227.2</v>
      </c>
    </row>
    <row r="545" spans="1:6" ht="18.75">
      <c r="A545" s="30"/>
      <c r="B545" s="14" t="s">
        <v>14</v>
      </c>
      <c r="C545" s="28" t="s">
        <v>15</v>
      </c>
      <c r="D545" s="36">
        <v>40</v>
      </c>
      <c r="E545" s="36">
        <v>40</v>
      </c>
      <c r="F545" s="36">
        <v>40</v>
      </c>
    </row>
    <row r="546" spans="1:6" ht="37.5">
      <c r="A546" s="30" t="s">
        <v>300</v>
      </c>
      <c r="B546" s="14"/>
      <c r="C546" s="28" t="s">
        <v>1102</v>
      </c>
      <c r="D546" s="36">
        <f>D547+D548</f>
        <v>4616.2</v>
      </c>
      <c r="E546" s="36">
        <f>E547+E548</f>
        <v>4616.2</v>
      </c>
      <c r="F546" s="36">
        <f>F547+F548</f>
        <v>4616.2</v>
      </c>
    </row>
    <row r="547" spans="1:6" ht="56.25">
      <c r="A547" s="30"/>
      <c r="B547" s="14" t="s">
        <v>31</v>
      </c>
      <c r="C547" s="28" t="s">
        <v>32</v>
      </c>
      <c r="D547" s="36">
        <v>4556.2</v>
      </c>
      <c r="E547" s="36">
        <v>4556.2</v>
      </c>
      <c r="F547" s="36">
        <v>4556.2</v>
      </c>
    </row>
    <row r="548" spans="1:6" ht="18.75">
      <c r="A548" s="30"/>
      <c r="B548" s="14" t="s">
        <v>14</v>
      </c>
      <c r="C548" s="28" t="s">
        <v>15</v>
      </c>
      <c r="D548" s="36">
        <v>60</v>
      </c>
      <c r="E548" s="36">
        <v>60</v>
      </c>
      <c r="F548" s="36">
        <v>60</v>
      </c>
    </row>
    <row r="549" spans="1:6" ht="56.25">
      <c r="A549" s="30" t="s">
        <v>306</v>
      </c>
      <c r="B549" s="14"/>
      <c r="C549" s="28" t="s">
        <v>307</v>
      </c>
      <c r="D549" s="36">
        <f>D550</f>
        <v>0.5</v>
      </c>
      <c r="E549" s="36">
        <f>E550</f>
        <v>0.5</v>
      </c>
      <c r="F549" s="36">
        <f>F550</f>
        <v>0.5</v>
      </c>
    </row>
    <row r="550" spans="1:6" ht="56.25">
      <c r="A550" s="30"/>
      <c r="B550" s="14" t="s">
        <v>31</v>
      </c>
      <c r="C550" s="28" t="s">
        <v>32</v>
      </c>
      <c r="D550" s="36">
        <v>0.5</v>
      </c>
      <c r="E550" s="36">
        <v>0.5</v>
      </c>
      <c r="F550" s="36">
        <v>0.5</v>
      </c>
    </row>
    <row r="551" spans="1:6" ht="37.5">
      <c r="A551" s="30" t="s">
        <v>344</v>
      </c>
      <c r="B551" s="14"/>
      <c r="C551" s="28" t="s">
        <v>345</v>
      </c>
      <c r="D551" s="36">
        <f>D552</f>
        <v>548.6</v>
      </c>
      <c r="E551" s="36">
        <f>E552</f>
        <v>548.6</v>
      </c>
      <c r="F551" s="36">
        <f>F552</f>
        <v>548.6</v>
      </c>
    </row>
    <row r="552" spans="1:6" ht="56.25">
      <c r="A552" s="30"/>
      <c r="B552" s="14" t="s">
        <v>31</v>
      </c>
      <c r="C552" s="28" t="s">
        <v>32</v>
      </c>
      <c r="D552" s="36">
        <v>548.6</v>
      </c>
      <c r="E552" s="36">
        <v>548.6</v>
      </c>
      <c r="F552" s="36">
        <v>548.6</v>
      </c>
    </row>
    <row r="553" spans="1:6" ht="37.5">
      <c r="A553" s="30" t="s">
        <v>423</v>
      </c>
      <c r="B553" s="14"/>
      <c r="C553" s="27" t="s">
        <v>426</v>
      </c>
      <c r="D553" s="36">
        <f>D554</f>
        <v>44.7</v>
      </c>
      <c r="E553" s="36">
        <f>E554</f>
        <v>347</v>
      </c>
      <c r="F553" s="36">
        <f>F554</f>
        <v>347</v>
      </c>
    </row>
    <row r="554" spans="1:6" ht="18.75">
      <c r="A554" s="30"/>
      <c r="B554" s="14" t="s">
        <v>14</v>
      </c>
      <c r="C554" s="28" t="s">
        <v>15</v>
      </c>
      <c r="D554" s="36">
        <v>44.7</v>
      </c>
      <c r="E554" s="36">
        <v>347</v>
      </c>
      <c r="F554" s="36">
        <v>347</v>
      </c>
    </row>
    <row r="555" spans="1:6" ht="18.75">
      <c r="A555" s="30" t="s">
        <v>421</v>
      </c>
      <c r="B555" s="14"/>
      <c r="C555" s="28" t="s">
        <v>422</v>
      </c>
      <c r="D555" s="36">
        <f>D556+D557</f>
        <v>5880.3</v>
      </c>
      <c r="E555" s="36">
        <f>E556+E557</f>
        <v>6468.4</v>
      </c>
      <c r="F555" s="36">
        <f>F556+F557</f>
        <v>6468.4</v>
      </c>
    </row>
    <row r="556" spans="1:6" ht="56.25">
      <c r="A556" s="30"/>
      <c r="B556" s="14" t="s">
        <v>31</v>
      </c>
      <c r="C556" s="28" t="s">
        <v>32</v>
      </c>
      <c r="D556" s="36">
        <v>4301.3</v>
      </c>
      <c r="E556" s="36">
        <v>4533.7</v>
      </c>
      <c r="F556" s="36">
        <v>4533.7</v>
      </c>
    </row>
    <row r="557" spans="1:6" ht="18.75">
      <c r="A557" s="30"/>
      <c r="B557" s="14" t="s">
        <v>14</v>
      </c>
      <c r="C557" s="28" t="s">
        <v>15</v>
      </c>
      <c r="D557" s="36">
        <v>1579</v>
      </c>
      <c r="E557" s="36">
        <v>1934.7</v>
      </c>
      <c r="F557" s="36">
        <v>1934.7</v>
      </c>
    </row>
    <row r="558" spans="1:6" ht="56.25">
      <c r="A558" s="18" t="s">
        <v>225</v>
      </c>
      <c r="B558" s="18"/>
      <c r="C558" s="48" t="s">
        <v>226</v>
      </c>
      <c r="D558" s="49">
        <f>D559+D563</f>
        <v>22810.280000000002</v>
      </c>
      <c r="E558" s="49">
        <f>E559+E563</f>
        <v>22857.300000000003</v>
      </c>
      <c r="F558" s="49">
        <f>F559+F563</f>
        <v>22857.200000000004</v>
      </c>
    </row>
    <row r="559" spans="1:6" ht="18.75">
      <c r="A559" s="14" t="s">
        <v>227</v>
      </c>
      <c r="B559" s="14" t="s">
        <v>247</v>
      </c>
      <c r="C559" s="27" t="s">
        <v>30</v>
      </c>
      <c r="D559" s="36">
        <f>D560+D561+D562</f>
        <v>22717.780000000002</v>
      </c>
      <c r="E559" s="36">
        <f>E560+E561+E562</f>
        <v>22764.800000000003</v>
      </c>
      <c r="F559" s="36">
        <f>F560+F561+F562</f>
        <v>22764.700000000004</v>
      </c>
    </row>
    <row r="560" spans="1:6" ht="56.25">
      <c r="A560" s="14"/>
      <c r="B560" s="14" t="s">
        <v>31</v>
      </c>
      <c r="C560" s="28" t="s">
        <v>32</v>
      </c>
      <c r="D560" s="36">
        <v>19804.9</v>
      </c>
      <c r="E560" s="36">
        <v>19804.9</v>
      </c>
      <c r="F560" s="36">
        <v>19804.9</v>
      </c>
    </row>
    <row r="561" spans="1:6" ht="18.75">
      <c r="A561" s="14"/>
      <c r="B561" s="14" t="s">
        <v>14</v>
      </c>
      <c r="C561" s="28" t="s">
        <v>15</v>
      </c>
      <c r="D561" s="36">
        <v>2833.5</v>
      </c>
      <c r="E561" s="36">
        <v>2880.5</v>
      </c>
      <c r="F561" s="36">
        <v>2880.4</v>
      </c>
    </row>
    <row r="562" spans="1:6" ht="18.75">
      <c r="A562" s="14"/>
      <c r="B562" s="14" t="s">
        <v>45</v>
      </c>
      <c r="C562" s="28" t="s">
        <v>46</v>
      </c>
      <c r="D562" s="36">
        <v>79.38</v>
      </c>
      <c r="E562" s="36">
        <v>79.4</v>
      </c>
      <c r="F562" s="36">
        <v>79.4</v>
      </c>
    </row>
    <row r="563" spans="1:6" ht="37.5">
      <c r="A563" s="30" t="s">
        <v>310</v>
      </c>
      <c r="B563" s="30"/>
      <c r="C563" s="40" t="s">
        <v>267</v>
      </c>
      <c r="D563" s="36">
        <f>D564</f>
        <v>92.5</v>
      </c>
      <c r="E563" s="36">
        <f>E564</f>
        <v>92.5</v>
      </c>
      <c r="F563" s="36">
        <f>F564</f>
        <v>92.5</v>
      </c>
    </row>
    <row r="564" spans="1:6" ht="56.25">
      <c r="A564" s="30"/>
      <c r="B564" s="14" t="s">
        <v>31</v>
      </c>
      <c r="C564" s="28" t="s">
        <v>32</v>
      </c>
      <c r="D564" s="36">
        <v>92.5</v>
      </c>
      <c r="E564" s="36">
        <v>92.5</v>
      </c>
      <c r="F564" s="36">
        <v>92.5</v>
      </c>
    </row>
    <row r="565" spans="1:6" ht="37.5">
      <c r="A565" s="31" t="s">
        <v>383</v>
      </c>
      <c r="B565" s="18"/>
      <c r="C565" s="34" t="s">
        <v>336</v>
      </c>
      <c r="D565" s="49">
        <f>D566+D570+D574+D572+D576+D578</f>
        <v>139341.4</v>
      </c>
      <c r="E565" s="49">
        <f>E566+E570+E574+E572+E576+E578</f>
        <v>129297</v>
      </c>
      <c r="F565" s="49">
        <f>F566+F570+F574+F572+F576+F578</f>
        <v>123947.70000000001</v>
      </c>
    </row>
    <row r="566" spans="1:6" ht="18.75">
      <c r="A566" s="14" t="s">
        <v>384</v>
      </c>
      <c r="B566" s="14"/>
      <c r="C566" s="28" t="s">
        <v>117</v>
      </c>
      <c r="D566" s="36">
        <f>D567+D568+D569</f>
        <v>72122</v>
      </c>
      <c r="E566" s="36">
        <f>E567+E568+E569</f>
        <v>71505.7</v>
      </c>
      <c r="F566" s="36">
        <f>F567+F568+F569</f>
        <v>71505.7</v>
      </c>
    </row>
    <row r="567" spans="1:6" ht="56.25">
      <c r="A567" s="14"/>
      <c r="B567" s="14" t="s">
        <v>31</v>
      </c>
      <c r="C567" s="28" t="s">
        <v>32</v>
      </c>
      <c r="D567" s="36">
        <v>65760</v>
      </c>
      <c r="E567" s="36">
        <v>65760</v>
      </c>
      <c r="F567" s="36">
        <v>65760</v>
      </c>
    </row>
    <row r="568" spans="1:6" ht="18.75">
      <c r="A568" s="14"/>
      <c r="B568" s="14" t="s">
        <v>14</v>
      </c>
      <c r="C568" s="28" t="s">
        <v>15</v>
      </c>
      <c r="D568" s="36">
        <f>6162.6+85</f>
        <v>6247.6</v>
      </c>
      <c r="E568" s="36">
        <f>5546.3+85</f>
        <v>5631.3</v>
      </c>
      <c r="F568" s="36">
        <f>5546.3+85</f>
        <v>5631.3</v>
      </c>
    </row>
    <row r="569" spans="1:6" ht="18.75">
      <c r="A569" s="14"/>
      <c r="B569" s="14" t="s">
        <v>45</v>
      </c>
      <c r="C569" s="28" t="s">
        <v>46</v>
      </c>
      <c r="D569" s="36">
        <v>114.4</v>
      </c>
      <c r="E569" s="36">
        <v>114.4</v>
      </c>
      <c r="F569" s="36">
        <v>114.4</v>
      </c>
    </row>
    <row r="570" spans="1:6" ht="18.75">
      <c r="A570" s="14" t="s">
        <v>430</v>
      </c>
      <c r="B570" s="14"/>
      <c r="C570" s="28" t="s">
        <v>428</v>
      </c>
      <c r="D570" s="36">
        <f>D571</f>
        <v>51210.8</v>
      </c>
      <c r="E570" s="36">
        <f>E571</f>
        <v>49126</v>
      </c>
      <c r="F570" s="36">
        <f>F571</f>
        <v>37788.4</v>
      </c>
    </row>
    <row r="571" spans="1:6" ht="37.5">
      <c r="A571" s="14"/>
      <c r="B571" s="14" t="s">
        <v>11</v>
      </c>
      <c r="C571" s="28" t="s">
        <v>12</v>
      </c>
      <c r="D571" s="36">
        <f>51180.8+30</f>
        <v>51210.8</v>
      </c>
      <c r="E571" s="36">
        <f>49096+30</f>
        <v>49126</v>
      </c>
      <c r="F571" s="36">
        <f>37758.4+30</f>
        <v>37788.4</v>
      </c>
    </row>
    <row r="572" spans="1:6" ht="18.75">
      <c r="A572" s="14" t="s">
        <v>476</v>
      </c>
      <c r="B572" s="14" t="s">
        <v>247</v>
      </c>
      <c r="C572" s="27" t="s">
        <v>321</v>
      </c>
      <c r="D572" s="36">
        <f>D573</f>
        <v>197.2</v>
      </c>
      <c r="E572" s="36">
        <f>E573</f>
        <v>177.5</v>
      </c>
      <c r="F572" s="36">
        <f>F573</f>
        <v>177.5</v>
      </c>
    </row>
    <row r="573" spans="1:6" ht="18.75">
      <c r="A573" s="14"/>
      <c r="B573" s="14" t="s">
        <v>14</v>
      </c>
      <c r="C573" s="28" t="s">
        <v>15</v>
      </c>
      <c r="D573" s="36">
        <v>197.2</v>
      </c>
      <c r="E573" s="36">
        <v>177.5</v>
      </c>
      <c r="F573" s="36">
        <v>177.5</v>
      </c>
    </row>
    <row r="574" spans="1:6" ht="18.75">
      <c r="A574" s="14" t="s">
        <v>477</v>
      </c>
      <c r="B574" s="14" t="s">
        <v>247</v>
      </c>
      <c r="C574" s="27" t="s">
        <v>271</v>
      </c>
      <c r="D574" s="36">
        <f>D575</f>
        <v>385</v>
      </c>
      <c r="E574" s="36">
        <f>E575</f>
        <v>385</v>
      </c>
      <c r="F574" s="36">
        <f>F575</f>
        <v>385</v>
      </c>
    </row>
    <row r="575" spans="1:6" ht="18.75">
      <c r="A575" s="14"/>
      <c r="B575" s="14" t="s">
        <v>45</v>
      </c>
      <c r="C575" s="28" t="s">
        <v>46</v>
      </c>
      <c r="D575" s="36">
        <v>385</v>
      </c>
      <c r="E575" s="36">
        <v>385</v>
      </c>
      <c r="F575" s="36">
        <v>385</v>
      </c>
    </row>
    <row r="576" spans="1:6" ht="37.5">
      <c r="A576" s="30" t="s">
        <v>898</v>
      </c>
      <c r="B576" s="14"/>
      <c r="C576" s="28" t="s">
        <v>899</v>
      </c>
      <c r="D576" s="36">
        <f>D577</f>
        <v>2700</v>
      </c>
      <c r="E576" s="36"/>
      <c r="F576" s="36"/>
    </row>
    <row r="577" spans="1:6" ht="37.5">
      <c r="A577" s="31"/>
      <c r="B577" s="14" t="s">
        <v>11</v>
      </c>
      <c r="C577" s="28" t="s">
        <v>12</v>
      </c>
      <c r="D577" s="36">
        <v>2700</v>
      </c>
      <c r="E577" s="36"/>
      <c r="F577" s="36"/>
    </row>
    <row r="578" spans="1:6" ht="18.75">
      <c r="A578" s="14" t="s">
        <v>895</v>
      </c>
      <c r="B578" s="14" t="s">
        <v>247</v>
      </c>
      <c r="C578" s="27" t="s">
        <v>38</v>
      </c>
      <c r="D578" s="36">
        <f>D579</f>
        <v>12726.4</v>
      </c>
      <c r="E578" s="36">
        <f>E579</f>
        <v>8102.8</v>
      </c>
      <c r="F578" s="36">
        <f>F579</f>
        <v>14091.1</v>
      </c>
    </row>
    <row r="579" spans="1:6" ht="37.5">
      <c r="A579" s="31"/>
      <c r="B579" s="14" t="s">
        <v>11</v>
      </c>
      <c r="C579" s="28" t="s">
        <v>12</v>
      </c>
      <c r="D579" s="36">
        <f>50+12676.4</f>
        <v>12726.4</v>
      </c>
      <c r="E579" s="36">
        <f>50+8052.8</f>
        <v>8102.8</v>
      </c>
      <c r="F579" s="36">
        <f>50+14041.1</f>
        <v>14091.1</v>
      </c>
    </row>
    <row r="580" spans="1:6" ht="20.25">
      <c r="A580" s="14"/>
      <c r="B580" s="14"/>
      <c r="C580" s="150" t="s">
        <v>993</v>
      </c>
      <c r="D580" s="49">
        <f>D11+D95+D155+D224+D261+D385+D443+D471+D515</f>
        <v>3833008.13622</v>
      </c>
      <c r="E580" s="49">
        <f>E11+E95+E155+E224+E261+E385+E443+E471+E515</f>
        <v>3326458.69831</v>
      </c>
      <c r="F580" s="49">
        <f>F11+F95+F155+F224+F261+F385+F443+F471+F515</f>
        <v>2874464.1285500005</v>
      </c>
    </row>
    <row r="581" spans="1:6" ht="18.75">
      <c r="A581" s="18" t="s">
        <v>228</v>
      </c>
      <c r="B581" s="18" t="s">
        <v>247</v>
      </c>
      <c r="C581" s="48" t="s">
        <v>229</v>
      </c>
      <c r="D581" s="49">
        <f>D582+D584+D586+D590+D593+D595</f>
        <v>20275.05</v>
      </c>
      <c r="E581" s="49">
        <f>E582+E584+E586+E590+E593+E595</f>
        <v>20221.25</v>
      </c>
      <c r="F581" s="49">
        <f>F582+F584+F586+F590+F593+F595</f>
        <v>20551.45</v>
      </c>
    </row>
    <row r="582" spans="1:6" ht="18.75">
      <c r="A582" s="14" t="s">
        <v>230</v>
      </c>
      <c r="B582" s="14" t="s">
        <v>247</v>
      </c>
      <c r="C582" s="27" t="s">
        <v>328</v>
      </c>
      <c r="D582" s="36">
        <f>D583</f>
        <v>3408.4</v>
      </c>
      <c r="E582" s="36">
        <f>E583</f>
        <v>3408.4</v>
      </c>
      <c r="F582" s="36">
        <f>F583</f>
        <v>3408.4</v>
      </c>
    </row>
    <row r="583" spans="1:6" ht="56.25">
      <c r="A583" s="14"/>
      <c r="B583" s="14" t="s">
        <v>31</v>
      </c>
      <c r="C583" s="28" t="s">
        <v>32</v>
      </c>
      <c r="D583" s="36">
        <v>3408.4</v>
      </c>
      <c r="E583" s="36">
        <v>3408.4</v>
      </c>
      <c r="F583" s="36">
        <v>3408.4</v>
      </c>
    </row>
    <row r="584" spans="1:6" ht="18.75">
      <c r="A584" s="14" t="s">
        <v>231</v>
      </c>
      <c r="B584" s="14" t="s">
        <v>247</v>
      </c>
      <c r="C584" s="27" t="s">
        <v>232</v>
      </c>
      <c r="D584" s="36">
        <f>D585</f>
        <v>2026.75</v>
      </c>
      <c r="E584" s="36">
        <f>E585</f>
        <v>2026.75</v>
      </c>
      <c r="F584" s="36">
        <f>F585</f>
        <v>2026.75</v>
      </c>
    </row>
    <row r="585" spans="1:6" ht="56.25">
      <c r="A585" s="14"/>
      <c r="B585" s="14" t="s">
        <v>31</v>
      </c>
      <c r="C585" s="28" t="s">
        <v>32</v>
      </c>
      <c r="D585" s="36">
        <v>2026.75</v>
      </c>
      <c r="E585" s="36">
        <v>2026.75</v>
      </c>
      <c r="F585" s="36">
        <v>2026.75</v>
      </c>
    </row>
    <row r="586" spans="1:6" ht="18.75">
      <c r="A586" s="14" t="s">
        <v>244</v>
      </c>
      <c r="B586" s="14" t="s">
        <v>247</v>
      </c>
      <c r="C586" s="27" t="s">
        <v>806</v>
      </c>
      <c r="D586" s="36">
        <f>D587+D588+D589</f>
        <v>10016.5</v>
      </c>
      <c r="E586" s="36">
        <f>E587+E588+E589</f>
        <v>10011.5</v>
      </c>
      <c r="F586" s="36">
        <f>F587+F588+F589</f>
        <v>10004.5</v>
      </c>
    </row>
    <row r="587" spans="1:6" ht="56.25">
      <c r="A587" s="14"/>
      <c r="B587" s="14" t="s">
        <v>31</v>
      </c>
      <c r="C587" s="28" t="s">
        <v>32</v>
      </c>
      <c r="D587" s="36">
        <f>3627.9+4927.6</f>
        <v>8555.5</v>
      </c>
      <c r="E587" s="36">
        <f>3574.5+4927.6</f>
        <v>8502.1</v>
      </c>
      <c r="F587" s="36">
        <f>3627.9+4927.6</f>
        <v>8555.5</v>
      </c>
    </row>
    <row r="588" spans="1:6" ht="18.75">
      <c r="A588" s="14"/>
      <c r="B588" s="14" t="s">
        <v>14</v>
      </c>
      <c r="C588" s="28" t="s">
        <v>15</v>
      </c>
      <c r="D588" s="36">
        <f>911.8+449.4+35+62</f>
        <v>1458.1999999999998</v>
      </c>
      <c r="E588" s="36">
        <f>917.8+449.4+35+104.4</f>
        <v>1506.6</v>
      </c>
      <c r="F588" s="36">
        <f>50+911.8+449.4+35</f>
        <v>1446.1999999999998</v>
      </c>
    </row>
    <row r="589" spans="1:6" ht="18.75">
      <c r="A589" s="14"/>
      <c r="B589" s="14" t="s">
        <v>45</v>
      </c>
      <c r="C589" s="28" t="s">
        <v>46</v>
      </c>
      <c r="D589" s="36">
        <v>2.8</v>
      </c>
      <c r="E589" s="36">
        <v>2.8</v>
      </c>
      <c r="F589" s="36">
        <v>2.8</v>
      </c>
    </row>
    <row r="590" spans="1:6" ht="18.75">
      <c r="A590" s="14" t="s">
        <v>233</v>
      </c>
      <c r="B590" s="14" t="s">
        <v>247</v>
      </c>
      <c r="C590" s="27" t="s">
        <v>493</v>
      </c>
      <c r="D590" s="36">
        <f>D591+D592</f>
        <v>2212.8</v>
      </c>
      <c r="E590" s="36">
        <f>E591+E592</f>
        <v>1978.6</v>
      </c>
      <c r="F590" s="36">
        <f>F591+F592</f>
        <v>2315.8</v>
      </c>
    </row>
    <row r="591" spans="1:6" ht="56.25">
      <c r="A591" s="14"/>
      <c r="B591" s="14" t="s">
        <v>31</v>
      </c>
      <c r="C591" s="28" t="s">
        <v>32</v>
      </c>
      <c r="D591" s="36">
        <v>1885.8</v>
      </c>
      <c r="E591" s="36">
        <v>1978.6</v>
      </c>
      <c r="F591" s="36">
        <v>1988.8</v>
      </c>
    </row>
    <row r="592" spans="1:6" ht="18.75">
      <c r="A592" s="14"/>
      <c r="B592" s="14" t="s">
        <v>14</v>
      </c>
      <c r="C592" s="28" t="s">
        <v>15</v>
      </c>
      <c r="D592" s="36">
        <f>150+177</f>
        <v>327</v>
      </c>
      <c r="E592" s="36"/>
      <c r="F592" s="36">
        <f>150+177</f>
        <v>327</v>
      </c>
    </row>
    <row r="593" spans="1:6" ht="18.75">
      <c r="A593" s="14" t="s">
        <v>236</v>
      </c>
      <c r="B593" s="14" t="s">
        <v>247</v>
      </c>
      <c r="C593" s="27" t="s">
        <v>271</v>
      </c>
      <c r="D593" s="36">
        <f>D594</f>
        <v>117.6</v>
      </c>
      <c r="E593" s="36">
        <f>E594</f>
        <v>117.6</v>
      </c>
      <c r="F593" s="36">
        <f>F594</f>
        <v>117.6</v>
      </c>
    </row>
    <row r="594" spans="1:6" ht="18.75">
      <c r="A594" s="14"/>
      <c r="B594" s="14" t="s">
        <v>14</v>
      </c>
      <c r="C594" s="28" t="s">
        <v>15</v>
      </c>
      <c r="D594" s="36">
        <f>12+105.6</f>
        <v>117.6</v>
      </c>
      <c r="E594" s="36">
        <f>12+105.6</f>
        <v>117.6</v>
      </c>
      <c r="F594" s="36">
        <f>12+105.6</f>
        <v>117.6</v>
      </c>
    </row>
    <row r="595" spans="1:6" ht="18.75">
      <c r="A595" s="14" t="s">
        <v>234</v>
      </c>
      <c r="B595" s="14" t="s">
        <v>247</v>
      </c>
      <c r="C595" s="27" t="s">
        <v>235</v>
      </c>
      <c r="D595" s="36">
        <f>D596</f>
        <v>2493</v>
      </c>
      <c r="E595" s="36">
        <f>E596</f>
        <v>2678.4</v>
      </c>
      <c r="F595" s="36">
        <f>F596</f>
        <v>2678.4</v>
      </c>
    </row>
    <row r="596" spans="1:6" ht="18.75">
      <c r="A596" s="14"/>
      <c r="B596" s="14" t="s">
        <v>19</v>
      </c>
      <c r="C596" s="28" t="s">
        <v>20</v>
      </c>
      <c r="D596" s="36">
        <v>2493</v>
      </c>
      <c r="E596" s="36">
        <v>2678.4</v>
      </c>
      <c r="F596" s="36">
        <v>2678.4</v>
      </c>
    </row>
    <row r="597" spans="1:9" ht="37.5">
      <c r="A597" s="18" t="s">
        <v>237</v>
      </c>
      <c r="B597" s="18" t="s">
        <v>247</v>
      </c>
      <c r="C597" s="48" t="s">
        <v>238</v>
      </c>
      <c r="D597" s="49">
        <f>D598+D600+D602+D605+D607+D609+D611+D613+D615+D617+D619+D621</f>
        <v>16116.252030000003</v>
      </c>
      <c r="E597" s="49">
        <f>E598+E600+E602+E605+E607+E609+E611+E613+E615+E617+E619+E621</f>
        <v>100068.27275</v>
      </c>
      <c r="F597" s="49">
        <f>F598+F600+F602+F605+F607+F609+F611+F613+F615+F617+F619+F621</f>
        <v>205590.43334000002</v>
      </c>
      <c r="G597" s="154"/>
      <c r="H597" s="154"/>
      <c r="I597" s="154"/>
    </row>
    <row r="598" spans="1:6" ht="37.5">
      <c r="A598" s="14" t="s">
        <v>239</v>
      </c>
      <c r="B598" s="14" t="s">
        <v>247</v>
      </c>
      <c r="C598" s="27" t="s">
        <v>272</v>
      </c>
      <c r="D598" s="36">
        <f>D599</f>
        <v>1080.6</v>
      </c>
      <c r="E598" s="36">
        <f>E599</f>
        <v>1080.6</v>
      </c>
      <c r="F598" s="36">
        <f>F599</f>
        <v>1080.6</v>
      </c>
    </row>
    <row r="599" spans="1:6" ht="18.75">
      <c r="A599" s="14"/>
      <c r="B599" s="14" t="s">
        <v>14</v>
      </c>
      <c r="C599" s="28" t="s">
        <v>15</v>
      </c>
      <c r="D599" s="36">
        <f>1060+20.6</f>
        <v>1080.6</v>
      </c>
      <c r="E599" s="36">
        <f>1060+20.6</f>
        <v>1080.6</v>
      </c>
      <c r="F599" s="36">
        <f>1060+20.6</f>
        <v>1080.6</v>
      </c>
    </row>
    <row r="600" spans="1:6" ht="18.75">
      <c r="A600" s="35" t="s">
        <v>240</v>
      </c>
      <c r="B600" s="14" t="s">
        <v>247</v>
      </c>
      <c r="C600" s="27" t="s">
        <v>1103</v>
      </c>
      <c r="D600" s="36">
        <f>D601</f>
        <v>5000</v>
      </c>
      <c r="E600" s="36">
        <f>E601</f>
        <v>5000</v>
      </c>
      <c r="F600" s="36">
        <f>F601</f>
        <v>8000</v>
      </c>
    </row>
    <row r="601" spans="1:6" ht="18.75">
      <c r="A601" s="14"/>
      <c r="B601" s="14" t="s">
        <v>45</v>
      </c>
      <c r="C601" s="28" t="s">
        <v>46</v>
      </c>
      <c r="D601" s="36">
        <v>5000</v>
      </c>
      <c r="E601" s="36">
        <v>5000</v>
      </c>
      <c r="F601" s="36">
        <v>8000</v>
      </c>
    </row>
    <row r="602" spans="1:6" ht="18.75" hidden="1">
      <c r="A602" s="128" t="s">
        <v>982</v>
      </c>
      <c r="B602" s="129"/>
      <c r="C602" s="130" t="s">
        <v>983</v>
      </c>
      <c r="D602" s="36">
        <f>D604+D603</f>
        <v>0</v>
      </c>
      <c r="E602" s="36">
        <f>E604+E603</f>
        <v>0</v>
      </c>
      <c r="F602" s="36">
        <f>F604+F603</f>
        <v>0</v>
      </c>
    </row>
    <row r="603" spans="1:6" ht="18.75" hidden="1">
      <c r="A603" s="128"/>
      <c r="B603" s="14" t="s">
        <v>14</v>
      </c>
      <c r="C603" s="28" t="s">
        <v>15</v>
      </c>
      <c r="D603" s="36"/>
      <c r="E603" s="36"/>
      <c r="F603" s="36"/>
    </row>
    <row r="604" spans="1:6" ht="18.75" hidden="1">
      <c r="A604" s="129"/>
      <c r="B604" s="128" t="s">
        <v>45</v>
      </c>
      <c r="C604" s="131" t="s">
        <v>46</v>
      </c>
      <c r="D604" s="36"/>
      <c r="E604" s="36"/>
      <c r="F604" s="36"/>
    </row>
    <row r="605" spans="1:6" ht="18.75" hidden="1">
      <c r="A605" s="128" t="s">
        <v>435</v>
      </c>
      <c r="B605" s="129"/>
      <c r="C605" s="130" t="s">
        <v>436</v>
      </c>
      <c r="D605" s="36">
        <f>D606</f>
        <v>0</v>
      </c>
      <c r="E605" s="36">
        <f>E606</f>
        <v>0</v>
      </c>
      <c r="F605" s="36">
        <f>F606</f>
        <v>0</v>
      </c>
    </row>
    <row r="606" spans="1:6" ht="18.75" hidden="1">
      <c r="A606" s="129"/>
      <c r="B606" s="128" t="s">
        <v>45</v>
      </c>
      <c r="C606" s="131" t="s">
        <v>46</v>
      </c>
      <c r="D606" s="36"/>
      <c r="E606" s="36"/>
      <c r="F606" s="36"/>
    </row>
    <row r="607" spans="1:6" ht="18.75">
      <c r="A607" s="6" t="s">
        <v>341</v>
      </c>
      <c r="B607" s="14"/>
      <c r="C607" s="28" t="s">
        <v>498</v>
      </c>
      <c r="D607" s="36">
        <f>D608</f>
        <v>3500</v>
      </c>
      <c r="E607" s="36"/>
      <c r="F607" s="36"/>
    </row>
    <row r="608" spans="1:6" ht="18.75">
      <c r="A608" s="18"/>
      <c r="B608" s="14" t="s">
        <v>45</v>
      </c>
      <c r="C608" s="28" t="s">
        <v>46</v>
      </c>
      <c r="D608" s="36">
        <v>3500</v>
      </c>
      <c r="E608" s="36"/>
      <c r="F608" s="36"/>
    </row>
    <row r="609" spans="1:6" ht="18.75">
      <c r="A609" s="14" t="s">
        <v>503</v>
      </c>
      <c r="B609" s="18" t="s">
        <v>247</v>
      </c>
      <c r="C609" s="27" t="s">
        <v>502</v>
      </c>
      <c r="D609" s="36">
        <f>D610</f>
        <v>5000</v>
      </c>
      <c r="E609" s="36"/>
      <c r="F609" s="36">
        <f>F610</f>
        <v>13000</v>
      </c>
    </row>
    <row r="610" spans="1:6" ht="18.75">
      <c r="A610" s="14" t="s">
        <v>299</v>
      </c>
      <c r="B610" s="14" t="s">
        <v>45</v>
      </c>
      <c r="C610" s="28" t="s">
        <v>46</v>
      </c>
      <c r="D610" s="36">
        <v>5000</v>
      </c>
      <c r="E610" s="36"/>
      <c r="F610" s="36">
        <v>13000</v>
      </c>
    </row>
    <row r="611" spans="1:6" ht="18.75">
      <c r="A611" s="14" t="s">
        <v>241</v>
      </c>
      <c r="B611" s="18" t="s">
        <v>247</v>
      </c>
      <c r="C611" s="27" t="s">
        <v>242</v>
      </c>
      <c r="D611" s="36"/>
      <c r="E611" s="36">
        <f>E612</f>
        <v>36130</v>
      </c>
      <c r="F611" s="36">
        <f>F612</f>
        <v>76764.1</v>
      </c>
    </row>
    <row r="612" spans="1:6" ht="18.75">
      <c r="A612" s="14" t="s">
        <v>299</v>
      </c>
      <c r="B612" s="14" t="s">
        <v>45</v>
      </c>
      <c r="C612" s="28" t="s">
        <v>46</v>
      </c>
      <c r="D612" s="36"/>
      <c r="E612" s="36">
        <f>36130</f>
        <v>36130</v>
      </c>
      <c r="F612" s="36">
        <v>76764.1</v>
      </c>
    </row>
    <row r="613" spans="1:6" ht="56.25">
      <c r="A613" s="30" t="s">
        <v>342</v>
      </c>
      <c r="B613" s="14"/>
      <c r="C613" s="28" t="s">
        <v>388</v>
      </c>
      <c r="D613" s="37">
        <f>D614</f>
        <v>368.8</v>
      </c>
      <c r="E613" s="37"/>
      <c r="F613" s="37">
        <f>F614</f>
        <v>26673.93334</v>
      </c>
    </row>
    <row r="614" spans="1:6" ht="18.75">
      <c r="A614" s="30"/>
      <c r="B614" s="30" t="s">
        <v>45</v>
      </c>
      <c r="C614" s="28" t="s">
        <v>46</v>
      </c>
      <c r="D614" s="37">
        <v>368.8</v>
      </c>
      <c r="E614" s="37"/>
      <c r="F614" s="37">
        <v>26673.93334</v>
      </c>
    </row>
    <row r="615" spans="1:6" ht="56.25">
      <c r="A615" s="30" t="s">
        <v>342</v>
      </c>
      <c r="B615" s="14"/>
      <c r="C615" s="28" t="s">
        <v>389</v>
      </c>
      <c r="D615" s="37">
        <f>D616</f>
        <v>1106.300000000003</v>
      </c>
      <c r="E615" s="37">
        <f>E616</f>
        <v>57807.67275</v>
      </c>
      <c r="F615" s="37">
        <f>F616</f>
        <v>80021.8</v>
      </c>
    </row>
    <row r="616" spans="1:6" ht="18.75">
      <c r="A616" s="30"/>
      <c r="B616" s="30" t="s">
        <v>45</v>
      </c>
      <c r="C616" s="28" t="s">
        <v>46</v>
      </c>
      <c r="D616" s="37">
        <f>79824.5-78718.2</f>
        <v>1106.300000000003</v>
      </c>
      <c r="E616" s="37">
        <v>57807.67275</v>
      </c>
      <c r="F616" s="37">
        <v>80021.8</v>
      </c>
    </row>
    <row r="617" spans="1:6" ht="37.5">
      <c r="A617" s="30" t="s">
        <v>478</v>
      </c>
      <c r="B617" s="14"/>
      <c r="C617" s="28" t="s">
        <v>254</v>
      </c>
      <c r="D617" s="36">
        <f>D618</f>
        <v>50</v>
      </c>
      <c r="E617" s="36">
        <f>E618</f>
        <v>50</v>
      </c>
      <c r="F617" s="36">
        <f>F618</f>
        <v>50</v>
      </c>
    </row>
    <row r="618" spans="1:6" ht="18.75">
      <c r="A618" s="30"/>
      <c r="B618" s="30" t="s">
        <v>45</v>
      </c>
      <c r="C618" s="28" t="s">
        <v>46</v>
      </c>
      <c r="D618" s="36">
        <v>50</v>
      </c>
      <c r="E618" s="36">
        <v>50</v>
      </c>
      <c r="F618" s="36">
        <v>50</v>
      </c>
    </row>
    <row r="619" spans="1:6" ht="37.5" hidden="1">
      <c r="A619" s="30" t="s">
        <v>452</v>
      </c>
      <c r="B619" s="14"/>
      <c r="C619" s="28" t="s">
        <v>444</v>
      </c>
      <c r="D619" s="37">
        <f>D620</f>
        <v>0</v>
      </c>
      <c r="E619" s="37">
        <f>E620</f>
        <v>0</v>
      </c>
      <c r="F619" s="37">
        <f>F620</f>
        <v>0</v>
      </c>
    </row>
    <row r="620" spans="1:6" ht="18.75" hidden="1">
      <c r="A620" s="30"/>
      <c r="B620" s="30" t="s">
        <v>45</v>
      </c>
      <c r="C620" s="28" t="s">
        <v>46</v>
      </c>
      <c r="D620" s="37"/>
      <c r="E620" s="37"/>
      <c r="F620" s="37"/>
    </row>
    <row r="621" spans="1:6" ht="37.5">
      <c r="A621" s="30" t="s">
        <v>452</v>
      </c>
      <c r="B621" s="14"/>
      <c r="C621" s="28" t="s">
        <v>453</v>
      </c>
      <c r="D621" s="37">
        <f>D622</f>
        <v>10.55203</v>
      </c>
      <c r="E621" s="37">
        <f>E622</f>
        <v>0</v>
      </c>
      <c r="F621" s="37">
        <f>F622</f>
        <v>0</v>
      </c>
    </row>
    <row r="622" spans="1:6" ht="18.75">
      <c r="A622" s="30"/>
      <c r="B622" s="30" t="s">
        <v>45</v>
      </c>
      <c r="C622" s="28" t="s">
        <v>46</v>
      </c>
      <c r="D622" s="37">
        <v>10.55203</v>
      </c>
      <c r="E622" s="37"/>
      <c r="F622" s="37"/>
    </row>
    <row r="623" spans="1:6" ht="20.25">
      <c r="A623" s="44"/>
      <c r="B623" s="44"/>
      <c r="C623" s="149" t="s">
        <v>992</v>
      </c>
      <c r="D623" s="151">
        <f>D597+D581</f>
        <v>36391.302030000006</v>
      </c>
      <c r="E623" s="151">
        <f>E597+E581</f>
        <v>120289.52275</v>
      </c>
      <c r="F623" s="151">
        <f>F597+F581</f>
        <v>226141.88334000003</v>
      </c>
    </row>
    <row r="624" spans="1:9" ht="18.75">
      <c r="A624" s="223" t="s">
        <v>245</v>
      </c>
      <c r="B624" s="224"/>
      <c r="C624" s="225"/>
      <c r="D624" s="151">
        <f>D623+D580</f>
        <v>3869399.43825</v>
      </c>
      <c r="E624" s="151">
        <f>E623+E580</f>
        <v>3446748.22106</v>
      </c>
      <c r="F624" s="151">
        <f>F623+F580</f>
        <v>3100606.0118900007</v>
      </c>
      <c r="G624" s="154"/>
      <c r="H624" s="154"/>
      <c r="I624" s="154"/>
    </row>
  </sheetData>
  <sheetProtection/>
  <mergeCells count="4">
    <mergeCell ref="A1:B1"/>
    <mergeCell ref="A2:B2"/>
    <mergeCell ref="A6:F6"/>
    <mergeCell ref="A624:C624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39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K1051"/>
  <sheetViews>
    <sheetView tabSelected="1" zoomScale="65" zoomScaleNormal="65" zoomScaleSheetLayoutView="70" zoomScalePageLayoutView="55" workbookViewId="0" topLeftCell="A48">
      <selection activeCell="A69" sqref="A69:H1063"/>
    </sheetView>
  </sheetViews>
  <sheetFormatPr defaultColWidth="40.75390625" defaultRowHeight="12.75"/>
  <cols>
    <col min="1" max="2" width="15.75390625" style="47" customWidth="1"/>
    <col min="3" max="3" width="23.125" style="47" customWidth="1"/>
    <col min="4" max="4" width="12.25390625" style="47" customWidth="1"/>
    <col min="5" max="5" width="206.875" style="7" customWidth="1"/>
    <col min="6" max="8" width="18.375" style="2" customWidth="1"/>
    <col min="9" max="16" width="16.625" style="2" customWidth="1"/>
    <col min="17" max="16384" width="40.75390625" style="2" customWidth="1"/>
  </cols>
  <sheetData>
    <row r="1" spans="2:7" ht="24" customHeight="1">
      <c r="B1" s="126"/>
      <c r="C1" s="126"/>
      <c r="D1" s="126"/>
      <c r="F1" s="8"/>
      <c r="G1" s="8" t="s">
        <v>751</v>
      </c>
    </row>
    <row r="2" spans="2:7" ht="18.75" customHeight="1">
      <c r="B2" s="229"/>
      <c r="C2" s="229"/>
      <c r="D2" s="7"/>
      <c r="E2" s="3"/>
      <c r="F2" s="9"/>
      <c r="G2" s="9" t="s">
        <v>461</v>
      </c>
    </row>
    <row r="3" spans="1:7" ht="20.25" customHeight="1">
      <c r="A3" s="7"/>
      <c r="B3" s="7"/>
      <c r="C3" s="7"/>
      <c r="D3" s="7"/>
      <c r="E3" s="3"/>
      <c r="F3" s="1"/>
      <c r="G3" s="1" t="s">
        <v>462</v>
      </c>
    </row>
    <row r="4" spans="1:7" ht="18.75">
      <c r="A4" s="7"/>
      <c r="B4" s="7"/>
      <c r="C4" s="7"/>
      <c r="D4" s="7"/>
      <c r="E4" s="3"/>
      <c r="F4" s="1"/>
      <c r="G4" s="1" t="s">
        <v>1057</v>
      </c>
    </row>
    <row r="6" spans="1:8" ht="18.75" customHeight="1">
      <c r="A6" s="230" t="s">
        <v>790</v>
      </c>
      <c r="B6" s="230"/>
      <c r="C6" s="230"/>
      <c r="D6" s="230"/>
      <c r="E6" s="230"/>
      <c r="F6" s="230"/>
      <c r="G6" s="230"/>
      <c r="H6" s="230"/>
    </row>
    <row r="7" spans="1:8" ht="18.75" customHeight="1">
      <c r="A7" s="230"/>
      <c r="B7" s="230"/>
      <c r="C7" s="230"/>
      <c r="D7" s="230"/>
      <c r="E7" s="230"/>
      <c r="F7" s="43"/>
      <c r="G7" s="43"/>
      <c r="H7" s="43"/>
    </row>
    <row r="8" spans="6:8" ht="23.25" customHeight="1">
      <c r="F8" s="22"/>
      <c r="G8" s="22"/>
      <c r="H8" s="22" t="s">
        <v>460</v>
      </c>
    </row>
    <row r="9" spans="1:8" s="3" customFormat="1" ht="24" customHeight="1">
      <c r="A9" s="231" t="s">
        <v>268</v>
      </c>
      <c r="B9" s="231" t="s">
        <v>269</v>
      </c>
      <c r="C9" s="231"/>
      <c r="D9" s="231"/>
      <c r="E9" s="232" t="s">
        <v>2</v>
      </c>
      <c r="F9" s="231" t="s">
        <v>791</v>
      </c>
      <c r="G9" s="231" t="s">
        <v>792</v>
      </c>
      <c r="H9" s="231" t="s">
        <v>793</v>
      </c>
    </row>
    <row r="10" spans="1:8" s="3" customFormat="1" ht="51.75" customHeight="1">
      <c r="A10" s="231"/>
      <c r="B10" s="13" t="s">
        <v>270</v>
      </c>
      <c r="C10" s="11" t="s">
        <v>3</v>
      </c>
      <c r="D10" s="11" t="s">
        <v>4</v>
      </c>
      <c r="E10" s="232"/>
      <c r="F10" s="231"/>
      <c r="G10" s="231"/>
      <c r="H10" s="231"/>
    </row>
    <row r="11" spans="1:8" s="4" customFormat="1" ht="18.75">
      <c r="A11" s="13">
        <v>1</v>
      </c>
      <c r="B11" s="13">
        <v>2</v>
      </c>
      <c r="C11" s="11" t="s">
        <v>1</v>
      </c>
      <c r="D11" s="11" t="s">
        <v>0</v>
      </c>
      <c r="E11" s="12">
        <v>5</v>
      </c>
      <c r="F11" s="13">
        <v>6</v>
      </c>
      <c r="G11" s="13">
        <v>7</v>
      </c>
      <c r="H11" s="13">
        <v>8</v>
      </c>
    </row>
    <row r="12" spans="1:8" s="4" customFormat="1" ht="18.75">
      <c r="A12" s="18" t="s">
        <v>963</v>
      </c>
      <c r="B12" s="18" t="s">
        <v>247</v>
      </c>
      <c r="C12" s="18" t="s">
        <v>247</v>
      </c>
      <c r="D12" s="18" t="s">
        <v>247</v>
      </c>
      <c r="E12" s="48" t="s">
        <v>964</v>
      </c>
      <c r="F12" s="49">
        <f>F13+F27</f>
        <v>7471.3</v>
      </c>
      <c r="G12" s="49">
        <f>G13+G27</f>
        <v>7471.3</v>
      </c>
      <c r="H12" s="49">
        <f>H13+H27</f>
        <v>7471.3</v>
      </c>
    </row>
    <row r="13" spans="1:8" s="4" customFormat="1" ht="18.75">
      <c r="A13" s="18"/>
      <c r="B13" s="31" t="s">
        <v>802</v>
      </c>
      <c r="C13" s="31"/>
      <c r="D13" s="31"/>
      <c r="E13" s="50" t="s">
        <v>803</v>
      </c>
      <c r="F13" s="49">
        <f>F14+F23</f>
        <v>7436.3</v>
      </c>
      <c r="G13" s="49">
        <f>G14+G23</f>
        <v>7436.3</v>
      </c>
      <c r="H13" s="49">
        <f>H14+H23</f>
        <v>7436.3</v>
      </c>
    </row>
    <row r="14" spans="1:8" s="4" customFormat="1" ht="18.75">
      <c r="A14" s="18"/>
      <c r="B14" s="18" t="s">
        <v>961</v>
      </c>
      <c r="C14" s="18"/>
      <c r="D14" s="18"/>
      <c r="E14" s="48" t="s">
        <v>995</v>
      </c>
      <c r="F14" s="49">
        <f>F15</f>
        <v>7415.7</v>
      </c>
      <c r="G14" s="49">
        <f>G15</f>
        <v>7415.7</v>
      </c>
      <c r="H14" s="49">
        <f>H15</f>
        <v>7415.7</v>
      </c>
    </row>
    <row r="15" spans="1:8" s="4" customFormat="1" ht="18.75">
      <c r="A15" s="18"/>
      <c r="B15" s="18"/>
      <c r="C15" s="18" t="s">
        <v>228</v>
      </c>
      <c r="D15" s="18" t="s">
        <v>247</v>
      </c>
      <c r="E15" s="48" t="s">
        <v>229</v>
      </c>
      <c r="F15" s="49">
        <f>F16+F18+F21</f>
        <v>7415.7</v>
      </c>
      <c r="G15" s="49">
        <f>G16+G18+G21</f>
        <v>7415.7</v>
      </c>
      <c r="H15" s="49">
        <f>H16+H18+H21</f>
        <v>7415.7</v>
      </c>
    </row>
    <row r="16" spans="1:8" s="4" customFormat="1" ht="18.75">
      <c r="A16" s="18"/>
      <c r="B16" s="18"/>
      <c r="C16" s="14" t="s">
        <v>231</v>
      </c>
      <c r="D16" s="14" t="s">
        <v>247</v>
      </c>
      <c r="E16" s="27" t="s">
        <v>232</v>
      </c>
      <c r="F16" s="36">
        <f>F17</f>
        <v>2026.75</v>
      </c>
      <c r="G16" s="36">
        <f>G17</f>
        <v>2026.75</v>
      </c>
      <c r="H16" s="36">
        <f>H17</f>
        <v>2026.75</v>
      </c>
    </row>
    <row r="17" spans="1:8" s="4" customFormat="1" ht="37.5">
      <c r="A17" s="14"/>
      <c r="B17" s="14"/>
      <c r="C17" s="14"/>
      <c r="D17" s="14" t="s">
        <v>31</v>
      </c>
      <c r="E17" s="28" t="s">
        <v>32</v>
      </c>
      <c r="F17" s="36">
        <v>2026.75</v>
      </c>
      <c r="G17" s="36">
        <v>2026.75</v>
      </c>
      <c r="H17" s="36">
        <v>2026.75</v>
      </c>
    </row>
    <row r="18" spans="1:8" s="4" customFormat="1" ht="18.75">
      <c r="A18" s="18"/>
      <c r="B18" s="18"/>
      <c r="C18" s="14" t="s">
        <v>244</v>
      </c>
      <c r="D18" s="14" t="s">
        <v>247</v>
      </c>
      <c r="E18" s="27" t="s">
        <v>30</v>
      </c>
      <c r="F18" s="36">
        <f>F19+F20</f>
        <v>5376.95</v>
      </c>
      <c r="G18" s="36">
        <f>G19+G20</f>
        <v>5376.95</v>
      </c>
      <c r="H18" s="36">
        <f>H19+H20</f>
        <v>5376.95</v>
      </c>
    </row>
    <row r="19" spans="1:8" s="4" customFormat="1" ht="37.5">
      <c r="A19" s="14"/>
      <c r="B19" s="14"/>
      <c r="C19" s="14"/>
      <c r="D19" s="14" t="s">
        <v>31</v>
      </c>
      <c r="E19" s="28" t="s">
        <v>32</v>
      </c>
      <c r="F19" s="36">
        <v>4927.55</v>
      </c>
      <c r="G19" s="36">
        <v>4927.55</v>
      </c>
      <c r="H19" s="36">
        <v>4927.55</v>
      </c>
    </row>
    <row r="20" spans="1:8" s="4" customFormat="1" ht="18.75">
      <c r="A20" s="14"/>
      <c r="B20" s="14"/>
      <c r="C20" s="14"/>
      <c r="D20" s="14" t="s">
        <v>14</v>
      </c>
      <c r="E20" s="28" t="s">
        <v>15</v>
      </c>
      <c r="F20" s="36">
        <v>449.4</v>
      </c>
      <c r="G20" s="36">
        <v>449.4</v>
      </c>
      <c r="H20" s="36">
        <v>449.4</v>
      </c>
    </row>
    <row r="21" spans="1:8" s="4" customFormat="1" ht="18.75">
      <c r="A21" s="14"/>
      <c r="B21" s="14"/>
      <c r="C21" s="14" t="s">
        <v>236</v>
      </c>
      <c r="D21" s="14" t="s">
        <v>247</v>
      </c>
      <c r="E21" s="27" t="s">
        <v>271</v>
      </c>
      <c r="F21" s="36">
        <f>F22</f>
        <v>12</v>
      </c>
      <c r="G21" s="36">
        <f>G22</f>
        <v>12</v>
      </c>
      <c r="H21" s="36">
        <f>H22</f>
        <v>12</v>
      </c>
    </row>
    <row r="22" spans="1:8" s="4" customFormat="1" ht="18.75">
      <c r="A22" s="14"/>
      <c r="B22" s="14"/>
      <c r="C22" s="14"/>
      <c r="D22" s="14" t="s">
        <v>14</v>
      </c>
      <c r="E22" s="28" t="s">
        <v>15</v>
      </c>
      <c r="F22" s="36">
        <v>12</v>
      </c>
      <c r="G22" s="36">
        <v>12</v>
      </c>
      <c r="H22" s="36">
        <v>12</v>
      </c>
    </row>
    <row r="23" spans="1:8" s="4" customFormat="1" ht="18.75">
      <c r="A23" s="14"/>
      <c r="B23" s="127" t="s">
        <v>807</v>
      </c>
      <c r="C23" s="31"/>
      <c r="D23" s="31"/>
      <c r="E23" s="50" t="s">
        <v>808</v>
      </c>
      <c r="F23" s="49">
        <f>F24</f>
        <v>20.6</v>
      </c>
      <c r="G23" s="49">
        <f aca="true" t="shared" si="0" ref="G23:H25">G24</f>
        <v>20.6</v>
      </c>
      <c r="H23" s="49">
        <f t="shared" si="0"/>
        <v>20.6</v>
      </c>
    </row>
    <row r="24" spans="1:8" s="4" customFormat="1" ht="18.75">
      <c r="A24" s="18"/>
      <c r="B24" s="18"/>
      <c r="C24" s="18" t="s">
        <v>237</v>
      </c>
      <c r="D24" s="18" t="s">
        <v>247</v>
      </c>
      <c r="E24" s="48" t="s">
        <v>238</v>
      </c>
      <c r="F24" s="49">
        <f>F25</f>
        <v>20.6</v>
      </c>
      <c r="G24" s="49">
        <f t="shared" si="0"/>
        <v>20.6</v>
      </c>
      <c r="H24" s="49">
        <f t="shared" si="0"/>
        <v>20.6</v>
      </c>
    </row>
    <row r="25" spans="1:8" s="4" customFormat="1" ht="18.75">
      <c r="A25" s="18"/>
      <c r="B25" s="14"/>
      <c r="C25" s="14" t="s">
        <v>239</v>
      </c>
      <c r="D25" s="14" t="s">
        <v>247</v>
      </c>
      <c r="E25" s="27" t="s">
        <v>272</v>
      </c>
      <c r="F25" s="36">
        <f>F26</f>
        <v>20.6</v>
      </c>
      <c r="G25" s="36">
        <f t="shared" si="0"/>
        <v>20.6</v>
      </c>
      <c r="H25" s="36">
        <f t="shared" si="0"/>
        <v>20.6</v>
      </c>
    </row>
    <row r="26" spans="1:8" s="4" customFormat="1" ht="18.75">
      <c r="A26" s="14"/>
      <c r="B26" s="14"/>
      <c r="C26" s="14"/>
      <c r="D26" s="14" t="s">
        <v>14</v>
      </c>
      <c r="E26" s="28" t="s">
        <v>15</v>
      </c>
      <c r="F26" s="36">
        <v>20.6</v>
      </c>
      <c r="G26" s="36">
        <v>20.6</v>
      </c>
      <c r="H26" s="36">
        <v>20.6</v>
      </c>
    </row>
    <row r="27" spans="1:8" s="4" customFormat="1" ht="18.75">
      <c r="A27" s="18"/>
      <c r="B27" s="31" t="s">
        <v>809</v>
      </c>
      <c r="C27" s="30"/>
      <c r="D27" s="30"/>
      <c r="E27" s="50" t="s">
        <v>810</v>
      </c>
      <c r="F27" s="49">
        <f>F28</f>
        <v>35</v>
      </c>
      <c r="G27" s="49">
        <f aca="true" t="shared" si="1" ref="G27:H30">G28</f>
        <v>35</v>
      </c>
      <c r="H27" s="49">
        <f t="shared" si="1"/>
        <v>35</v>
      </c>
    </row>
    <row r="28" spans="1:8" s="4" customFormat="1" ht="18.75">
      <c r="A28" s="18"/>
      <c r="B28" s="18" t="s">
        <v>811</v>
      </c>
      <c r="C28" s="18"/>
      <c r="D28" s="18"/>
      <c r="E28" s="34" t="s">
        <v>812</v>
      </c>
      <c r="F28" s="49">
        <f>F29</f>
        <v>35</v>
      </c>
      <c r="G28" s="49">
        <f t="shared" si="1"/>
        <v>35</v>
      </c>
      <c r="H28" s="49">
        <f t="shared" si="1"/>
        <v>35</v>
      </c>
    </row>
    <row r="29" spans="1:8" s="4" customFormat="1" ht="18.75">
      <c r="A29" s="14"/>
      <c r="B29" s="14"/>
      <c r="C29" s="18" t="s">
        <v>228</v>
      </c>
      <c r="D29" s="18" t="s">
        <v>247</v>
      </c>
      <c r="E29" s="48" t="s">
        <v>229</v>
      </c>
      <c r="F29" s="49">
        <f>F30</f>
        <v>35</v>
      </c>
      <c r="G29" s="49">
        <f t="shared" si="1"/>
        <v>35</v>
      </c>
      <c r="H29" s="49">
        <f t="shared" si="1"/>
        <v>35</v>
      </c>
    </row>
    <row r="30" spans="1:8" s="4" customFormat="1" ht="18.75">
      <c r="A30" s="14"/>
      <c r="B30" s="14"/>
      <c r="C30" s="14" t="s">
        <v>244</v>
      </c>
      <c r="D30" s="14" t="s">
        <v>247</v>
      </c>
      <c r="E30" s="27" t="s">
        <v>30</v>
      </c>
      <c r="F30" s="36">
        <f>F31</f>
        <v>35</v>
      </c>
      <c r="G30" s="36">
        <f t="shared" si="1"/>
        <v>35</v>
      </c>
      <c r="H30" s="36">
        <f t="shared" si="1"/>
        <v>35</v>
      </c>
    </row>
    <row r="31" spans="1:8" s="4" customFormat="1" ht="18.75">
      <c r="A31" s="14"/>
      <c r="B31" s="14"/>
      <c r="C31" s="14"/>
      <c r="D31" s="14" t="s">
        <v>14</v>
      </c>
      <c r="E31" s="28" t="s">
        <v>15</v>
      </c>
      <c r="F31" s="36">
        <v>35</v>
      </c>
      <c r="G31" s="36">
        <v>35</v>
      </c>
      <c r="H31" s="36">
        <v>35</v>
      </c>
    </row>
    <row r="32" spans="1:8" s="4" customFormat="1" ht="18.75">
      <c r="A32" s="13"/>
      <c r="B32" s="13"/>
      <c r="C32" s="11"/>
      <c r="D32" s="11"/>
      <c r="E32" s="12"/>
      <c r="F32" s="13"/>
      <c r="G32" s="13"/>
      <c r="H32" s="13"/>
    </row>
    <row r="33" spans="1:8" ht="18.75">
      <c r="A33" s="18" t="s">
        <v>801</v>
      </c>
      <c r="B33" s="18" t="s">
        <v>247</v>
      </c>
      <c r="C33" s="18" t="s">
        <v>247</v>
      </c>
      <c r="D33" s="18" t="s">
        <v>247</v>
      </c>
      <c r="E33" s="48" t="s">
        <v>463</v>
      </c>
      <c r="F33" s="49">
        <f>F34+F52</f>
        <v>10475.900000000001</v>
      </c>
      <c r="G33" s="49">
        <f>G34+G52</f>
        <v>10422.1</v>
      </c>
      <c r="H33" s="49">
        <f>H34+H52</f>
        <v>10752.300000000001</v>
      </c>
    </row>
    <row r="34" spans="1:8" ht="18.75">
      <c r="A34" s="18"/>
      <c r="B34" s="31" t="s">
        <v>802</v>
      </c>
      <c r="C34" s="31"/>
      <c r="D34" s="31"/>
      <c r="E34" s="50" t="s">
        <v>803</v>
      </c>
      <c r="F34" s="49">
        <f>F35+F48</f>
        <v>10236.900000000001</v>
      </c>
      <c r="G34" s="49">
        <f>G35+G48</f>
        <v>10317.7</v>
      </c>
      <c r="H34" s="49">
        <f>H35+H48</f>
        <v>10525.300000000001</v>
      </c>
    </row>
    <row r="35" spans="1:8" ht="18.75">
      <c r="A35" s="18"/>
      <c r="B35" s="127" t="s">
        <v>804</v>
      </c>
      <c r="C35" s="31"/>
      <c r="D35" s="31"/>
      <c r="E35" s="50" t="s">
        <v>805</v>
      </c>
      <c r="F35" s="49">
        <f>F36</f>
        <v>9176.900000000001</v>
      </c>
      <c r="G35" s="49">
        <f>G36</f>
        <v>9257.7</v>
      </c>
      <c r="H35" s="49">
        <f>H36</f>
        <v>9465.300000000001</v>
      </c>
    </row>
    <row r="36" spans="1:8" ht="18.75">
      <c r="A36" s="18"/>
      <c r="B36" s="18"/>
      <c r="C36" s="18" t="s">
        <v>228</v>
      </c>
      <c r="D36" s="18" t="s">
        <v>247</v>
      </c>
      <c r="E36" s="48" t="s">
        <v>229</v>
      </c>
      <c r="F36" s="49">
        <f>F37+F41+F44+F46</f>
        <v>9176.900000000001</v>
      </c>
      <c r="G36" s="49">
        <f>G37+G41+G44+G46</f>
        <v>9257.7</v>
      </c>
      <c r="H36" s="49">
        <f>H37+H41+H44+H46</f>
        <v>9465.300000000001</v>
      </c>
    </row>
    <row r="37" spans="1:8" ht="18.75">
      <c r="A37" s="14"/>
      <c r="B37" s="14"/>
      <c r="C37" s="14" t="s">
        <v>244</v>
      </c>
      <c r="D37" s="14" t="s">
        <v>247</v>
      </c>
      <c r="E37" s="27" t="s">
        <v>806</v>
      </c>
      <c r="F37" s="36">
        <f>F38+F39+F40</f>
        <v>4542.5</v>
      </c>
      <c r="G37" s="36">
        <f>G38+G39+G40</f>
        <v>4495.1</v>
      </c>
      <c r="H37" s="36">
        <f>H38+H39+H40</f>
        <v>4542.5</v>
      </c>
    </row>
    <row r="38" spans="1:8" ht="37.5">
      <c r="A38" s="14"/>
      <c r="B38" s="14"/>
      <c r="C38" s="14"/>
      <c r="D38" s="14" t="s">
        <v>31</v>
      </c>
      <c r="E38" s="28" t="s">
        <v>32</v>
      </c>
      <c r="F38" s="36">
        <v>3627.9</v>
      </c>
      <c r="G38" s="36">
        <v>3574.5</v>
      </c>
      <c r="H38" s="36">
        <v>3627.9</v>
      </c>
    </row>
    <row r="39" spans="1:8" ht="18.75">
      <c r="A39" s="14"/>
      <c r="B39" s="14"/>
      <c r="C39" s="14"/>
      <c r="D39" s="14" t="s">
        <v>14</v>
      </c>
      <c r="E39" s="28" t="s">
        <v>15</v>
      </c>
      <c r="F39" s="36">
        <v>911.8</v>
      </c>
      <c r="G39" s="36">
        <v>917.8</v>
      </c>
      <c r="H39" s="36">
        <v>911.8</v>
      </c>
    </row>
    <row r="40" spans="1:8" ht="18.75">
      <c r="A40" s="14"/>
      <c r="B40" s="14"/>
      <c r="C40" s="14"/>
      <c r="D40" s="14" t="s">
        <v>45</v>
      </c>
      <c r="E40" s="28" t="s">
        <v>46</v>
      </c>
      <c r="F40" s="36">
        <v>2.8</v>
      </c>
      <c r="G40" s="36">
        <v>2.8</v>
      </c>
      <c r="H40" s="36">
        <v>2.8</v>
      </c>
    </row>
    <row r="41" spans="1:8" ht="18.75">
      <c r="A41" s="14"/>
      <c r="B41" s="14"/>
      <c r="C41" s="14" t="s">
        <v>233</v>
      </c>
      <c r="D41" s="14" t="s">
        <v>247</v>
      </c>
      <c r="E41" s="27" t="s">
        <v>493</v>
      </c>
      <c r="F41" s="36">
        <f>F42+F43</f>
        <v>2035.8</v>
      </c>
      <c r="G41" s="36">
        <f>G42+G43</f>
        <v>1978.6</v>
      </c>
      <c r="H41" s="36">
        <f>H42+H43</f>
        <v>2138.8</v>
      </c>
    </row>
    <row r="42" spans="1:8" ht="37.5">
      <c r="A42" s="14"/>
      <c r="B42" s="14"/>
      <c r="C42" s="14"/>
      <c r="D42" s="14" t="s">
        <v>31</v>
      </c>
      <c r="E42" s="28" t="s">
        <v>32</v>
      </c>
      <c r="F42" s="36">
        <v>1885.8</v>
      </c>
      <c r="G42" s="36">
        <v>1978.6</v>
      </c>
      <c r="H42" s="36">
        <v>1988.8</v>
      </c>
    </row>
    <row r="43" spans="1:8" ht="18.75">
      <c r="A43" s="14"/>
      <c r="B43" s="14"/>
      <c r="C43" s="14"/>
      <c r="D43" s="14" t="s">
        <v>14</v>
      </c>
      <c r="E43" s="28" t="s">
        <v>15</v>
      </c>
      <c r="F43" s="36">
        <v>150</v>
      </c>
      <c r="G43" s="36"/>
      <c r="H43" s="36">
        <v>150</v>
      </c>
    </row>
    <row r="44" spans="1:8" ht="18.75">
      <c r="A44" s="14"/>
      <c r="B44" s="14"/>
      <c r="C44" s="14" t="s">
        <v>236</v>
      </c>
      <c r="D44" s="14" t="s">
        <v>247</v>
      </c>
      <c r="E44" s="27" t="s">
        <v>271</v>
      </c>
      <c r="F44" s="36">
        <f>F45</f>
        <v>105.6</v>
      </c>
      <c r="G44" s="36">
        <f>G45</f>
        <v>105.6</v>
      </c>
      <c r="H44" s="36">
        <f>H45</f>
        <v>105.6</v>
      </c>
    </row>
    <row r="45" spans="1:8" ht="18.75">
      <c r="A45" s="14"/>
      <c r="B45" s="14"/>
      <c r="C45" s="14"/>
      <c r="D45" s="14" t="s">
        <v>14</v>
      </c>
      <c r="E45" s="28" t="s">
        <v>15</v>
      </c>
      <c r="F45" s="36">
        <v>105.6</v>
      </c>
      <c r="G45" s="36">
        <v>105.6</v>
      </c>
      <c r="H45" s="36">
        <v>105.6</v>
      </c>
    </row>
    <row r="46" spans="1:8" ht="18.75">
      <c r="A46" s="14"/>
      <c r="B46" s="14"/>
      <c r="C46" s="14" t="s">
        <v>234</v>
      </c>
      <c r="D46" s="14" t="s">
        <v>247</v>
      </c>
      <c r="E46" s="27" t="s">
        <v>235</v>
      </c>
      <c r="F46" s="36">
        <f>F47</f>
        <v>2493</v>
      </c>
      <c r="G46" s="36">
        <f>G47</f>
        <v>2678.4</v>
      </c>
      <c r="H46" s="36">
        <f>H47</f>
        <v>2678.4</v>
      </c>
    </row>
    <row r="47" spans="1:8" ht="18.75">
      <c r="A47" s="14"/>
      <c r="B47" s="14"/>
      <c r="C47" s="14"/>
      <c r="D47" s="14" t="s">
        <v>19</v>
      </c>
      <c r="E47" s="28" t="s">
        <v>20</v>
      </c>
      <c r="F47" s="36">
        <v>2493</v>
      </c>
      <c r="G47" s="36">
        <v>2678.4</v>
      </c>
      <c r="H47" s="36">
        <v>2678.4</v>
      </c>
    </row>
    <row r="48" spans="1:8" ht="18.75">
      <c r="A48" s="14"/>
      <c r="B48" s="127" t="s">
        <v>807</v>
      </c>
      <c r="C48" s="31"/>
      <c r="D48" s="31"/>
      <c r="E48" s="50" t="s">
        <v>808</v>
      </c>
      <c r="F48" s="49">
        <f>F49</f>
        <v>1060</v>
      </c>
      <c r="G48" s="49">
        <f aca="true" t="shared" si="2" ref="G48:H50">G49</f>
        <v>1060</v>
      </c>
      <c r="H48" s="49">
        <f t="shared" si="2"/>
        <v>1060</v>
      </c>
    </row>
    <row r="49" spans="1:8" ht="18.75">
      <c r="A49" s="18"/>
      <c r="B49" s="18"/>
      <c r="C49" s="18" t="s">
        <v>237</v>
      </c>
      <c r="D49" s="18" t="s">
        <v>247</v>
      </c>
      <c r="E49" s="48" t="s">
        <v>238</v>
      </c>
      <c r="F49" s="49">
        <f>F50</f>
        <v>1060</v>
      </c>
      <c r="G49" s="49">
        <f t="shared" si="2"/>
        <v>1060</v>
      </c>
      <c r="H49" s="49">
        <f t="shared" si="2"/>
        <v>1060</v>
      </c>
    </row>
    <row r="50" spans="1:8" ht="18.75">
      <c r="A50" s="18"/>
      <c r="B50" s="18"/>
      <c r="C50" s="14" t="s">
        <v>239</v>
      </c>
      <c r="D50" s="14" t="s">
        <v>247</v>
      </c>
      <c r="E50" s="27" t="s">
        <v>272</v>
      </c>
      <c r="F50" s="36">
        <f>F51</f>
        <v>1060</v>
      </c>
      <c r="G50" s="36">
        <f t="shared" si="2"/>
        <v>1060</v>
      </c>
      <c r="H50" s="36">
        <f t="shared" si="2"/>
        <v>1060</v>
      </c>
    </row>
    <row r="51" spans="1:8" ht="18.75">
      <c r="A51" s="14"/>
      <c r="B51" s="14"/>
      <c r="C51" s="14"/>
      <c r="D51" s="14" t="s">
        <v>14</v>
      </c>
      <c r="E51" s="28" t="s">
        <v>15</v>
      </c>
      <c r="F51" s="36">
        <v>1060</v>
      </c>
      <c r="G51" s="36">
        <v>1060</v>
      </c>
      <c r="H51" s="36">
        <v>1060</v>
      </c>
    </row>
    <row r="52" spans="1:8" ht="18.75">
      <c r="A52" s="18"/>
      <c r="B52" s="31" t="s">
        <v>809</v>
      </c>
      <c r="C52" s="30"/>
      <c r="D52" s="30"/>
      <c r="E52" s="50" t="s">
        <v>810</v>
      </c>
      <c r="F52" s="49">
        <f aca="true" t="shared" si="3" ref="F52:H57">F53</f>
        <v>239</v>
      </c>
      <c r="G52" s="49">
        <f t="shared" si="3"/>
        <v>104.4</v>
      </c>
      <c r="H52" s="49">
        <f t="shared" si="3"/>
        <v>227</v>
      </c>
    </row>
    <row r="53" spans="1:8" ht="18.75">
      <c r="A53" s="18"/>
      <c r="B53" s="18" t="s">
        <v>811</v>
      </c>
      <c r="C53" s="18"/>
      <c r="D53" s="18"/>
      <c r="E53" s="34" t="s">
        <v>812</v>
      </c>
      <c r="F53" s="49">
        <f t="shared" si="3"/>
        <v>239</v>
      </c>
      <c r="G53" s="49">
        <f t="shared" si="3"/>
        <v>104.4</v>
      </c>
      <c r="H53" s="49">
        <f t="shared" si="3"/>
        <v>227</v>
      </c>
    </row>
    <row r="54" spans="1:8" ht="18.75">
      <c r="A54" s="18"/>
      <c r="B54" s="18"/>
      <c r="C54" s="18" t="s">
        <v>228</v>
      </c>
      <c r="D54" s="18" t="s">
        <v>247</v>
      </c>
      <c r="E54" s="48" t="s">
        <v>229</v>
      </c>
      <c r="F54" s="49">
        <f>F55+F57</f>
        <v>239</v>
      </c>
      <c r="G54" s="49">
        <f>G55+G57</f>
        <v>104.4</v>
      </c>
      <c r="H54" s="49">
        <f>H55+H57</f>
        <v>227</v>
      </c>
    </row>
    <row r="55" spans="1:8" ht="18.75">
      <c r="A55" s="14"/>
      <c r="B55" s="14"/>
      <c r="C55" s="14" t="s">
        <v>244</v>
      </c>
      <c r="D55" s="14" t="s">
        <v>247</v>
      </c>
      <c r="E55" s="27" t="s">
        <v>30</v>
      </c>
      <c r="F55" s="36">
        <f t="shared" si="3"/>
        <v>62</v>
      </c>
      <c r="G55" s="36">
        <f t="shared" si="3"/>
        <v>104.4</v>
      </c>
      <c r="H55" s="36">
        <f t="shared" si="3"/>
        <v>50</v>
      </c>
    </row>
    <row r="56" spans="1:8" ht="18.75">
      <c r="A56" s="14"/>
      <c r="B56" s="14"/>
      <c r="C56" s="14"/>
      <c r="D56" s="14" t="s">
        <v>14</v>
      </c>
      <c r="E56" s="28" t="s">
        <v>15</v>
      </c>
      <c r="F56" s="36">
        <v>62</v>
      </c>
      <c r="G56" s="36">
        <v>104.4</v>
      </c>
      <c r="H56" s="36">
        <v>50</v>
      </c>
    </row>
    <row r="57" spans="1:8" ht="18.75">
      <c r="A57" s="14"/>
      <c r="B57" s="14"/>
      <c r="C57" s="14" t="s">
        <v>233</v>
      </c>
      <c r="D57" s="14" t="s">
        <v>247</v>
      </c>
      <c r="E57" s="27" t="s">
        <v>813</v>
      </c>
      <c r="F57" s="36">
        <f t="shared" si="3"/>
        <v>177</v>
      </c>
      <c r="G57" s="36"/>
      <c r="H57" s="36">
        <f t="shared" si="3"/>
        <v>177</v>
      </c>
    </row>
    <row r="58" spans="1:8" ht="18.75">
      <c r="A58" s="14"/>
      <c r="B58" s="14"/>
      <c r="C58" s="14"/>
      <c r="D58" s="14" t="s">
        <v>14</v>
      </c>
      <c r="E58" s="28" t="s">
        <v>15</v>
      </c>
      <c r="F58" s="36">
        <v>177</v>
      </c>
      <c r="G58" s="36"/>
      <c r="H58" s="36">
        <v>177</v>
      </c>
    </row>
    <row r="59" spans="1:8" ht="18.75">
      <c r="A59" s="14"/>
      <c r="B59" s="14"/>
      <c r="C59" s="14"/>
      <c r="D59" s="14"/>
      <c r="E59" s="27"/>
      <c r="F59" s="36"/>
      <c r="G59" s="36"/>
      <c r="H59" s="36"/>
    </row>
    <row r="60" spans="1:8" ht="18.75">
      <c r="A60" s="18" t="s">
        <v>814</v>
      </c>
      <c r="B60" s="18"/>
      <c r="C60" s="18" t="s">
        <v>247</v>
      </c>
      <c r="D60" s="18" t="s">
        <v>247</v>
      </c>
      <c r="E60" s="48" t="s">
        <v>815</v>
      </c>
      <c r="F60" s="49">
        <f>F61+F175+F215+F286+F407+F421+F462+F469+F532</f>
        <v>1657179.33313</v>
      </c>
      <c r="G60" s="49">
        <f>G61+G175+G215+G286+G407+G421+G462+G469+G532</f>
        <v>1235383.9989999998</v>
      </c>
      <c r="H60" s="49">
        <f>H61+H175+H215+H286+H407+H421+H462+H469+H532</f>
        <v>1043465.20189</v>
      </c>
    </row>
    <row r="61" spans="1:8" ht="18.75">
      <c r="A61" s="18"/>
      <c r="B61" s="31" t="s">
        <v>802</v>
      </c>
      <c r="C61" s="31"/>
      <c r="D61" s="31"/>
      <c r="E61" s="50" t="s">
        <v>803</v>
      </c>
      <c r="F61" s="49">
        <f>F62+F66+F107+F111+F97+F103</f>
        <v>196558.85203</v>
      </c>
      <c r="G61" s="49">
        <f>G62+G66+G107+G111+G97+G103</f>
        <v>242537.47274999996</v>
      </c>
      <c r="H61" s="49">
        <f>H62+H66+H107+H111+H97+H103</f>
        <v>270511.43334</v>
      </c>
    </row>
    <row r="62" spans="1:8" ht="18.75">
      <c r="A62" s="18"/>
      <c r="B62" s="127" t="s">
        <v>816</v>
      </c>
      <c r="C62" s="31"/>
      <c r="D62" s="31"/>
      <c r="E62" s="50" t="s">
        <v>817</v>
      </c>
      <c r="F62" s="49">
        <f>F63</f>
        <v>3408.4</v>
      </c>
      <c r="G62" s="49">
        <f aca="true" t="shared" si="4" ref="G62:H64">G63</f>
        <v>3408.4</v>
      </c>
      <c r="H62" s="49">
        <f t="shared" si="4"/>
        <v>3408.4</v>
      </c>
    </row>
    <row r="63" spans="1:8" ht="18.75">
      <c r="A63" s="18"/>
      <c r="B63" s="18"/>
      <c r="C63" s="18" t="s">
        <v>228</v>
      </c>
      <c r="D63" s="18" t="s">
        <v>247</v>
      </c>
      <c r="E63" s="48" t="s">
        <v>229</v>
      </c>
      <c r="F63" s="49">
        <f>F64</f>
        <v>3408.4</v>
      </c>
      <c r="G63" s="49">
        <f t="shared" si="4"/>
        <v>3408.4</v>
      </c>
      <c r="H63" s="49">
        <f t="shared" si="4"/>
        <v>3408.4</v>
      </c>
    </row>
    <row r="64" spans="1:8" ht="18.75">
      <c r="A64" s="18"/>
      <c r="B64" s="18"/>
      <c r="C64" s="14" t="s">
        <v>230</v>
      </c>
      <c r="D64" s="14" t="s">
        <v>247</v>
      </c>
      <c r="E64" s="27" t="s">
        <v>328</v>
      </c>
      <c r="F64" s="36">
        <f>F65</f>
        <v>3408.4</v>
      </c>
      <c r="G64" s="36">
        <f t="shared" si="4"/>
        <v>3408.4</v>
      </c>
      <c r="H64" s="36">
        <f t="shared" si="4"/>
        <v>3408.4</v>
      </c>
    </row>
    <row r="65" spans="1:8" ht="37.5">
      <c r="A65" s="14"/>
      <c r="B65" s="14"/>
      <c r="C65" s="14"/>
      <c r="D65" s="14" t="s">
        <v>31</v>
      </c>
      <c r="E65" s="28" t="s">
        <v>32</v>
      </c>
      <c r="F65" s="36">
        <v>3408.4</v>
      </c>
      <c r="G65" s="36">
        <v>3408.4</v>
      </c>
      <c r="H65" s="36">
        <v>3408.4</v>
      </c>
    </row>
    <row r="66" spans="1:8" ht="37.5">
      <c r="A66" s="14"/>
      <c r="B66" s="127" t="s">
        <v>818</v>
      </c>
      <c r="C66" s="31"/>
      <c r="D66" s="31"/>
      <c r="E66" s="50" t="s">
        <v>819</v>
      </c>
      <c r="F66" s="49">
        <f>F67+F74</f>
        <v>107734.09999999999</v>
      </c>
      <c r="G66" s="49">
        <f>G67+G74</f>
        <v>104071.39999999998</v>
      </c>
      <c r="H66" s="49">
        <f>H67+H74</f>
        <v>91494.9</v>
      </c>
    </row>
    <row r="67" spans="1:8" ht="18.75">
      <c r="A67" s="14"/>
      <c r="B67" s="127"/>
      <c r="C67" s="31" t="s">
        <v>200</v>
      </c>
      <c r="D67" s="31"/>
      <c r="E67" s="50" t="s">
        <v>820</v>
      </c>
      <c r="F67" s="49">
        <f aca="true" t="shared" si="5" ref="F67:H72">F68</f>
        <v>323.1</v>
      </c>
      <c r="G67" s="49">
        <f t="shared" si="5"/>
        <v>285.9</v>
      </c>
      <c r="H67" s="49">
        <f t="shared" si="5"/>
        <v>293.1</v>
      </c>
    </row>
    <row r="68" spans="1:8" ht="18.75">
      <c r="A68" s="14"/>
      <c r="B68" s="127"/>
      <c r="C68" s="31" t="s">
        <v>204</v>
      </c>
      <c r="D68" s="31"/>
      <c r="E68" s="50" t="s">
        <v>821</v>
      </c>
      <c r="F68" s="49">
        <f t="shared" si="5"/>
        <v>323.1</v>
      </c>
      <c r="G68" s="49">
        <f t="shared" si="5"/>
        <v>285.9</v>
      </c>
      <c r="H68" s="49">
        <f t="shared" si="5"/>
        <v>293.1</v>
      </c>
    </row>
    <row r="69" spans="1:8" ht="18.75">
      <c r="A69" s="14"/>
      <c r="B69" s="127"/>
      <c r="C69" s="31" t="s">
        <v>207</v>
      </c>
      <c r="D69" s="31"/>
      <c r="E69" s="50" t="s">
        <v>208</v>
      </c>
      <c r="F69" s="49">
        <f>F70+F72</f>
        <v>323.1</v>
      </c>
      <c r="G69" s="49">
        <f>G70+G72</f>
        <v>285.9</v>
      </c>
      <c r="H69" s="49">
        <f>H70+H72</f>
        <v>293.1</v>
      </c>
    </row>
    <row r="70" spans="1:8" ht="37.5">
      <c r="A70" s="14"/>
      <c r="B70" s="127"/>
      <c r="C70" s="14" t="s">
        <v>304</v>
      </c>
      <c r="D70" s="14"/>
      <c r="E70" s="28" t="s">
        <v>266</v>
      </c>
      <c r="F70" s="36">
        <f t="shared" si="5"/>
        <v>251</v>
      </c>
      <c r="G70" s="36">
        <f t="shared" si="5"/>
        <v>251</v>
      </c>
      <c r="H70" s="36">
        <f t="shared" si="5"/>
        <v>251</v>
      </c>
    </row>
    <row r="71" spans="1:8" ht="37.5">
      <c r="A71" s="14"/>
      <c r="B71" s="127"/>
      <c r="C71" s="14"/>
      <c r="D71" s="14" t="s">
        <v>31</v>
      </c>
      <c r="E71" s="28" t="s">
        <v>32</v>
      </c>
      <c r="F71" s="36">
        <v>251</v>
      </c>
      <c r="G71" s="36">
        <v>251</v>
      </c>
      <c r="H71" s="36">
        <v>251</v>
      </c>
    </row>
    <row r="72" spans="1:8" ht="37.5">
      <c r="A72" s="14"/>
      <c r="B72" s="127"/>
      <c r="C72" s="14" t="s">
        <v>346</v>
      </c>
      <c r="D72" s="14"/>
      <c r="E72" s="28" t="s">
        <v>822</v>
      </c>
      <c r="F72" s="36">
        <f t="shared" si="5"/>
        <v>72.1</v>
      </c>
      <c r="G72" s="36">
        <f t="shared" si="5"/>
        <v>34.9</v>
      </c>
      <c r="H72" s="36">
        <f t="shared" si="5"/>
        <v>42.1</v>
      </c>
    </row>
    <row r="73" spans="1:8" ht="37.5">
      <c r="A73" s="14"/>
      <c r="B73" s="127"/>
      <c r="C73" s="14"/>
      <c r="D73" s="14" t="s">
        <v>31</v>
      </c>
      <c r="E73" s="28" t="s">
        <v>32</v>
      </c>
      <c r="F73" s="36">
        <v>72.1</v>
      </c>
      <c r="G73" s="36">
        <v>34.9</v>
      </c>
      <c r="H73" s="36">
        <v>42.1</v>
      </c>
    </row>
    <row r="74" spans="1:8" ht="18.75">
      <c r="A74" s="18"/>
      <c r="B74" s="18"/>
      <c r="C74" s="18" t="s">
        <v>209</v>
      </c>
      <c r="D74" s="18" t="s">
        <v>247</v>
      </c>
      <c r="E74" s="48" t="s">
        <v>329</v>
      </c>
      <c r="F74" s="49">
        <f aca="true" t="shared" si="6" ref="F74:H75">F75</f>
        <v>107410.99999999999</v>
      </c>
      <c r="G74" s="49">
        <f t="shared" si="6"/>
        <v>103785.49999999999</v>
      </c>
      <c r="H74" s="49">
        <f t="shared" si="6"/>
        <v>91201.79999999999</v>
      </c>
    </row>
    <row r="75" spans="1:8" ht="37.5">
      <c r="A75" s="18"/>
      <c r="B75" s="18"/>
      <c r="C75" s="18" t="s">
        <v>215</v>
      </c>
      <c r="D75" s="18" t="s">
        <v>247</v>
      </c>
      <c r="E75" s="48" t="s">
        <v>216</v>
      </c>
      <c r="F75" s="49">
        <f t="shared" si="6"/>
        <v>107410.99999999999</v>
      </c>
      <c r="G75" s="49">
        <f t="shared" si="6"/>
        <v>103785.49999999999</v>
      </c>
      <c r="H75" s="49">
        <f t="shared" si="6"/>
        <v>91201.79999999999</v>
      </c>
    </row>
    <row r="76" spans="1:8" ht="18.75">
      <c r="A76" s="18"/>
      <c r="B76" s="18"/>
      <c r="C76" s="18" t="s">
        <v>217</v>
      </c>
      <c r="D76" s="18"/>
      <c r="E76" s="48" t="s">
        <v>27</v>
      </c>
      <c r="F76" s="49">
        <f>F77+F81+F90+F85+F83+F93+F87+F95</f>
        <v>107410.99999999999</v>
      </c>
      <c r="G76" s="49">
        <f>G77+G81+G90+G85+G83+G93+G87+G95</f>
        <v>103785.49999999999</v>
      </c>
      <c r="H76" s="49">
        <f>H77+H81+H90+H85+H83+H93+H87+H95</f>
        <v>91201.79999999999</v>
      </c>
    </row>
    <row r="77" spans="1:8" ht="18.75">
      <c r="A77" s="18"/>
      <c r="B77" s="18"/>
      <c r="C77" s="14" t="s">
        <v>218</v>
      </c>
      <c r="D77" s="14" t="s">
        <v>247</v>
      </c>
      <c r="E77" s="27" t="s">
        <v>30</v>
      </c>
      <c r="F77" s="36">
        <f>SUM(F78:F80)</f>
        <v>101196.59999999999</v>
      </c>
      <c r="G77" s="36">
        <f>SUM(G78:G80)</f>
        <v>97641.09999999999</v>
      </c>
      <c r="H77" s="36">
        <f>SUM(H78:H80)</f>
        <v>85057.4</v>
      </c>
    </row>
    <row r="78" spans="1:8" ht="37.5">
      <c r="A78" s="14"/>
      <c r="B78" s="14"/>
      <c r="C78" s="14"/>
      <c r="D78" s="14" t="s">
        <v>31</v>
      </c>
      <c r="E78" s="28" t="s">
        <v>32</v>
      </c>
      <c r="F78" s="36">
        <v>89814.5</v>
      </c>
      <c r="G78" s="36">
        <v>86701.9</v>
      </c>
      <c r="H78" s="36">
        <v>75864.1</v>
      </c>
    </row>
    <row r="79" spans="1:8" ht="18.75">
      <c r="A79" s="14"/>
      <c r="B79" s="14"/>
      <c r="C79" s="14"/>
      <c r="D79" s="14" t="s">
        <v>14</v>
      </c>
      <c r="E79" s="28" t="s">
        <v>15</v>
      </c>
      <c r="F79" s="36">
        <v>11223.2</v>
      </c>
      <c r="G79" s="36">
        <v>10780.3</v>
      </c>
      <c r="H79" s="36">
        <v>9034.4</v>
      </c>
    </row>
    <row r="80" spans="1:8" ht="18.75">
      <c r="A80" s="14"/>
      <c r="B80" s="14"/>
      <c r="C80" s="14"/>
      <c r="D80" s="14" t="s">
        <v>45</v>
      </c>
      <c r="E80" s="28" t="s">
        <v>46</v>
      </c>
      <c r="F80" s="36">
        <v>158.9</v>
      </c>
      <c r="G80" s="36">
        <v>158.9</v>
      </c>
      <c r="H80" s="36">
        <v>158.9</v>
      </c>
    </row>
    <row r="81" spans="1:8" ht="18.75">
      <c r="A81" s="18"/>
      <c r="B81" s="18"/>
      <c r="C81" s="14" t="s">
        <v>220</v>
      </c>
      <c r="D81" s="14" t="s">
        <v>247</v>
      </c>
      <c r="E81" s="27" t="s">
        <v>271</v>
      </c>
      <c r="F81" s="36">
        <f>F82</f>
        <v>700</v>
      </c>
      <c r="G81" s="36">
        <f>G82</f>
        <v>630</v>
      </c>
      <c r="H81" s="36">
        <f>H82</f>
        <v>630</v>
      </c>
    </row>
    <row r="82" spans="1:8" ht="18.75">
      <c r="A82" s="14"/>
      <c r="B82" s="14"/>
      <c r="C82" s="14"/>
      <c r="D82" s="14" t="s">
        <v>14</v>
      </c>
      <c r="E82" s="28" t="s">
        <v>15</v>
      </c>
      <c r="F82" s="36">
        <v>700</v>
      </c>
      <c r="G82" s="36">
        <v>630</v>
      </c>
      <c r="H82" s="36">
        <v>630</v>
      </c>
    </row>
    <row r="83" spans="1:8" ht="37.5">
      <c r="A83" s="14"/>
      <c r="B83" s="14"/>
      <c r="C83" s="30" t="s">
        <v>311</v>
      </c>
      <c r="D83" s="14"/>
      <c r="E83" s="28" t="s">
        <v>262</v>
      </c>
      <c r="F83" s="36">
        <f>F84</f>
        <v>15.7</v>
      </c>
      <c r="G83" s="36">
        <f>G84</f>
        <v>15.7</v>
      </c>
      <c r="H83" s="36">
        <f>H84</f>
        <v>15.7</v>
      </c>
    </row>
    <row r="84" spans="1:8" ht="37.5">
      <c r="A84" s="14"/>
      <c r="B84" s="14"/>
      <c r="C84" s="30"/>
      <c r="D84" s="14" t="s">
        <v>31</v>
      </c>
      <c r="E84" s="28" t="s">
        <v>32</v>
      </c>
      <c r="F84" s="36">
        <v>15.7</v>
      </c>
      <c r="G84" s="36">
        <v>15.7</v>
      </c>
      <c r="H84" s="36">
        <v>15.7</v>
      </c>
    </row>
    <row r="85" spans="1:8" ht="18.75">
      <c r="A85" s="14"/>
      <c r="B85" s="14"/>
      <c r="C85" s="30" t="s">
        <v>308</v>
      </c>
      <c r="D85" s="14"/>
      <c r="E85" s="28" t="s">
        <v>224</v>
      </c>
      <c r="F85" s="36">
        <f>F86</f>
        <v>66.2</v>
      </c>
      <c r="G85" s="36">
        <f>G86</f>
        <v>66.2</v>
      </c>
      <c r="H85" s="36">
        <f>H86</f>
        <v>66.2</v>
      </c>
    </row>
    <row r="86" spans="1:8" ht="18.75">
      <c r="A86" s="14"/>
      <c r="B86" s="14"/>
      <c r="C86" s="30"/>
      <c r="D86" s="14" t="s">
        <v>14</v>
      </c>
      <c r="E86" s="28" t="s">
        <v>15</v>
      </c>
      <c r="F86" s="36">
        <v>66.2</v>
      </c>
      <c r="G86" s="36">
        <v>66.2</v>
      </c>
      <c r="H86" s="36">
        <v>66.2</v>
      </c>
    </row>
    <row r="87" spans="1:8" ht="18.75">
      <c r="A87" s="14"/>
      <c r="B87" s="14"/>
      <c r="C87" s="30" t="s">
        <v>309</v>
      </c>
      <c r="D87" s="14"/>
      <c r="E87" s="28" t="s">
        <v>246</v>
      </c>
      <c r="F87" s="36">
        <f>F88+F89</f>
        <v>267.2</v>
      </c>
      <c r="G87" s="36">
        <f>G88+G89</f>
        <v>267.2</v>
      </c>
      <c r="H87" s="36">
        <f>H88+H89</f>
        <v>267.2</v>
      </c>
    </row>
    <row r="88" spans="1:8" ht="37.5">
      <c r="A88" s="14"/>
      <c r="B88" s="14"/>
      <c r="C88" s="30"/>
      <c r="D88" s="14" t="s">
        <v>31</v>
      </c>
      <c r="E88" s="28" t="s">
        <v>32</v>
      </c>
      <c r="F88" s="36">
        <v>227.2</v>
      </c>
      <c r="G88" s="36">
        <v>227.2</v>
      </c>
      <c r="H88" s="36">
        <v>227.2</v>
      </c>
    </row>
    <row r="89" spans="1:8" ht="18.75">
      <c r="A89" s="14"/>
      <c r="B89" s="14"/>
      <c r="C89" s="30"/>
      <c r="D89" s="14" t="s">
        <v>14</v>
      </c>
      <c r="E89" s="28" t="s">
        <v>15</v>
      </c>
      <c r="F89" s="36">
        <v>40</v>
      </c>
      <c r="G89" s="36">
        <v>40</v>
      </c>
      <c r="H89" s="36">
        <v>40</v>
      </c>
    </row>
    <row r="90" spans="1:8" ht="18.75">
      <c r="A90" s="14"/>
      <c r="B90" s="14"/>
      <c r="C90" s="30" t="s">
        <v>300</v>
      </c>
      <c r="D90" s="14"/>
      <c r="E90" s="28" t="s">
        <v>1102</v>
      </c>
      <c r="F90" s="36">
        <f>F91+F92</f>
        <v>4616.2</v>
      </c>
      <c r="G90" s="36">
        <f>G91+G92</f>
        <v>4616.2</v>
      </c>
      <c r="H90" s="36">
        <f>H91+H92</f>
        <v>4616.2</v>
      </c>
    </row>
    <row r="91" spans="1:8" ht="37.5">
      <c r="A91" s="14"/>
      <c r="B91" s="14"/>
      <c r="C91" s="30"/>
      <c r="D91" s="14" t="s">
        <v>31</v>
      </c>
      <c r="E91" s="28" t="s">
        <v>32</v>
      </c>
      <c r="F91" s="36">
        <v>4556.2</v>
      </c>
      <c r="G91" s="36">
        <v>4556.2</v>
      </c>
      <c r="H91" s="36">
        <v>4556.2</v>
      </c>
    </row>
    <row r="92" spans="1:8" ht="18.75">
      <c r="A92" s="14"/>
      <c r="B92" s="14"/>
      <c r="C92" s="30"/>
      <c r="D92" s="14" t="s">
        <v>14</v>
      </c>
      <c r="E92" s="28" t="s">
        <v>15</v>
      </c>
      <c r="F92" s="36">
        <v>60</v>
      </c>
      <c r="G92" s="36">
        <v>60</v>
      </c>
      <c r="H92" s="36">
        <v>60</v>
      </c>
    </row>
    <row r="93" spans="1:8" ht="37.5">
      <c r="A93" s="14"/>
      <c r="B93" s="14"/>
      <c r="C93" s="30" t="s">
        <v>306</v>
      </c>
      <c r="D93" s="14"/>
      <c r="E93" s="28" t="s">
        <v>307</v>
      </c>
      <c r="F93" s="36">
        <f>F94</f>
        <v>0.5</v>
      </c>
      <c r="G93" s="36">
        <f>G94</f>
        <v>0.5</v>
      </c>
      <c r="H93" s="36">
        <f>H94</f>
        <v>0.5</v>
      </c>
    </row>
    <row r="94" spans="1:8" ht="37.5">
      <c r="A94" s="14"/>
      <c r="B94" s="14"/>
      <c r="C94" s="30"/>
      <c r="D94" s="14" t="s">
        <v>31</v>
      </c>
      <c r="E94" s="28" t="s">
        <v>32</v>
      </c>
      <c r="F94" s="36">
        <v>0.5</v>
      </c>
      <c r="G94" s="36">
        <v>0.5</v>
      </c>
      <c r="H94" s="36">
        <v>0.5</v>
      </c>
    </row>
    <row r="95" spans="1:8" ht="18.75">
      <c r="A95" s="14"/>
      <c r="B95" s="14"/>
      <c r="C95" s="30" t="s">
        <v>344</v>
      </c>
      <c r="D95" s="14"/>
      <c r="E95" s="28" t="s">
        <v>345</v>
      </c>
      <c r="F95" s="36">
        <f>F96</f>
        <v>548.6</v>
      </c>
      <c r="G95" s="36">
        <f>G96</f>
        <v>548.6</v>
      </c>
      <c r="H95" s="36">
        <f>H96</f>
        <v>548.6</v>
      </c>
    </row>
    <row r="96" spans="1:8" ht="37.5">
      <c r="A96" s="14"/>
      <c r="B96" s="14"/>
      <c r="C96" s="30"/>
      <c r="D96" s="14" t="s">
        <v>31</v>
      </c>
      <c r="E96" s="28" t="s">
        <v>32</v>
      </c>
      <c r="F96" s="36">
        <v>548.6</v>
      </c>
      <c r="G96" s="36">
        <v>548.6</v>
      </c>
      <c r="H96" s="36">
        <v>548.6</v>
      </c>
    </row>
    <row r="97" spans="1:8" ht="18.75">
      <c r="A97" s="14"/>
      <c r="B97" s="18" t="s">
        <v>823</v>
      </c>
      <c r="C97" s="31"/>
      <c r="D97" s="18"/>
      <c r="E97" s="34" t="s">
        <v>824</v>
      </c>
      <c r="F97" s="49">
        <f>F98</f>
        <v>44.7</v>
      </c>
      <c r="G97" s="49">
        <f aca="true" t="shared" si="7" ref="G97:H101">G98</f>
        <v>347</v>
      </c>
      <c r="H97" s="49">
        <f t="shared" si="7"/>
        <v>347</v>
      </c>
    </row>
    <row r="98" spans="1:8" ht="18.75">
      <c r="A98" s="14"/>
      <c r="B98" s="18"/>
      <c r="C98" s="18" t="s">
        <v>209</v>
      </c>
      <c r="D98" s="18" t="s">
        <v>247</v>
      </c>
      <c r="E98" s="48" t="s">
        <v>329</v>
      </c>
      <c r="F98" s="49">
        <f>F99</f>
        <v>44.7</v>
      </c>
      <c r="G98" s="49">
        <f t="shared" si="7"/>
        <v>347</v>
      </c>
      <c r="H98" s="49">
        <f t="shared" si="7"/>
        <v>347</v>
      </c>
    </row>
    <row r="99" spans="1:8" ht="37.5">
      <c r="A99" s="14"/>
      <c r="B99" s="18"/>
      <c r="C99" s="18" t="s">
        <v>215</v>
      </c>
      <c r="D99" s="18" t="s">
        <v>247</v>
      </c>
      <c r="E99" s="48" t="s">
        <v>216</v>
      </c>
      <c r="F99" s="49">
        <f>F100</f>
        <v>44.7</v>
      </c>
      <c r="G99" s="49">
        <f t="shared" si="7"/>
        <v>347</v>
      </c>
      <c r="H99" s="49">
        <f t="shared" si="7"/>
        <v>347</v>
      </c>
    </row>
    <row r="100" spans="1:8" ht="18.75">
      <c r="A100" s="14"/>
      <c r="B100" s="14"/>
      <c r="C100" s="18" t="s">
        <v>217</v>
      </c>
      <c r="D100" s="18"/>
      <c r="E100" s="48" t="s">
        <v>27</v>
      </c>
      <c r="F100" s="49">
        <f>F101</f>
        <v>44.7</v>
      </c>
      <c r="G100" s="49">
        <f t="shared" si="7"/>
        <v>347</v>
      </c>
      <c r="H100" s="49">
        <f t="shared" si="7"/>
        <v>347</v>
      </c>
    </row>
    <row r="101" spans="1:8" ht="37.5">
      <c r="A101" s="14"/>
      <c r="B101" s="14"/>
      <c r="C101" s="30" t="s">
        <v>423</v>
      </c>
      <c r="D101" s="14"/>
      <c r="E101" s="27" t="s">
        <v>426</v>
      </c>
      <c r="F101" s="36">
        <f>F102</f>
        <v>44.7</v>
      </c>
      <c r="G101" s="36">
        <f t="shared" si="7"/>
        <v>347</v>
      </c>
      <c r="H101" s="36">
        <f t="shared" si="7"/>
        <v>347</v>
      </c>
    </row>
    <row r="102" spans="1:8" ht="18.75">
      <c r="A102" s="14"/>
      <c r="B102" s="14"/>
      <c r="C102" s="30"/>
      <c r="D102" s="14" t="s">
        <v>14</v>
      </c>
      <c r="E102" s="28" t="s">
        <v>15</v>
      </c>
      <c r="F102" s="36">
        <v>44.7</v>
      </c>
      <c r="G102" s="36">
        <v>347</v>
      </c>
      <c r="H102" s="36">
        <v>347</v>
      </c>
    </row>
    <row r="103" spans="1:8" ht="18.75">
      <c r="A103" s="14"/>
      <c r="B103" s="18" t="s">
        <v>825</v>
      </c>
      <c r="C103" s="30"/>
      <c r="D103" s="14"/>
      <c r="E103" s="34" t="s">
        <v>826</v>
      </c>
      <c r="F103" s="49">
        <f>F104</f>
        <v>3500</v>
      </c>
      <c r="G103" s="49"/>
      <c r="H103" s="49"/>
    </row>
    <row r="104" spans="1:8" ht="18.75">
      <c r="A104" s="14"/>
      <c r="B104" s="14"/>
      <c r="C104" s="18" t="s">
        <v>237</v>
      </c>
      <c r="D104" s="18" t="s">
        <v>247</v>
      </c>
      <c r="E104" s="48" t="s">
        <v>238</v>
      </c>
      <c r="F104" s="49">
        <f>F105</f>
        <v>3500</v>
      </c>
      <c r="G104" s="49"/>
      <c r="H104" s="49"/>
    </row>
    <row r="105" spans="1:8" ht="18.75">
      <c r="A105" s="14"/>
      <c r="B105" s="14"/>
      <c r="C105" s="6" t="s">
        <v>341</v>
      </c>
      <c r="D105" s="14"/>
      <c r="E105" s="28" t="s">
        <v>498</v>
      </c>
      <c r="F105" s="36">
        <f>F106</f>
        <v>3500</v>
      </c>
      <c r="G105" s="36"/>
      <c r="H105" s="36"/>
    </row>
    <row r="106" spans="1:8" ht="18.75">
      <c r="A106" s="14"/>
      <c r="B106" s="14"/>
      <c r="C106" s="18"/>
      <c r="D106" s="14" t="s">
        <v>45</v>
      </c>
      <c r="E106" s="28" t="s">
        <v>46</v>
      </c>
      <c r="F106" s="36">
        <v>3500</v>
      </c>
      <c r="G106" s="36"/>
      <c r="H106" s="36"/>
    </row>
    <row r="107" spans="1:8" ht="18.75">
      <c r="A107" s="14"/>
      <c r="B107" s="127" t="s">
        <v>827</v>
      </c>
      <c r="C107" s="31"/>
      <c r="D107" s="31"/>
      <c r="E107" s="50" t="s">
        <v>828</v>
      </c>
      <c r="F107" s="49">
        <f>F108</f>
        <v>5000</v>
      </c>
      <c r="G107" s="49">
        <f aca="true" t="shared" si="8" ref="G107:H109">G108</f>
        <v>5000</v>
      </c>
      <c r="H107" s="49">
        <f t="shared" si="8"/>
        <v>8000</v>
      </c>
    </row>
    <row r="108" spans="1:8" ht="18.75">
      <c r="A108" s="18"/>
      <c r="B108" s="18"/>
      <c r="C108" s="18" t="s">
        <v>237</v>
      </c>
      <c r="D108" s="18" t="s">
        <v>247</v>
      </c>
      <c r="E108" s="48" t="s">
        <v>238</v>
      </c>
      <c r="F108" s="49">
        <f>F109</f>
        <v>5000</v>
      </c>
      <c r="G108" s="49">
        <f t="shared" si="8"/>
        <v>5000</v>
      </c>
      <c r="H108" s="49">
        <f t="shared" si="8"/>
        <v>8000</v>
      </c>
    </row>
    <row r="109" spans="1:8" ht="18.75">
      <c r="A109" s="18"/>
      <c r="B109" s="18"/>
      <c r="C109" s="35" t="s">
        <v>240</v>
      </c>
      <c r="D109" s="14" t="s">
        <v>247</v>
      </c>
      <c r="E109" s="27" t="s">
        <v>1103</v>
      </c>
      <c r="F109" s="36">
        <f>F110</f>
        <v>5000</v>
      </c>
      <c r="G109" s="36">
        <f t="shared" si="8"/>
        <v>5000</v>
      </c>
      <c r="H109" s="36">
        <f t="shared" si="8"/>
        <v>8000</v>
      </c>
    </row>
    <row r="110" spans="1:8" ht="18.75">
      <c r="A110" s="14"/>
      <c r="B110" s="14"/>
      <c r="C110" s="14"/>
      <c r="D110" s="14" t="s">
        <v>45</v>
      </c>
      <c r="E110" s="28" t="s">
        <v>46</v>
      </c>
      <c r="F110" s="36">
        <v>5000</v>
      </c>
      <c r="G110" s="36">
        <v>5000</v>
      </c>
      <c r="H110" s="36">
        <v>8000</v>
      </c>
    </row>
    <row r="111" spans="1:8" ht="18.75">
      <c r="A111" s="14"/>
      <c r="B111" s="127" t="s">
        <v>807</v>
      </c>
      <c r="C111" s="31"/>
      <c r="D111" s="31"/>
      <c r="E111" s="50" t="s">
        <v>808</v>
      </c>
      <c r="F111" s="49">
        <f>F117+F133+F159+F112</f>
        <v>76871.65203</v>
      </c>
      <c r="G111" s="49">
        <f>G117+G133+G159+G112</f>
        <v>129710.67275</v>
      </c>
      <c r="H111" s="49">
        <f>H117+H133+H159+H112</f>
        <v>167261.13334000003</v>
      </c>
    </row>
    <row r="112" spans="1:8" ht="18.75">
      <c r="A112" s="14"/>
      <c r="B112" s="127"/>
      <c r="C112" s="18" t="s">
        <v>80</v>
      </c>
      <c r="D112" s="18" t="s">
        <v>247</v>
      </c>
      <c r="E112" s="48" t="s">
        <v>340</v>
      </c>
      <c r="F112" s="49">
        <f>F113</f>
        <v>1209</v>
      </c>
      <c r="G112" s="49">
        <f aca="true" t="shared" si="9" ref="G112:H115">G113</f>
        <v>1088.1</v>
      </c>
      <c r="H112" s="49">
        <f t="shared" si="9"/>
        <v>1088.1</v>
      </c>
    </row>
    <row r="113" spans="1:8" ht="18.75">
      <c r="A113" s="14"/>
      <c r="B113" s="127"/>
      <c r="C113" s="18" t="s">
        <v>81</v>
      </c>
      <c r="D113" s="18" t="s">
        <v>247</v>
      </c>
      <c r="E113" s="48" t="s">
        <v>275</v>
      </c>
      <c r="F113" s="49">
        <f>F114</f>
        <v>1209</v>
      </c>
      <c r="G113" s="49">
        <f t="shared" si="9"/>
        <v>1088.1</v>
      </c>
      <c r="H113" s="49">
        <f t="shared" si="9"/>
        <v>1088.1</v>
      </c>
    </row>
    <row r="114" spans="1:8" ht="37.5">
      <c r="A114" s="14"/>
      <c r="B114" s="127"/>
      <c r="C114" s="18" t="s">
        <v>829</v>
      </c>
      <c r="D114" s="18"/>
      <c r="E114" s="48" t="s">
        <v>1087</v>
      </c>
      <c r="F114" s="49">
        <f>F115</f>
        <v>1209</v>
      </c>
      <c r="G114" s="49">
        <f t="shared" si="9"/>
        <v>1088.1</v>
      </c>
      <c r="H114" s="49">
        <f t="shared" si="9"/>
        <v>1088.1</v>
      </c>
    </row>
    <row r="115" spans="1:8" ht="18.75">
      <c r="A115" s="14"/>
      <c r="B115" s="127"/>
      <c r="C115" s="30" t="s">
        <v>830</v>
      </c>
      <c r="D115" s="31"/>
      <c r="E115" s="32" t="s">
        <v>831</v>
      </c>
      <c r="F115" s="36">
        <f>F116</f>
        <v>1209</v>
      </c>
      <c r="G115" s="36">
        <f t="shared" si="9"/>
        <v>1088.1</v>
      </c>
      <c r="H115" s="36">
        <f t="shared" si="9"/>
        <v>1088.1</v>
      </c>
    </row>
    <row r="116" spans="1:8" ht="18.75">
      <c r="A116" s="14"/>
      <c r="B116" s="127"/>
      <c r="C116" s="31"/>
      <c r="D116" s="14" t="s">
        <v>14</v>
      </c>
      <c r="E116" s="28" t="s">
        <v>15</v>
      </c>
      <c r="F116" s="36">
        <v>1209</v>
      </c>
      <c r="G116" s="36">
        <v>1088.1</v>
      </c>
      <c r="H116" s="36">
        <v>1088.1</v>
      </c>
    </row>
    <row r="117" spans="1:8" ht="18.75">
      <c r="A117" s="18"/>
      <c r="B117" s="18"/>
      <c r="C117" s="18" t="s">
        <v>188</v>
      </c>
      <c r="D117" s="18" t="s">
        <v>247</v>
      </c>
      <c r="E117" s="48" t="s">
        <v>351</v>
      </c>
      <c r="F117" s="49">
        <f>F118+F129</f>
        <v>1893.2</v>
      </c>
      <c r="G117" s="49">
        <f>G118+G129</f>
        <v>1703.9</v>
      </c>
      <c r="H117" s="49">
        <f>H118+H129</f>
        <v>1703.9</v>
      </c>
    </row>
    <row r="118" spans="1:8" ht="18.75">
      <c r="A118" s="18"/>
      <c r="B118" s="18"/>
      <c r="C118" s="18" t="s">
        <v>189</v>
      </c>
      <c r="D118" s="18" t="s">
        <v>247</v>
      </c>
      <c r="E118" s="48" t="s">
        <v>190</v>
      </c>
      <c r="F118" s="49">
        <f>F119</f>
        <v>1720.2</v>
      </c>
      <c r="G118" s="49">
        <f>G119</f>
        <v>1548.2</v>
      </c>
      <c r="H118" s="49">
        <f>H119</f>
        <v>1548.2</v>
      </c>
    </row>
    <row r="119" spans="1:8" ht="18.75">
      <c r="A119" s="18"/>
      <c r="B119" s="18"/>
      <c r="C119" s="18" t="s">
        <v>191</v>
      </c>
      <c r="D119" s="18"/>
      <c r="E119" s="48" t="s">
        <v>330</v>
      </c>
      <c r="F119" s="49">
        <f>F120+F123+F125+F127</f>
        <v>1720.2</v>
      </c>
      <c r="G119" s="49">
        <f>G120+G123+G125+G127</f>
        <v>1548.2</v>
      </c>
      <c r="H119" s="49">
        <f>H120+H123+H125+H127</f>
        <v>1548.2</v>
      </c>
    </row>
    <row r="120" spans="1:8" ht="18.75">
      <c r="A120" s="18"/>
      <c r="B120" s="18"/>
      <c r="C120" s="14" t="s">
        <v>192</v>
      </c>
      <c r="D120" s="14" t="s">
        <v>247</v>
      </c>
      <c r="E120" s="27" t="s">
        <v>1083</v>
      </c>
      <c r="F120" s="36">
        <f>F121+F122</f>
        <v>1720.2</v>
      </c>
      <c r="G120" s="36">
        <f>G121+G122</f>
        <v>1548.2</v>
      </c>
      <c r="H120" s="36">
        <f>H121+H122</f>
        <v>1548.2</v>
      </c>
    </row>
    <row r="121" spans="1:8" ht="18.75">
      <c r="A121" s="14"/>
      <c r="B121" s="14"/>
      <c r="C121" s="14"/>
      <c r="D121" s="14" t="s">
        <v>14</v>
      </c>
      <c r="E121" s="28" t="s">
        <v>15</v>
      </c>
      <c r="F121" s="36">
        <v>54.2</v>
      </c>
      <c r="G121" s="36">
        <v>48.8</v>
      </c>
      <c r="H121" s="36">
        <v>48.8</v>
      </c>
    </row>
    <row r="122" spans="1:8" ht="18.75">
      <c r="A122" s="14"/>
      <c r="B122" s="14"/>
      <c r="C122" s="14"/>
      <c r="D122" s="14" t="s">
        <v>11</v>
      </c>
      <c r="E122" s="28" t="s">
        <v>12</v>
      </c>
      <c r="F122" s="36">
        <v>1666</v>
      </c>
      <c r="G122" s="36">
        <v>1499.4</v>
      </c>
      <c r="H122" s="36">
        <v>1499.4</v>
      </c>
    </row>
    <row r="123" spans="1:8" ht="18.75" hidden="1">
      <c r="A123" s="14"/>
      <c r="B123" s="14"/>
      <c r="C123" s="14" t="s">
        <v>834</v>
      </c>
      <c r="D123" s="14"/>
      <c r="E123" s="28" t="s">
        <v>835</v>
      </c>
      <c r="F123" s="36">
        <f>F124</f>
        <v>0</v>
      </c>
      <c r="G123" s="36">
        <f>G124</f>
        <v>0</v>
      </c>
      <c r="H123" s="36">
        <f>H124</f>
        <v>0</v>
      </c>
    </row>
    <row r="124" spans="1:8" ht="18.75" hidden="1">
      <c r="A124" s="14"/>
      <c r="B124" s="14"/>
      <c r="C124" s="14"/>
      <c r="D124" s="14" t="s">
        <v>11</v>
      </c>
      <c r="E124" s="28" t="s">
        <v>12</v>
      </c>
      <c r="F124" s="36"/>
      <c r="G124" s="36"/>
      <c r="H124" s="36"/>
    </row>
    <row r="125" spans="1:8" ht="18.75" hidden="1">
      <c r="A125" s="14"/>
      <c r="B125" s="14"/>
      <c r="C125" s="14" t="s">
        <v>834</v>
      </c>
      <c r="D125" s="14"/>
      <c r="E125" s="28" t="s">
        <v>836</v>
      </c>
      <c r="F125" s="36">
        <f>F126</f>
        <v>0</v>
      </c>
      <c r="G125" s="36">
        <f>G126</f>
        <v>0</v>
      </c>
      <c r="H125" s="36">
        <f>H126</f>
        <v>0</v>
      </c>
    </row>
    <row r="126" spans="1:8" ht="18.75" hidden="1">
      <c r="A126" s="14"/>
      <c r="B126" s="14"/>
      <c r="C126" s="14"/>
      <c r="D126" s="14" t="s">
        <v>11</v>
      </c>
      <c r="E126" s="28" t="s">
        <v>12</v>
      </c>
      <c r="F126" s="36"/>
      <c r="G126" s="36"/>
      <c r="H126" s="36"/>
    </row>
    <row r="127" spans="1:8" ht="18.75" hidden="1">
      <c r="A127" s="14"/>
      <c r="B127" s="14"/>
      <c r="C127" s="14" t="s">
        <v>834</v>
      </c>
      <c r="D127" s="14"/>
      <c r="E127" s="28" t="s">
        <v>837</v>
      </c>
      <c r="F127" s="36">
        <f>F128</f>
        <v>0</v>
      </c>
      <c r="G127" s="36">
        <f>G128</f>
        <v>0</v>
      </c>
      <c r="H127" s="36">
        <f>H128</f>
        <v>0</v>
      </c>
    </row>
    <row r="128" spans="1:8" ht="18.75" hidden="1">
      <c r="A128" s="14"/>
      <c r="B128" s="14"/>
      <c r="C128" s="14"/>
      <c r="D128" s="14" t="s">
        <v>11</v>
      </c>
      <c r="E128" s="28" t="s">
        <v>12</v>
      </c>
      <c r="F128" s="36"/>
      <c r="G128" s="36"/>
      <c r="H128" s="36"/>
    </row>
    <row r="129" spans="1:8" ht="18.75">
      <c r="A129" s="18"/>
      <c r="B129" s="18"/>
      <c r="C129" s="18" t="s">
        <v>250</v>
      </c>
      <c r="D129" s="18"/>
      <c r="E129" s="48" t="s">
        <v>251</v>
      </c>
      <c r="F129" s="49">
        <f>F130</f>
        <v>173</v>
      </c>
      <c r="G129" s="49">
        <f aca="true" t="shared" si="10" ref="G129:H131">G130</f>
        <v>155.7</v>
      </c>
      <c r="H129" s="49">
        <f t="shared" si="10"/>
        <v>155.7</v>
      </c>
    </row>
    <row r="130" spans="1:8" ht="18.75">
      <c r="A130" s="18"/>
      <c r="B130" s="18"/>
      <c r="C130" s="18" t="s">
        <v>252</v>
      </c>
      <c r="D130" s="18"/>
      <c r="E130" s="48" t="s">
        <v>364</v>
      </c>
      <c r="F130" s="49">
        <f>F131</f>
        <v>173</v>
      </c>
      <c r="G130" s="49">
        <f t="shared" si="10"/>
        <v>155.7</v>
      </c>
      <c r="H130" s="49">
        <f t="shared" si="10"/>
        <v>155.7</v>
      </c>
    </row>
    <row r="131" spans="1:8" ht="18.75">
      <c r="A131" s="18"/>
      <c r="B131" s="18"/>
      <c r="C131" s="14" t="s">
        <v>253</v>
      </c>
      <c r="D131" s="14"/>
      <c r="E131" s="27" t="s">
        <v>387</v>
      </c>
      <c r="F131" s="36">
        <f>F132</f>
        <v>173</v>
      </c>
      <c r="G131" s="36">
        <f t="shared" si="10"/>
        <v>155.7</v>
      </c>
      <c r="H131" s="36">
        <f t="shared" si="10"/>
        <v>155.7</v>
      </c>
    </row>
    <row r="132" spans="1:8" ht="18.75">
      <c r="A132" s="14"/>
      <c r="B132" s="14"/>
      <c r="C132" s="14"/>
      <c r="D132" s="14" t="s">
        <v>11</v>
      </c>
      <c r="E132" s="28" t="s">
        <v>12</v>
      </c>
      <c r="F132" s="36">
        <v>173</v>
      </c>
      <c r="G132" s="36">
        <v>155.7</v>
      </c>
      <c r="H132" s="36">
        <v>155.7</v>
      </c>
    </row>
    <row r="133" spans="1:8" ht="18.75">
      <c r="A133" s="18"/>
      <c r="B133" s="18"/>
      <c r="C133" s="18" t="s">
        <v>209</v>
      </c>
      <c r="D133" s="18" t="s">
        <v>247</v>
      </c>
      <c r="E133" s="48" t="s">
        <v>329</v>
      </c>
      <c r="F133" s="49">
        <f>F134+F139</f>
        <v>72233.8</v>
      </c>
      <c r="G133" s="49">
        <f>G134+G139</f>
        <v>69061</v>
      </c>
      <c r="H133" s="49">
        <f>H134+H139</f>
        <v>57723.4</v>
      </c>
    </row>
    <row r="134" spans="1:8" ht="18.75">
      <c r="A134" s="18"/>
      <c r="B134" s="18"/>
      <c r="C134" s="18" t="s">
        <v>210</v>
      </c>
      <c r="D134" s="18" t="s">
        <v>247</v>
      </c>
      <c r="E134" s="48" t="s">
        <v>211</v>
      </c>
      <c r="F134" s="49">
        <f aca="true" t="shared" si="11" ref="F134:H135">F135</f>
        <v>350</v>
      </c>
      <c r="G134" s="49">
        <f t="shared" si="11"/>
        <v>315</v>
      </c>
      <c r="H134" s="49">
        <f t="shared" si="11"/>
        <v>315</v>
      </c>
    </row>
    <row r="135" spans="1:8" ht="37.5">
      <c r="A135" s="18"/>
      <c r="B135" s="18"/>
      <c r="C135" s="18" t="s">
        <v>212</v>
      </c>
      <c r="D135" s="18"/>
      <c r="E135" s="48" t="s">
        <v>1084</v>
      </c>
      <c r="F135" s="49">
        <f t="shared" si="11"/>
        <v>350</v>
      </c>
      <c r="G135" s="49">
        <f t="shared" si="11"/>
        <v>315</v>
      </c>
      <c r="H135" s="49">
        <f t="shared" si="11"/>
        <v>315</v>
      </c>
    </row>
    <row r="136" spans="1:8" ht="18.75">
      <c r="A136" s="18"/>
      <c r="B136" s="18"/>
      <c r="C136" s="14" t="s">
        <v>213</v>
      </c>
      <c r="D136" s="14" t="s">
        <v>247</v>
      </c>
      <c r="E136" s="27" t="s">
        <v>214</v>
      </c>
      <c r="F136" s="36">
        <f>F137+F138</f>
        <v>350</v>
      </c>
      <c r="G136" s="36">
        <f>G137+G138</f>
        <v>315</v>
      </c>
      <c r="H136" s="36">
        <f>H137+H138</f>
        <v>315</v>
      </c>
    </row>
    <row r="137" spans="1:8" ht="37.5">
      <c r="A137" s="14"/>
      <c r="B137" s="14"/>
      <c r="C137" s="14"/>
      <c r="D137" s="14" t="s">
        <v>31</v>
      </c>
      <c r="E137" s="28" t="s">
        <v>32</v>
      </c>
      <c r="F137" s="36">
        <v>200</v>
      </c>
      <c r="G137" s="36">
        <v>180</v>
      </c>
      <c r="H137" s="36">
        <v>180</v>
      </c>
    </row>
    <row r="138" spans="1:8" ht="18.75">
      <c r="A138" s="14"/>
      <c r="B138" s="14"/>
      <c r="C138" s="14"/>
      <c r="D138" s="14" t="s">
        <v>14</v>
      </c>
      <c r="E138" s="28" t="s">
        <v>15</v>
      </c>
      <c r="F138" s="36">
        <v>150</v>
      </c>
      <c r="G138" s="36">
        <v>135</v>
      </c>
      <c r="H138" s="36">
        <v>135</v>
      </c>
    </row>
    <row r="139" spans="1:8" ht="37.5">
      <c r="A139" s="18"/>
      <c r="B139" s="18"/>
      <c r="C139" s="18" t="s">
        <v>215</v>
      </c>
      <c r="D139" s="18" t="s">
        <v>247</v>
      </c>
      <c r="E139" s="48" t="s">
        <v>216</v>
      </c>
      <c r="F139" s="49">
        <f>F140+F152</f>
        <v>71883.8</v>
      </c>
      <c r="G139" s="49">
        <f>G140+G152</f>
        <v>68746</v>
      </c>
      <c r="H139" s="49">
        <f>H140+H152</f>
        <v>57408.4</v>
      </c>
    </row>
    <row r="140" spans="1:8" ht="18.75">
      <c r="A140" s="18"/>
      <c r="B140" s="18"/>
      <c r="C140" s="18" t="s">
        <v>217</v>
      </c>
      <c r="D140" s="18"/>
      <c r="E140" s="48" t="s">
        <v>27</v>
      </c>
      <c r="F140" s="49">
        <f>F141+F143+F145+F147+F149</f>
        <v>20120.8</v>
      </c>
      <c r="G140" s="49">
        <f>G141+G143+G145+G147+G149</f>
        <v>19087.5</v>
      </c>
      <c r="H140" s="49">
        <f>H141+H143+H145+H147+H149</f>
        <v>19087.5</v>
      </c>
    </row>
    <row r="141" spans="1:8" ht="18.75">
      <c r="A141" s="18"/>
      <c r="B141" s="18"/>
      <c r="C141" s="14" t="s">
        <v>219</v>
      </c>
      <c r="D141" s="14" t="s">
        <v>247</v>
      </c>
      <c r="E141" s="27" t="s">
        <v>272</v>
      </c>
      <c r="F141" s="36">
        <f>F142</f>
        <v>5000</v>
      </c>
      <c r="G141" s="36">
        <f>G142</f>
        <v>4000</v>
      </c>
      <c r="H141" s="36">
        <f>H142</f>
        <v>4000</v>
      </c>
    </row>
    <row r="142" spans="1:8" ht="18.75">
      <c r="A142" s="14"/>
      <c r="B142" s="14"/>
      <c r="C142" s="14"/>
      <c r="D142" s="14" t="s">
        <v>14</v>
      </c>
      <c r="E142" s="28" t="s">
        <v>15</v>
      </c>
      <c r="F142" s="36">
        <v>5000</v>
      </c>
      <c r="G142" s="36">
        <v>4000</v>
      </c>
      <c r="H142" s="36">
        <v>4000</v>
      </c>
    </row>
    <row r="143" spans="1:8" ht="18.75">
      <c r="A143" s="18"/>
      <c r="B143" s="18"/>
      <c r="C143" s="14" t="s">
        <v>221</v>
      </c>
      <c r="D143" s="14" t="s">
        <v>247</v>
      </c>
      <c r="E143" s="27" t="s">
        <v>273</v>
      </c>
      <c r="F143" s="36">
        <f>F144</f>
        <v>6888.9</v>
      </c>
      <c r="G143" s="36">
        <f>G144</f>
        <v>6267.5</v>
      </c>
      <c r="H143" s="36">
        <f>H144</f>
        <v>6267.5</v>
      </c>
    </row>
    <row r="144" spans="1:8" ht="18.75">
      <c r="A144" s="14"/>
      <c r="B144" s="14"/>
      <c r="C144" s="14"/>
      <c r="D144" s="14" t="s">
        <v>11</v>
      </c>
      <c r="E144" s="28" t="s">
        <v>12</v>
      </c>
      <c r="F144" s="36">
        <v>6888.9</v>
      </c>
      <c r="G144" s="36">
        <v>6267.5</v>
      </c>
      <c r="H144" s="36">
        <v>6267.5</v>
      </c>
    </row>
    <row r="145" spans="1:8" ht="18.75">
      <c r="A145" s="18"/>
      <c r="B145" s="18"/>
      <c r="C145" s="14" t="s">
        <v>223</v>
      </c>
      <c r="D145" s="14" t="s">
        <v>247</v>
      </c>
      <c r="E145" s="27" t="s">
        <v>274</v>
      </c>
      <c r="F145" s="36">
        <f>F146</f>
        <v>1459.1</v>
      </c>
      <c r="G145" s="36">
        <f>G146</f>
        <v>1459.1</v>
      </c>
      <c r="H145" s="36">
        <f>H146</f>
        <v>1459.1</v>
      </c>
    </row>
    <row r="146" spans="1:8" ht="18.75">
      <c r="A146" s="14"/>
      <c r="B146" s="14"/>
      <c r="C146" s="14"/>
      <c r="D146" s="14" t="s">
        <v>19</v>
      </c>
      <c r="E146" s="28" t="s">
        <v>20</v>
      </c>
      <c r="F146" s="36">
        <v>1459.1</v>
      </c>
      <c r="G146" s="36">
        <v>1459.1</v>
      </c>
      <c r="H146" s="36">
        <v>1459.1</v>
      </c>
    </row>
    <row r="147" spans="1:8" ht="18.75">
      <c r="A147" s="14"/>
      <c r="B147" s="14"/>
      <c r="C147" s="30" t="s">
        <v>243</v>
      </c>
      <c r="D147" s="14"/>
      <c r="E147" s="28" t="s">
        <v>777</v>
      </c>
      <c r="F147" s="36">
        <f>F148</f>
        <v>892.5</v>
      </c>
      <c r="G147" s="36">
        <f>G148</f>
        <v>892.5</v>
      </c>
      <c r="H147" s="36">
        <f>H148</f>
        <v>892.5</v>
      </c>
    </row>
    <row r="148" spans="1:8" ht="18.75">
      <c r="A148" s="14"/>
      <c r="B148" s="14"/>
      <c r="C148" s="30"/>
      <c r="D148" s="14" t="s">
        <v>11</v>
      </c>
      <c r="E148" s="28" t="s">
        <v>12</v>
      </c>
      <c r="F148" s="36">
        <v>892.5</v>
      </c>
      <c r="G148" s="36">
        <v>892.5</v>
      </c>
      <c r="H148" s="36">
        <v>892.5</v>
      </c>
    </row>
    <row r="149" spans="1:8" ht="18.75">
      <c r="A149" s="14"/>
      <c r="B149" s="14"/>
      <c r="C149" s="30" t="s">
        <v>421</v>
      </c>
      <c r="D149" s="14"/>
      <c r="E149" s="28" t="s">
        <v>422</v>
      </c>
      <c r="F149" s="36">
        <f>F150+F151</f>
        <v>5880.3</v>
      </c>
      <c r="G149" s="36">
        <f>G150+G151</f>
        <v>6468.4</v>
      </c>
      <c r="H149" s="36">
        <f>H150+H151</f>
        <v>6468.4</v>
      </c>
    </row>
    <row r="150" spans="1:8" ht="37.5">
      <c r="A150" s="14"/>
      <c r="B150" s="14"/>
      <c r="C150" s="30"/>
      <c r="D150" s="14" t="s">
        <v>31</v>
      </c>
      <c r="E150" s="28" t="s">
        <v>32</v>
      </c>
      <c r="F150" s="36">
        <v>4301.3</v>
      </c>
      <c r="G150" s="36">
        <v>4533.7</v>
      </c>
      <c r="H150" s="36">
        <v>4533.7</v>
      </c>
    </row>
    <row r="151" spans="1:8" ht="18.75">
      <c r="A151" s="14"/>
      <c r="B151" s="14"/>
      <c r="C151" s="30"/>
      <c r="D151" s="14" t="s">
        <v>14</v>
      </c>
      <c r="E151" s="28" t="s">
        <v>15</v>
      </c>
      <c r="F151" s="36">
        <v>1579</v>
      </c>
      <c r="G151" s="36">
        <v>1934.7</v>
      </c>
      <c r="H151" s="36">
        <v>1934.7</v>
      </c>
    </row>
    <row r="152" spans="1:8" ht="18.75">
      <c r="A152" s="14"/>
      <c r="B152" s="14"/>
      <c r="C152" s="31" t="s">
        <v>383</v>
      </c>
      <c r="D152" s="18"/>
      <c r="E152" s="34" t="s">
        <v>336</v>
      </c>
      <c r="F152" s="49">
        <f>F153+F157+F155</f>
        <v>51763</v>
      </c>
      <c r="G152" s="49">
        <f>G153+G157+G155</f>
        <v>49658.5</v>
      </c>
      <c r="H152" s="49">
        <f>H153+H157+H155</f>
        <v>38320.9</v>
      </c>
    </row>
    <row r="153" spans="1:8" ht="18.75">
      <c r="A153" s="14"/>
      <c r="B153" s="14"/>
      <c r="C153" s="14" t="s">
        <v>430</v>
      </c>
      <c r="D153" s="14"/>
      <c r="E153" s="28" t="s">
        <v>428</v>
      </c>
      <c r="F153" s="36">
        <f>F154</f>
        <v>51180.8</v>
      </c>
      <c r="G153" s="36">
        <f>G154</f>
        <v>49096</v>
      </c>
      <c r="H153" s="36">
        <f>H154</f>
        <v>37758.4</v>
      </c>
    </row>
    <row r="154" spans="1:8" ht="18.75">
      <c r="A154" s="14"/>
      <c r="B154" s="14"/>
      <c r="C154" s="14"/>
      <c r="D154" s="14" t="s">
        <v>11</v>
      </c>
      <c r="E154" s="28" t="s">
        <v>12</v>
      </c>
      <c r="F154" s="36">
        <v>51180.8</v>
      </c>
      <c r="G154" s="36">
        <v>49096</v>
      </c>
      <c r="H154" s="36">
        <v>37758.4</v>
      </c>
    </row>
    <row r="155" spans="1:8" ht="18.75">
      <c r="A155" s="18"/>
      <c r="B155" s="14"/>
      <c r="C155" s="14" t="s">
        <v>477</v>
      </c>
      <c r="D155" s="14" t="s">
        <v>247</v>
      </c>
      <c r="E155" s="27" t="s">
        <v>271</v>
      </c>
      <c r="F155" s="36">
        <f>F156</f>
        <v>385</v>
      </c>
      <c r="G155" s="36">
        <f>G156</f>
        <v>385</v>
      </c>
      <c r="H155" s="36">
        <f>H156</f>
        <v>385</v>
      </c>
    </row>
    <row r="156" spans="1:8" ht="18.75">
      <c r="A156" s="14"/>
      <c r="B156" s="14"/>
      <c r="C156" s="14"/>
      <c r="D156" s="14" t="s">
        <v>45</v>
      </c>
      <c r="E156" s="28" t="s">
        <v>46</v>
      </c>
      <c r="F156" s="36">
        <v>385</v>
      </c>
      <c r="G156" s="36">
        <v>385</v>
      </c>
      <c r="H156" s="36">
        <v>385</v>
      </c>
    </row>
    <row r="157" spans="1:8" ht="18.75">
      <c r="A157" s="18"/>
      <c r="B157" s="18"/>
      <c r="C157" s="14" t="s">
        <v>476</v>
      </c>
      <c r="D157" s="14" t="s">
        <v>247</v>
      </c>
      <c r="E157" s="27" t="s">
        <v>321</v>
      </c>
      <c r="F157" s="36">
        <f>F158</f>
        <v>197.2</v>
      </c>
      <c r="G157" s="36">
        <f>G158</f>
        <v>177.5</v>
      </c>
      <c r="H157" s="36">
        <f>H158</f>
        <v>177.5</v>
      </c>
    </row>
    <row r="158" spans="1:8" ht="18.75">
      <c r="A158" s="14"/>
      <c r="B158" s="14"/>
      <c r="C158" s="14"/>
      <c r="D158" s="14" t="s">
        <v>14</v>
      </c>
      <c r="E158" s="28" t="s">
        <v>15</v>
      </c>
      <c r="F158" s="36">
        <v>197.2</v>
      </c>
      <c r="G158" s="36">
        <v>177.5</v>
      </c>
      <c r="H158" s="36">
        <v>177.5</v>
      </c>
    </row>
    <row r="159" spans="1:8" ht="18.75">
      <c r="A159" s="18"/>
      <c r="B159" s="18"/>
      <c r="C159" s="18" t="s">
        <v>237</v>
      </c>
      <c r="D159" s="18" t="s">
        <v>247</v>
      </c>
      <c r="E159" s="48" t="s">
        <v>238</v>
      </c>
      <c r="F159" s="49">
        <f>F173+F167+F165+F171+F169+F163+F160</f>
        <v>1535.652030000003</v>
      </c>
      <c r="G159" s="49">
        <f>G173+G167+G165+G171+G169+G163+G160</f>
        <v>57857.67275</v>
      </c>
      <c r="H159" s="49">
        <f>H173+H167+H165+H171+H169+H163+H160</f>
        <v>106745.73334</v>
      </c>
    </row>
    <row r="160" spans="1:8" ht="18.75" hidden="1">
      <c r="A160" s="18"/>
      <c r="B160" s="18"/>
      <c r="C160" s="128" t="s">
        <v>982</v>
      </c>
      <c r="D160" s="129"/>
      <c r="E160" s="130" t="s">
        <v>983</v>
      </c>
      <c r="F160" s="36">
        <f>F162+F161</f>
        <v>0</v>
      </c>
      <c r="G160" s="36">
        <f>G162+G161</f>
        <v>0</v>
      </c>
      <c r="H160" s="36">
        <f>H162+H161</f>
        <v>0</v>
      </c>
    </row>
    <row r="161" spans="1:8" ht="18.75" hidden="1">
      <c r="A161" s="18"/>
      <c r="B161" s="18"/>
      <c r="C161" s="128"/>
      <c r="D161" s="14" t="s">
        <v>14</v>
      </c>
      <c r="E161" s="28" t="s">
        <v>15</v>
      </c>
      <c r="F161" s="36"/>
      <c r="G161" s="36"/>
      <c r="H161" s="36"/>
    </row>
    <row r="162" spans="1:8" ht="18.75" hidden="1">
      <c r="A162" s="18"/>
      <c r="B162" s="18"/>
      <c r="C162" s="129"/>
      <c r="D162" s="128" t="s">
        <v>45</v>
      </c>
      <c r="E162" s="131" t="s">
        <v>46</v>
      </c>
      <c r="F162" s="36"/>
      <c r="G162" s="36"/>
      <c r="H162" s="36"/>
    </row>
    <row r="163" spans="1:8" ht="18.75" hidden="1">
      <c r="A163" s="18"/>
      <c r="B163" s="18"/>
      <c r="C163" s="128" t="s">
        <v>435</v>
      </c>
      <c r="D163" s="129"/>
      <c r="E163" s="130" t="s">
        <v>436</v>
      </c>
      <c r="F163" s="36">
        <f>F164</f>
        <v>0</v>
      </c>
      <c r="G163" s="36">
        <f>G164</f>
        <v>0</v>
      </c>
      <c r="H163" s="36">
        <f>H164</f>
        <v>0</v>
      </c>
    </row>
    <row r="164" spans="1:8" ht="18.75" hidden="1">
      <c r="A164" s="18"/>
      <c r="B164" s="18"/>
      <c r="C164" s="129"/>
      <c r="D164" s="128" t="s">
        <v>45</v>
      </c>
      <c r="E164" s="131" t="s">
        <v>46</v>
      </c>
      <c r="F164" s="36"/>
      <c r="G164" s="36"/>
      <c r="H164" s="36"/>
    </row>
    <row r="165" spans="1:8" ht="37.5">
      <c r="A165" s="14"/>
      <c r="B165" s="14"/>
      <c r="C165" s="30" t="s">
        <v>342</v>
      </c>
      <c r="D165" s="14"/>
      <c r="E165" s="28" t="s">
        <v>388</v>
      </c>
      <c r="F165" s="37">
        <f>F166</f>
        <v>368.8</v>
      </c>
      <c r="G165" s="37"/>
      <c r="H165" s="37">
        <f>H166</f>
        <v>26673.93334</v>
      </c>
    </row>
    <row r="166" spans="1:8" ht="18.75">
      <c r="A166" s="14"/>
      <c r="B166" s="14"/>
      <c r="C166" s="30"/>
      <c r="D166" s="30" t="s">
        <v>45</v>
      </c>
      <c r="E166" s="28" t="s">
        <v>46</v>
      </c>
      <c r="F166" s="37">
        <v>368.8</v>
      </c>
      <c r="G166" s="37"/>
      <c r="H166" s="37">
        <v>26673.93334</v>
      </c>
    </row>
    <row r="167" spans="1:8" ht="37.5">
      <c r="A167" s="14"/>
      <c r="B167" s="14"/>
      <c r="C167" s="30" t="s">
        <v>342</v>
      </c>
      <c r="D167" s="14"/>
      <c r="E167" s="28" t="s">
        <v>389</v>
      </c>
      <c r="F167" s="37">
        <f>F168</f>
        <v>1106.300000000003</v>
      </c>
      <c r="G167" s="37">
        <f>G168</f>
        <v>57807.67275</v>
      </c>
      <c r="H167" s="37">
        <f>H168</f>
        <v>80021.8</v>
      </c>
    </row>
    <row r="168" spans="1:8" ht="18.75">
      <c r="A168" s="14"/>
      <c r="B168" s="14"/>
      <c r="C168" s="30"/>
      <c r="D168" s="30" t="s">
        <v>45</v>
      </c>
      <c r="E168" s="28" t="s">
        <v>46</v>
      </c>
      <c r="F168" s="37">
        <f>79824.5-78718.2</f>
        <v>1106.300000000003</v>
      </c>
      <c r="G168" s="37">
        <v>57807.67275</v>
      </c>
      <c r="H168" s="37">
        <v>80021.8</v>
      </c>
    </row>
    <row r="169" spans="1:8" ht="18.75">
      <c r="A169" s="14"/>
      <c r="B169" s="14"/>
      <c r="C169" s="30" t="s">
        <v>478</v>
      </c>
      <c r="D169" s="14"/>
      <c r="E169" s="28" t="s">
        <v>254</v>
      </c>
      <c r="F169" s="36">
        <f>F170</f>
        <v>50</v>
      </c>
      <c r="G169" s="36">
        <f>G170</f>
        <v>50</v>
      </c>
      <c r="H169" s="36">
        <f>H170</f>
        <v>50</v>
      </c>
    </row>
    <row r="170" spans="1:8" ht="18.75">
      <c r="A170" s="14"/>
      <c r="B170" s="14"/>
      <c r="C170" s="30"/>
      <c r="D170" s="30" t="s">
        <v>45</v>
      </c>
      <c r="E170" s="28" t="s">
        <v>46</v>
      </c>
      <c r="F170" s="36">
        <v>50</v>
      </c>
      <c r="G170" s="36">
        <v>50</v>
      </c>
      <c r="H170" s="36">
        <v>50</v>
      </c>
    </row>
    <row r="171" spans="1:8" ht="18.75" hidden="1">
      <c r="A171" s="14"/>
      <c r="B171" s="14"/>
      <c r="C171" s="30" t="s">
        <v>452</v>
      </c>
      <c r="D171" s="14"/>
      <c r="E171" s="28" t="s">
        <v>444</v>
      </c>
      <c r="F171" s="37">
        <f>F172</f>
        <v>0</v>
      </c>
      <c r="G171" s="37">
        <f>G172</f>
        <v>0</v>
      </c>
      <c r="H171" s="37">
        <f>H172</f>
        <v>0</v>
      </c>
    </row>
    <row r="172" spans="1:8" ht="18.75" hidden="1">
      <c r="A172" s="14"/>
      <c r="B172" s="14"/>
      <c r="C172" s="30"/>
      <c r="D172" s="30" t="s">
        <v>45</v>
      </c>
      <c r="E172" s="28" t="s">
        <v>46</v>
      </c>
      <c r="F172" s="37"/>
      <c r="G172" s="37"/>
      <c r="H172" s="37"/>
    </row>
    <row r="173" spans="1:9" ht="18.75">
      <c r="A173" s="14"/>
      <c r="B173" s="14"/>
      <c r="C173" s="30" t="s">
        <v>452</v>
      </c>
      <c r="D173" s="14"/>
      <c r="E173" s="28" t="s">
        <v>453</v>
      </c>
      <c r="F173" s="37">
        <f>F174</f>
        <v>10.55203</v>
      </c>
      <c r="G173" s="37"/>
      <c r="H173" s="37"/>
      <c r="I173" s="147"/>
    </row>
    <row r="174" spans="1:8" ht="18.75">
      <c r="A174" s="14"/>
      <c r="B174" s="14"/>
      <c r="C174" s="30"/>
      <c r="D174" s="30" t="s">
        <v>45</v>
      </c>
      <c r="E174" s="28" t="s">
        <v>46</v>
      </c>
      <c r="F174" s="37">
        <v>10.55203</v>
      </c>
      <c r="G174" s="37"/>
      <c r="H174" s="37"/>
    </row>
    <row r="175" spans="1:8" ht="18.75">
      <c r="A175" s="14"/>
      <c r="B175" s="31" t="s">
        <v>838</v>
      </c>
      <c r="C175" s="31"/>
      <c r="D175" s="31"/>
      <c r="E175" s="50" t="s">
        <v>839</v>
      </c>
      <c r="F175" s="49">
        <f>F176+F188+F203</f>
        <v>38108.8</v>
      </c>
      <c r="G175" s="49">
        <f>G176+G188+G203</f>
        <v>32953.9</v>
      </c>
      <c r="H175" s="49">
        <f>H176+H188+H203</f>
        <v>25917.300000000003</v>
      </c>
    </row>
    <row r="176" spans="1:8" ht="18.75">
      <c r="A176" s="14"/>
      <c r="B176" s="127" t="s">
        <v>840</v>
      </c>
      <c r="C176" s="31"/>
      <c r="D176" s="31"/>
      <c r="E176" s="50" t="s">
        <v>841</v>
      </c>
      <c r="F176" s="49">
        <f>F177</f>
        <v>14271.6</v>
      </c>
      <c r="G176" s="49">
        <f>G177</f>
        <v>12514.500000000002</v>
      </c>
      <c r="H176" s="49">
        <f>H177</f>
        <v>11486.2</v>
      </c>
    </row>
    <row r="177" spans="1:8" ht="18.75">
      <c r="A177" s="18"/>
      <c r="B177" s="18"/>
      <c r="C177" s="18" t="s">
        <v>80</v>
      </c>
      <c r="D177" s="18" t="s">
        <v>247</v>
      </c>
      <c r="E177" s="48" t="s">
        <v>340</v>
      </c>
      <c r="F177" s="49">
        <f>F178+F182</f>
        <v>14271.6</v>
      </c>
      <c r="G177" s="49">
        <f>G178+G182</f>
        <v>12514.500000000002</v>
      </c>
      <c r="H177" s="49">
        <f>H178+H182</f>
        <v>11486.2</v>
      </c>
    </row>
    <row r="178" spans="1:8" ht="18.75">
      <c r="A178" s="18"/>
      <c r="B178" s="18"/>
      <c r="C178" s="18" t="s">
        <v>92</v>
      </c>
      <c r="D178" s="18" t="s">
        <v>247</v>
      </c>
      <c r="E178" s="48" t="s">
        <v>93</v>
      </c>
      <c r="F178" s="49">
        <f>F179</f>
        <v>1330.7</v>
      </c>
      <c r="G178" s="49">
        <f aca="true" t="shared" si="12" ref="G178:H180">G179</f>
        <v>1302.7</v>
      </c>
      <c r="H178" s="49">
        <f t="shared" si="12"/>
        <v>1302.7</v>
      </c>
    </row>
    <row r="179" spans="1:8" ht="18.75">
      <c r="A179" s="18"/>
      <c r="B179" s="18"/>
      <c r="C179" s="18" t="s">
        <v>94</v>
      </c>
      <c r="D179" s="18"/>
      <c r="E179" s="48" t="s">
        <v>95</v>
      </c>
      <c r="F179" s="49">
        <f>F180</f>
        <v>1330.7</v>
      </c>
      <c r="G179" s="49">
        <f t="shared" si="12"/>
        <v>1302.7</v>
      </c>
      <c r="H179" s="49">
        <f t="shared" si="12"/>
        <v>1302.7</v>
      </c>
    </row>
    <row r="180" spans="1:8" ht="18.75">
      <c r="A180" s="18"/>
      <c r="B180" s="18"/>
      <c r="C180" s="14" t="s">
        <v>96</v>
      </c>
      <c r="D180" s="14" t="s">
        <v>247</v>
      </c>
      <c r="E180" s="27" t="s">
        <v>97</v>
      </c>
      <c r="F180" s="36">
        <f>F181</f>
        <v>1330.7</v>
      </c>
      <c r="G180" s="36">
        <f t="shared" si="12"/>
        <v>1302.7</v>
      </c>
      <c r="H180" s="36">
        <f t="shared" si="12"/>
        <v>1302.7</v>
      </c>
    </row>
    <row r="181" spans="1:8" ht="18.75">
      <c r="A181" s="14"/>
      <c r="B181" s="14"/>
      <c r="C181" s="14"/>
      <c r="D181" s="14" t="s">
        <v>14</v>
      </c>
      <c r="E181" s="28" t="s">
        <v>15</v>
      </c>
      <c r="F181" s="36">
        <v>1330.7</v>
      </c>
      <c r="G181" s="36">
        <v>1302.7</v>
      </c>
      <c r="H181" s="36">
        <v>1302.7</v>
      </c>
    </row>
    <row r="182" spans="1:8" ht="37.5">
      <c r="A182" s="18"/>
      <c r="B182" s="18"/>
      <c r="C182" s="18" t="s">
        <v>114</v>
      </c>
      <c r="D182" s="18" t="s">
        <v>247</v>
      </c>
      <c r="E182" s="48" t="s">
        <v>390</v>
      </c>
      <c r="F182" s="49">
        <f aca="true" t="shared" si="13" ref="F182:H183">F183</f>
        <v>12940.9</v>
      </c>
      <c r="G182" s="49">
        <f t="shared" si="13"/>
        <v>11211.800000000001</v>
      </c>
      <c r="H182" s="49">
        <f t="shared" si="13"/>
        <v>10183.5</v>
      </c>
    </row>
    <row r="183" spans="1:8" ht="18.75">
      <c r="A183" s="18"/>
      <c r="B183" s="18"/>
      <c r="C183" s="18" t="s">
        <v>115</v>
      </c>
      <c r="D183" s="18"/>
      <c r="E183" s="48" t="s">
        <v>27</v>
      </c>
      <c r="F183" s="49">
        <f t="shared" si="13"/>
        <v>12940.9</v>
      </c>
      <c r="G183" s="49">
        <f t="shared" si="13"/>
        <v>11211.800000000001</v>
      </c>
      <c r="H183" s="49">
        <f t="shared" si="13"/>
        <v>10183.5</v>
      </c>
    </row>
    <row r="184" spans="1:8" ht="18.75">
      <c r="A184" s="18"/>
      <c r="B184" s="18"/>
      <c r="C184" s="14" t="s">
        <v>116</v>
      </c>
      <c r="D184" s="14" t="s">
        <v>247</v>
      </c>
      <c r="E184" s="27" t="s">
        <v>117</v>
      </c>
      <c r="F184" s="36">
        <f>SUM(F185:F187)</f>
        <v>12940.9</v>
      </c>
      <c r="G184" s="36">
        <f>SUM(G185:G187)</f>
        <v>11211.800000000001</v>
      </c>
      <c r="H184" s="36">
        <f>SUM(H185:H187)</f>
        <v>10183.5</v>
      </c>
    </row>
    <row r="185" spans="1:8" ht="37.5">
      <c r="A185" s="14"/>
      <c r="B185" s="14"/>
      <c r="C185" s="14"/>
      <c r="D185" s="14" t="s">
        <v>31</v>
      </c>
      <c r="E185" s="28" t="s">
        <v>32</v>
      </c>
      <c r="F185" s="36">
        <v>11806.3</v>
      </c>
      <c r="G185" s="36">
        <v>10213.2</v>
      </c>
      <c r="H185" s="36">
        <v>9188.9</v>
      </c>
    </row>
    <row r="186" spans="1:8" ht="18.75">
      <c r="A186" s="14"/>
      <c r="B186" s="14"/>
      <c r="C186" s="14"/>
      <c r="D186" s="14" t="s">
        <v>14</v>
      </c>
      <c r="E186" s="28" t="s">
        <v>15</v>
      </c>
      <c r="F186" s="36">
        <v>1125.6</v>
      </c>
      <c r="G186" s="36">
        <v>989.6</v>
      </c>
      <c r="H186" s="36">
        <v>985.6</v>
      </c>
    </row>
    <row r="187" spans="1:8" ht="18.75">
      <c r="A187" s="14"/>
      <c r="B187" s="14"/>
      <c r="C187" s="14"/>
      <c r="D187" s="14" t="s">
        <v>45</v>
      </c>
      <c r="E187" s="28" t="s">
        <v>46</v>
      </c>
      <c r="F187" s="36">
        <v>9</v>
      </c>
      <c r="G187" s="36">
        <v>9</v>
      </c>
      <c r="H187" s="36">
        <v>9</v>
      </c>
    </row>
    <row r="188" spans="1:8" ht="18.75">
      <c r="A188" s="14"/>
      <c r="B188" s="127" t="s">
        <v>842</v>
      </c>
      <c r="C188" s="31"/>
      <c r="D188" s="31"/>
      <c r="E188" s="50" t="s">
        <v>843</v>
      </c>
      <c r="F188" s="49">
        <f>F189</f>
        <v>20793.8</v>
      </c>
      <c r="G188" s="49">
        <f>G189</f>
        <v>17704.5</v>
      </c>
      <c r="H188" s="49">
        <f>H189</f>
        <v>11696.2</v>
      </c>
    </row>
    <row r="189" spans="1:8" ht="18.75">
      <c r="A189" s="18"/>
      <c r="B189" s="18"/>
      <c r="C189" s="18" t="s">
        <v>80</v>
      </c>
      <c r="D189" s="18" t="s">
        <v>247</v>
      </c>
      <c r="E189" s="48" t="s">
        <v>340</v>
      </c>
      <c r="F189" s="49">
        <f>F190+F197</f>
        <v>20793.8</v>
      </c>
      <c r="G189" s="49">
        <f>G190+G197</f>
        <v>17704.5</v>
      </c>
      <c r="H189" s="49">
        <f>H190+H197</f>
        <v>11696.2</v>
      </c>
    </row>
    <row r="190" spans="1:8" ht="18.75">
      <c r="A190" s="18"/>
      <c r="B190" s="18"/>
      <c r="C190" s="18" t="s">
        <v>92</v>
      </c>
      <c r="D190" s="18" t="s">
        <v>247</v>
      </c>
      <c r="E190" s="48" t="s">
        <v>93</v>
      </c>
      <c r="F190" s="49">
        <f>F191</f>
        <v>12926.3</v>
      </c>
      <c r="G190" s="49">
        <f>G191</f>
        <v>10920.1</v>
      </c>
      <c r="H190" s="49">
        <f>H191</f>
        <v>5447.1</v>
      </c>
    </row>
    <row r="191" spans="1:8" ht="18.75">
      <c r="A191" s="18"/>
      <c r="B191" s="18"/>
      <c r="C191" s="18" t="s">
        <v>98</v>
      </c>
      <c r="D191" s="18"/>
      <c r="E191" s="48" t="s">
        <v>320</v>
      </c>
      <c r="F191" s="49">
        <f>F192+F195</f>
        <v>12926.3</v>
      </c>
      <c r="G191" s="49">
        <f>G192+G195</f>
        <v>10920.1</v>
      </c>
      <c r="H191" s="49">
        <f>H192+H195</f>
        <v>5447.1</v>
      </c>
    </row>
    <row r="192" spans="1:8" ht="18.75">
      <c r="A192" s="18"/>
      <c r="B192" s="18"/>
      <c r="C192" s="14" t="s">
        <v>99</v>
      </c>
      <c r="D192" s="14" t="s">
        <v>247</v>
      </c>
      <c r="E192" s="27" t="s">
        <v>362</v>
      </c>
      <c r="F192" s="36">
        <f>F193+F194</f>
        <v>11487.4</v>
      </c>
      <c r="G192" s="36">
        <f>G193+G194</f>
        <v>9538</v>
      </c>
      <c r="H192" s="36">
        <f>H193+H194</f>
        <v>4065</v>
      </c>
    </row>
    <row r="193" spans="1:8" ht="18.75">
      <c r="A193" s="14"/>
      <c r="B193" s="14"/>
      <c r="C193" s="14"/>
      <c r="D193" s="14" t="s">
        <v>14</v>
      </c>
      <c r="E193" s="28" t="s">
        <v>15</v>
      </c>
      <c r="F193" s="36">
        <v>232</v>
      </c>
      <c r="G193" s="36">
        <v>73</v>
      </c>
      <c r="H193" s="36">
        <v>73</v>
      </c>
    </row>
    <row r="194" spans="1:8" ht="18.75">
      <c r="A194" s="14"/>
      <c r="B194" s="14"/>
      <c r="C194" s="14"/>
      <c r="D194" s="14" t="s">
        <v>11</v>
      </c>
      <c r="E194" s="28" t="s">
        <v>12</v>
      </c>
      <c r="F194" s="36">
        <v>11255.4</v>
      </c>
      <c r="G194" s="36">
        <v>9465</v>
      </c>
      <c r="H194" s="36">
        <v>3992</v>
      </c>
    </row>
    <row r="195" spans="1:8" ht="18.75">
      <c r="A195" s="18"/>
      <c r="B195" s="18"/>
      <c r="C195" s="14" t="s">
        <v>101</v>
      </c>
      <c r="D195" s="14" t="s">
        <v>247</v>
      </c>
      <c r="E195" s="27" t="s">
        <v>102</v>
      </c>
      <c r="F195" s="36">
        <f>F196</f>
        <v>1438.9</v>
      </c>
      <c r="G195" s="36">
        <f>G196</f>
        <v>1382.1</v>
      </c>
      <c r="H195" s="36">
        <f>H196</f>
        <v>1382.1</v>
      </c>
    </row>
    <row r="196" spans="1:8" ht="18.75">
      <c r="A196" s="14"/>
      <c r="B196" s="14"/>
      <c r="C196" s="14"/>
      <c r="D196" s="14" t="s">
        <v>11</v>
      </c>
      <c r="E196" s="28" t="s">
        <v>12</v>
      </c>
      <c r="F196" s="36">
        <v>1438.9</v>
      </c>
      <c r="G196" s="36">
        <v>1382.1</v>
      </c>
      <c r="H196" s="36">
        <v>1382.1</v>
      </c>
    </row>
    <row r="197" spans="1:8" ht="37.5">
      <c r="A197" s="18"/>
      <c r="B197" s="18"/>
      <c r="C197" s="18" t="s">
        <v>114</v>
      </c>
      <c r="D197" s="18" t="s">
        <v>247</v>
      </c>
      <c r="E197" s="48" t="s">
        <v>390</v>
      </c>
      <c r="F197" s="49">
        <f aca="true" t="shared" si="14" ref="F197:H198">F198</f>
        <v>7867.5</v>
      </c>
      <c r="G197" s="49">
        <f t="shared" si="14"/>
        <v>6784.4</v>
      </c>
      <c r="H197" s="49">
        <f t="shared" si="14"/>
        <v>6249.099999999999</v>
      </c>
    </row>
    <row r="198" spans="1:8" ht="18.75">
      <c r="A198" s="18"/>
      <c r="B198" s="18"/>
      <c r="C198" s="18" t="s">
        <v>115</v>
      </c>
      <c r="D198" s="18"/>
      <c r="E198" s="48" t="s">
        <v>27</v>
      </c>
      <c r="F198" s="49">
        <f t="shared" si="14"/>
        <v>7867.5</v>
      </c>
      <c r="G198" s="49">
        <f t="shared" si="14"/>
        <v>6784.4</v>
      </c>
      <c r="H198" s="49">
        <f t="shared" si="14"/>
        <v>6249.099999999999</v>
      </c>
    </row>
    <row r="199" spans="1:8" ht="18.75">
      <c r="A199" s="14"/>
      <c r="B199" s="14"/>
      <c r="C199" s="14" t="s">
        <v>116</v>
      </c>
      <c r="D199" s="14" t="s">
        <v>247</v>
      </c>
      <c r="E199" s="27" t="s">
        <v>117</v>
      </c>
      <c r="F199" s="36">
        <f>SUM(F200:F202)</f>
        <v>7867.5</v>
      </c>
      <c r="G199" s="36">
        <f>SUM(G200:G202)</f>
        <v>6784.4</v>
      </c>
      <c r="H199" s="36">
        <f>SUM(H200:H202)</f>
        <v>6249.099999999999</v>
      </c>
    </row>
    <row r="200" spans="1:8" ht="37.5">
      <c r="A200" s="14"/>
      <c r="B200" s="14"/>
      <c r="C200" s="14"/>
      <c r="D200" s="14" t="s">
        <v>31</v>
      </c>
      <c r="E200" s="28" t="s">
        <v>32</v>
      </c>
      <c r="F200" s="36">
        <v>6972.1</v>
      </c>
      <c r="G200" s="36">
        <v>5990.8</v>
      </c>
      <c r="H200" s="36">
        <v>5391.7</v>
      </c>
    </row>
    <row r="201" spans="1:8" ht="18.75">
      <c r="A201" s="14"/>
      <c r="B201" s="14"/>
      <c r="C201" s="14"/>
      <c r="D201" s="14" t="s">
        <v>14</v>
      </c>
      <c r="E201" s="28" t="s">
        <v>15</v>
      </c>
      <c r="F201" s="36">
        <v>887</v>
      </c>
      <c r="G201" s="36">
        <v>785.2</v>
      </c>
      <c r="H201" s="36">
        <v>849</v>
      </c>
    </row>
    <row r="202" spans="1:8" ht="18.75">
      <c r="A202" s="14"/>
      <c r="B202" s="14"/>
      <c r="C202" s="14"/>
      <c r="D202" s="14" t="s">
        <v>45</v>
      </c>
      <c r="E202" s="28" t="s">
        <v>46</v>
      </c>
      <c r="F202" s="36">
        <v>8.4</v>
      </c>
      <c r="G202" s="36">
        <v>8.4</v>
      </c>
      <c r="H202" s="36">
        <v>8.4</v>
      </c>
    </row>
    <row r="203" spans="1:8" ht="18.75">
      <c r="A203" s="14"/>
      <c r="B203" s="31" t="s">
        <v>844</v>
      </c>
      <c r="C203" s="31"/>
      <c r="D203" s="31"/>
      <c r="E203" s="50" t="s">
        <v>845</v>
      </c>
      <c r="F203" s="49">
        <f aca="true" t="shared" si="15" ref="F203:H205">F204</f>
        <v>3043.4</v>
      </c>
      <c r="G203" s="49">
        <f t="shared" si="15"/>
        <v>2734.9</v>
      </c>
      <c r="H203" s="49">
        <f t="shared" si="15"/>
        <v>2734.9</v>
      </c>
    </row>
    <row r="204" spans="1:8" ht="18.75">
      <c r="A204" s="18"/>
      <c r="B204" s="18"/>
      <c r="C204" s="18" t="s">
        <v>80</v>
      </c>
      <c r="D204" s="18" t="s">
        <v>247</v>
      </c>
      <c r="E204" s="48" t="s">
        <v>340</v>
      </c>
      <c r="F204" s="49">
        <f t="shared" si="15"/>
        <v>3043.4</v>
      </c>
      <c r="G204" s="49">
        <f t="shared" si="15"/>
        <v>2734.9</v>
      </c>
      <c r="H204" s="49">
        <f t="shared" si="15"/>
        <v>2734.9</v>
      </c>
    </row>
    <row r="205" spans="1:8" ht="18.75">
      <c r="A205" s="18"/>
      <c r="B205" s="18"/>
      <c r="C205" s="18" t="s">
        <v>81</v>
      </c>
      <c r="D205" s="18" t="s">
        <v>247</v>
      </c>
      <c r="E205" s="48" t="s">
        <v>275</v>
      </c>
      <c r="F205" s="49">
        <f>F206</f>
        <v>3043.4</v>
      </c>
      <c r="G205" s="49">
        <f t="shared" si="15"/>
        <v>2734.9</v>
      </c>
      <c r="H205" s="49">
        <f t="shared" si="15"/>
        <v>2734.9</v>
      </c>
    </row>
    <row r="206" spans="1:8" ht="18.75">
      <c r="A206" s="18"/>
      <c r="B206" s="18"/>
      <c r="C206" s="18" t="s">
        <v>82</v>
      </c>
      <c r="D206" s="18"/>
      <c r="E206" s="48" t="s">
        <v>83</v>
      </c>
      <c r="F206" s="49">
        <f>F207+F209+F211+F213</f>
        <v>3043.4</v>
      </c>
      <c r="G206" s="49">
        <f>G207+G209+G211+G213</f>
        <v>2734.9</v>
      </c>
      <c r="H206" s="49">
        <f>H207+H209+H211+H213</f>
        <v>2734.9</v>
      </c>
    </row>
    <row r="207" spans="1:8" ht="18.75">
      <c r="A207" s="18"/>
      <c r="B207" s="18"/>
      <c r="C207" s="14" t="s">
        <v>84</v>
      </c>
      <c r="D207" s="14" t="s">
        <v>247</v>
      </c>
      <c r="E207" s="27" t="s">
        <v>391</v>
      </c>
      <c r="F207" s="36">
        <f>F208</f>
        <v>2246</v>
      </c>
      <c r="G207" s="36">
        <f>G208</f>
        <v>1980</v>
      </c>
      <c r="H207" s="36">
        <f>H208</f>
        <v>1980</v>
      </c>
    </row>
    <row r="208" spans="1:8" ht="18.75">
      <c r="A208" s="14"/>
      <c r="B208" s="14"/>
      <c r="C208" s="14"/>
      <c r="D208" s="14" t="s">
        <v>14</v>
      </c>
      <c r="E208" s="28" t="s">
        <v>15</v>
      </c>
      <c r="F208" s="36">
        <f>2200+46</f>
        <v>2246</v>
      </c>
      <c r="G208" s="36">
        <v>1980</v>
      </c>
      <c r="H208" s="36">
        <v>1980</v>
      </c>
    </row>
    <row r="209" spans="1:8" ht="18.75">
      <c r="A209" s="14"/>
      <c r="B209" s="14"/>
      <c r="C209" s="14" t="s">
        <v>333</v>
      </c>
      <c r="D209" s="14"/>
      <c r="E209" s="28" t="s">
        <v>392</v>
      </c>
      <c r="F209" s="36">
        <f>F210</f>
        <v>425</v>
      </c>
      <c r="G209" s="36">
        <f>G210</f>
        <v>382.5</v>
      </c>
      <c r="H209" s="36">
        <f>H210</f>
        <v>382.5</v>
      </c>
    </row>
    <row r="210" spans="1:8" ht="37.5">
      <c r="A210" s="14"/>
      <c r="B210" s="14"/>
      <c r="C210" s="14"/>
      <c r="D210" s="14" t="s">
        <v>31</v>
      </c>
      <c r="E210" s="28" t="s">
        <v>32</v>
      </c>
      <c r="F210" s="36">
        <v>425</v>
      </c>
      <c r="G210" s="36">
        <v>382.5</v>
      </c>
      <c r="H210" s="36">
        <v>382.5</v>
      </c>
    </row>
    <row r="211" spans="1:8" ht="18.75">
      <c r="A211" s="14"/>
      <c r="B211" s="14"/>
      <c r="C211" s="14" t="s">
        <v>333</v>
      </c>
      <c r="D211" s="14"/>
      <c r="E211" s="28" t="s">
        <v>846</v>
      </c>
      <c r="F211" s="36">
        <f>F212</f>
        <v>372.4</v>
      </c>
      <c r="G211" s="36">
        <f>G212</f>
        <v>372.4</v>
      </c>
      <c r="H211" s="36">
        <f>H212</f>
        <v>372.4</v>
      </c>
    </row>
    <row r="212" spans="1:8" ht="37.5">
      <c r="A212" s="14"/>
      <c r="B212" s="14"/>
      <c r="C212" s="14"/>
      <c r="D212" s="14" t="s">
        <v>31</v>
      </c>
      <c r="E212" s="28" t="s">
        <v>32</v>
      </c>
      <c r="F212" s="36">
        <v>372.4</v>
      </c>
      <c r="G212" s="36">
        <v>372.4</v>
      </c>
      <c r="H212" s="36">
        <v>372.4</v>
      </c>
    </row>
    <row r="213" spans="1:8" ht="37.5" hidden="1">
      <c r="A213" s="14"/>
      <c r="B213" s="14"/>
      <c r="C213" s="14" t="s">
        <v>1098</v>
      </c>
      <c r="D213" s="14"/>
      <c r="E213" s="28" t="s">
        <v>965</v>
      </c>
      <c r="F213" s="36">
        <f>F214</f>
        <v>0</v>
      </c>
      <c r="G213" s="36">
        <f>G214</f>
        <v>0</v>
      </c>
      <c r="H213" s="36">
        <f>H214</f>
        <v>0</v>
      </c>
    </row>
    <row r="214" spans="1:8" ht="18.75" hidden="1">
      <c r="A214" s="14"/>
      <c r="B214" s="14"/>
      <c r="C214" s="14"/>
      <c r="D214" s="14" t="s">
        <v>14</v>
      </c>
      <c r="E214" s="28" t="s">
        <v>15</v>
      </c>
      <c r="F214" s="36"/>
      <c r="G214" s="36"/>
      <c r="H214" s="36"/>
    </row>
    <row r="215" spans="1:8" ht="18.75">
      <c r="A215" s="35"/>
      <c r="B215" s="31" t="s">
        <v>849</v>
      </c>
      <c r="C215" s="31"/>
      <c r="D215" s="31"/>
      <c r="E215" s="50" t="s">
        <v>850</v>
      </c>
      <c r="F215" s="49">
        <f>F241+F259+F272+F216+F252</f>
        <v>360847.245</v>
      </c>
      <c r="G215" s="49">
        <f>G241+G259+G272+G216+G252</f>
        <v>284562.717</v>
      </c>
      <c r="H215" s="49">
        <f>H241+H259+H272+H216+H252</f>
        <v>266723</v>
      </c>
    </row>
    <row r="216" spans="1:8" ht="18.75">
      <c r="A216" s="35"/>
      <c r="B216" s="31" t="s">
        <v>851</v>
      </c>
      <c r="C216" s="31"/>
      <c r="D216" s="31"/>
      <c r="E216" s="20" t="s">
        <v>852</v>
      </c>
      <c r="F216" s="49">
        <f>F224+F217+F234</f>
        <v>6550.745</v>
      </c>
      <c r="G216" s="49">
        <f>G224+G217+G234</f>
        <v>7484.317</v>
      </c>
      <c r="H216" s="49">
        <f>H224+H217+H234</f>
        <v>4819.8</v>
      </c>
    </row>
    <row r="217" spans="1:8" ht="18.75">
      <c r="A217" s="35"/>
      <c r="B217" s="31"/>
      <c r="C217" s="18" t="s">
        <v>80</v>
      </c>
      <c r="D217" s="18" t="s">
        <v>247</v>
      </c>
      <c r="E217" s="48" t="s">
        <v>340</v>
      </c>
      <c r="F217" s="49">
        <f aca="true" t="shared" si="16" ref="F217:H218">F218</f>
        <v>2019.8000000000002</v>
      </c>
      <c r="G217" s="49">
        <f t="shared" si="16"/>
        <v>2019.8000000000002</v>
      </c>
      <c r="H217" s="49">
        <f t="shared" si="16"/>
        <v>2019.8000000000002</v>
      </c>
    </row>
    <row r="218" spans="1:8" ht="18.75">
      <c r="A218" s="35"/>
      <c r="B218" s="31"/>
      <c r="C218" s="18" t="s">
        <v>81</v>
      </c>
      <c r="D218" s="18" t="s">
        <v>247</v>
      </c>
      <c r="E218" s="48" t="s">
        <v>275</v>
      </c>
      <c r="F218" s="49">
        <f t="shared" si="16"/>
        <v>2019.8000000000002</v>
      </c>
      <c r="G218" s="49">
        <f t="shared" si="16"/>
        <v>2019.8000000000002</v>
      </c>
      <c r="H218" s="49">
        <f t="shared" si="16"/>
        <v>2019.8000000000002</v>
      </c>
    </row>
    <row r="219" spans="1:8" ht="18.75">
      <c r="A219" s="35"/>
      <c r="B219" s="31"/>
      <c r="C219" s="18" t="s">
        <v>82</v>
      </c>
      <c r="D219" s="18"/>
      <c r="E219" s="48" t="s">
        <v>83</v>
      </c>
      <c r="F219" s="49">
        <f>F220+F222</f>
        <v>2019.8000000000002</v>
      </c>
      <c r="G219" s="49">
        <f>G220+G222</f>
        <v>2019.8000000000002</v>
      </c>
      <c r="H219" s="49">
        <f>H220+H222</f>
        <v>2019.8000000000002</v>
      </c>
    </row>
    <row r="220" spans="1:8" ht="18.75">
      <c r="A220" s="35"/>
      <c r="B220" s="31"/>
      <c r="C220" s="30" t="s">
        <v>378</v>
      </c>
      <c r="D220" s="31"/>
      <c r="E220" s="32" t="s">
        <v>972</v>
      </c>
      <c r="F220" s="36">
        <f>F221</f>
        <v>1928.9</v>
      </c>
      <c r="G220" s="36">
        <f>G221</f>
        <v>1928.9</v>
      </c>
      <c r="H220" s="36">
        <f>H221</f>
        <v>1928.9</v>
      </c>
    </row>
    <row r="221" spans="1:8" ht="18.75">
      <c r="A221" s="35"/>
      <c r="B221" s="31"/>
      <c r="C221" s="30"/>
      <c r="D221" s="251" t="s">
        <v>11</v>
      </c>
      <c r="E221" s="252" t="s">
        <v>12</v>
      </c>
      <c r="F221" s="36">
        <v>1928.9</v>
      </c>
      <c r="G221" s="36">
        <v>1928.9</v>
      </c>
      <c r="H221" s="36">
        <v>1928.9</v>
      </c>
    </row>
    <row r="222" spans="1:8" ht="18.75">
      <c r="A222" s="35"/>
      <c r="B222" s="31"/>
      <c r="C222" s="30" t="s">
        <v>379</v>
      </c>
      <c r="D222" s="31"/>
      <c r="E222" s="32" t="s">
        <v>973</v>
      </c>
      <c r="F222" s="36">
        <f>F223</f>
        <v>90.9</v>
      </c>
      <c r="G222" s="36">
        <f>G223</f>
        <v>90.9</v>
      </c>
      <c r="H222" s="36">
        <f>H223</f>
        <v>90.9</v>
      </c>
    </row>
    <row r="223" spans="1:8" ht="18.75">
      <c r="A223" s="35"/>
      <c r="B223" s="31"/>
      <c r="C223" s="31"/>
      <c r="D223" s="251" t="s">
        <v>11</v>
      </c>
      <c r="E223" s="252" t="s">
        <v>12</v>
      </c>
      <c r="F223" s="36">
        <v>90.9</v>
      </c>
      <c r="G223" s="36">
        <v>90.9</v>
      </c>
      <c r="H223" s="36">
        <v>90.9</v>
      </c>
    </row>
    <row r="224" spans="1:8" ht="18.75">
      <c r="A224" s="35"/>
      <c r="B224" s="31"/>
      <c r="C224" s="18" t="s">
        <v>118</v>
      </c>
      <c r="D224" s="18" t="s">
        <v>247</v>
      </c>
      <c r="E224" s="20" t="s">
        <v>119</v>
      </c>
      <c r="F224" s="49">
        <f>F225</f>
        <v>1475</v>
      </c>
      <c r="G224" s="49">
        <f>G225</f>
        <v>2100</v>
      </c>
      <c r="H224" s="49">
        <f>H225</f>
        <v>2000</v>
      </c>
    </row>
    <row r="225" spans="1:8" ht="18.75">
      <c r="A225" s="35"/>
      <c r="B225" s="31"/>
      <c r="C225" s="18" t="s">
        <v>380</v>
      </c>
      <c r="D225" s="18" t="s">
        <v>247</v>
      </c>
      <c r="E225" s="20" t="s">
        <v>334</v>
      </c>
      <c r="F225" s="49">
        <f>F226+F231</f>
        <v>1475</v>
      </c>
      <c r="G225" s="49">
        <f>G226+G231</f>
        <v>2100</v>
      </c>
      <c r="H225" s="49">
        <f>H226+H231</f>
        <v>2000</v>
      </c>
    </row>
    <row r="226" spans="1:8" ht="18.75">
      <c r="A226" s="35"/>
      <c r="B226" s="31"/>
      <c r="C226" s="18" t="s">
        <v>381</v>
      </c>
      <c r="D226" s="18"/>
      <c r="E226" s="48" t="s">
        <v>365</v>
      </c>
      <c r="F226" s="49">
        <f>F227+F229</f>
        <v>675</v>
      </c>
      <c r="G226" s="49">
        <f>G227+G229</f>
        <v>900</v>
      </c>
      <c r="H226" s="49">
        <f>H227+H229</f>
        <v>800</v>
      </c>
    </row>
    <row r="227" spans="1:8" ht="18.75">
      <c r="A227" s="35"/>
      <c r="B227" s="31"/>
      <c r="C227" s="14" t="s">
        <v>418</v>
      </c>
      <c r="D227" s="14" t="s">
        <v>247</v>
      </c>
      <c r="E227" s="27" t="s">
        <v>366</v>
      </c>
      <c r="F227" s="36">
        <f>F228</f>
        <v>575</v>
      </c>
      <c r="G227" s="36">
        <f>G228</f>
        <v>800</v>
      </c>
      <c r="H227" s="36">
        <f>H228</f>
        <v>800</v>
      </c>
    </row>
    <row r="228" spans="1:8" ht="18.75">
      <c r="A228" s="35"/>
      <c r="B228" s="31"/>
      <c r="C228" s="14"/>
      <c r="D228" s="14" t="s">
        <v>45</v>
      </c>
      <c r="E228" s="28" t="s">
        <v>46</v>
      </c>
      <c r="F228" s="36">
        <v>575</v>
      </c>
      <c r="G228" s="36">
        <v>800</v>
      </c>
      <c r="H228" s="36">
        <v>800</v>
      </c>
    </row>
    <row r="229" spans="1:8" ht="18.75">
      <c r="A229" s="35"/>
      <c r="B229" s="31"/>
      <c r="C229" s="14" t="s">
        <v>771</v>
      </c>
      <c r="D229" s="14" t="s">
        <v>247</v>
      </c>
      <c r="E229" s="27" t="s">
        <v>479</v>
      </c>
      <c r="F229" s="36">
        <f>F230</f>
        <v>100</v>
      </c>
      <c r="G229" s="36">
        <f>G230</f>
        <v>100</v>
      </c>
      <c r="H229" s="36"/>
    </row>
    <row r="230" spans="1:8" ht="18.75">
      <c r="A230" s="35"/>
      <c r="B230" s="31"/>
      <c r="C230" s="14"/>
      <c r="D230" s="14" t="s">
        <v>14</v>
      </c>
      <c r="E230" s="28" t="s">
        <v>15</v>
      </c>
      <c r="F230" s="36">
        <v>100</v>
      </c>
      <c r="G230" s="36">
        <v>100</v>
      </c>
      <c r="H230" s="36"/>
    </row>
    <row r="231" spans="1:8" ht="18.75">
      <c r="A231" s="35"/>
      <c r="B231" s="31"/>
      <c r="C231" s="18" t="s">
        <v>415</v>
      </c>
      <c r="D231" s="18"/>
      <c r="E231" s="48" t="s">
        <v>416</v>
      </c>
      <c r="F231" s="49">
        <f aca="true" t="shared" si="17" ref="F231:H232">F232</f>
        <v>800</v>
      </c>
      <c r="G231" s="49">
        <f t="shared" si="17"/>
        <v>1200</v>
      </c>
      <c r="H231" s="49">
        <f t="shared" si="17"/>
        <v>1200</v>
      </c>
    </row>
    <row r="232" spans="1:8" ht="18.75">
      <c r="A232" s="35"/>
      <c r="B232" s="31"/>
      <c r="C232" s="14" t="s">
        <v>429</v>
      </c>
      <c r="D232" s="14" t="s">
        <v>247</v>
      </c>
      <c r="E232" s="27" t="s">
        <v>417</v>
      </c>
      <c r="F232" s="36">
        <f t="shared" si="17"/>
        <v>800</v>
      </c>
      <c r="G232" s="36">
        <f t="shared" si="17"/>
        <v>1200</v>
      </c>
      <c r="H232" s="36">
        <f t="shared" si="17"/>
        <v>1200</v>
      </c>
    </row>
    <row r="233" spans="1:8" ht="18.75">
      <c r="A233" s="35"/>
      <c r="B233" s="31"/>
      <c r="C233" s="14"/>
      <c r="D233" s="14" t="s">
        <v>45</v>
      </c>
      <c r="E233" s="28" t="s">
        <v>46</v>
      </c>
      <c r="F233" s="36">
        <v>800</v>
      </c>
      <c r="G233" s="36">
        <v>1200</v>
      </c>
      <c r="H233" s="36">
        <v>1200</v>
      </c>
    </row>
    <row r="234" spans="1:8" ht="18.75">
      <c r="A234" s="35"/>
      <c r="B234" s="31"/>
      <c r="C234" s="18" t="s">
        <v>832</v>
      </c>
      <c r="D234" s="18" t="s">
        <v>247</v>
      </c>
      <c r="E234" s="48" t="s">
        <v>445</v>
      </c>
      <c r="F234" s="49">
        <f aca="true" t="shared" si="18" ref="F234:H235">F235</f>
        <v>3055.9449999999997</v>
      </c>
      <c r="G234" s="49">
        <f t="shared" si="18"/>
        <v>3364.517</v>
      </c>
      <c r="H234" s="49">
        <f t="shared" si="18"/>
        <v>800</v>
      </c>
    </row>
    <row r="235" spans="1:8" ht="18.75">
      <c r="A235" s="35"/>
      <c r="B235" s="31"/>
      <c r="C235" s="18" t="s">
        <v>136</v>
      </c>
      <c r="D235" s="18" t="s">
        <v>247</v>
      </c>
      <c r="E235" s="48" t="s">
        <v>137</v>
      </c>
      <c r="F235" s="49">
        <f t="shared" si="18"/>
        <v>3055.9449999999997</v>
      </c>
      <c r="G235" s="49">
        <f t="shared" si="18"/>
        <v>3364.517</v>
      </c>
      <c r="H235" s="49">
        <f t="shared" si="18"/>
        <v>800</v>
      </c>
    </row>
    <row r="236" spans="1:8" ht="18.75">
      <c r="A236" s="35"/>
      <c r="B236" s="31"/>
      <c r="C236" s="18" t="s">
        <v>138</v>
      </c>
      <c r="D236" s="18"/>
      <c r="E236" s="48" t="s">
        <v>139</v>
      </c>
      <c r="F236" s="49">
        <f>F237+F239</f>
        <v>3055.9449999999997</v>
      </c>
      <c r="G236" s="49">
        <f>G237+G239</f>
        <v>3364.517</v>
      </c>
      <c r="H236" s="49">
        <f>H237+H239</f>
        <v>800</v>
      </c>
    </row>
    <row r="237" spans="1:8" ht="18.75">
      <c r="A237" s="35"/>
      <c r="B237" s="31"/>
      <c r="C237" s="14" t="s">
        <v>853</v>
      </c>
      <c r="D237" s="14"/>
      <c r="E237" s="28" t="s">
        <v>854</v>
      </c>
      <c r="F237" s="37">
        <f>F238</f>
        <v>764.278</v>
      </c>
      <c r="G237" s="37">
        <f>G238</f>
        <v>841.184</v>
      </c>
      <c r="H237" s="37">
        <f>H238</f>
        <v>800</v>
      </c>
    </row>
    <row r="238" spans="1:8" ht="18.75">
      <c r="A238" s="35"/>
      <c r="B238" s="31"/>
      <c r="C238" s="14"/>
      <c r="D238" s="14" t="s">
        <v>11</v>
      </c>
      <c r="E238" s="28" t="s">
        <v>12</v>
      </c>
      <c r="F238" s="37">
        <v>764.278</v>
      </c>
      <c r="G238" s="37">
        <v>841.184</v>
      </c>
      <c r="H238" s="37">
        <v>800</v>
      </c>
    </row>
    <row r="239" spans="1:8" ht="18.75">
      <c r="A239" s="35"/>
      <c r="B239" s="31"/>
      <c r="C239" s="14" t="s">
        <v>853</v>
      </c>
      <c r="D239" s="14"/>
      <c r="E239" s="28" t="s">
        <v>984</v>
      </c>
      <c r="F239" s="37">
        <f>F240</f>
        <v>2291.667</v>
      </c>
      <c r="G239" s="37">
        <f>G240</f>
        <v>2523.333</v>
      </c>
      <c r="H239" s="37"/>
    </row>
    <row r="240" spans="1:8" ht="18.75">
      <c r="A240" s="35"/>
      <c r="B240" s="31"/>
      <c r="C240" s="14"/>
      <c r="D240" s="14" t="s">
        <v>11</v>
      </c>
      <c r="E240" s="28" t="s">
        <v>12</v>
      </c>
      <c r="F240" s="37">
        <v>2291.667</v>
      </c>
      <c r="G240" s="37">
        <v>2523.333</v>
      </c>
      <c r="H240" s="37"/>
    </row>
    <row r="241" spans="1:8" ht="18.75">
      <c r="A241" s="14"/>
      <c r="B241" s="127" t="s">
        <v>855</v>
      </c>
      <c r="C241" s="31"/>
      <c r="D241" s="31"/>
      <c r="E241" s="50" t="s">
        <v>856</v>
      </c>
      <c r="F241" s="49">
        <f>F242</f>
        <v>1043.6</v>
      </c>
      <c r="G241" s="49">
        <f>G242</f>
        <v>1284</v>
      </c>
      <c r="H241" s="49">
        <f>H242</f>
        <v>921.2</v>
      </c>
    </row>
    <row r="242" spans="1:8" ht="18.75">
      <c r="A242" s="18"/>
      <c r="B242" s="18"/>
      <c r="C242" s="18" t="s">
        <v>80</v>
      </c>
      <c r="D242" s="18" t="s">
        <v>247</v>
      </c>
      <c r="E242" s="48" t="s">
        <v>340</v>
      </c>
      <c r="F242" s="49">
        <f>F243+F248</f>
        <v>1043.6</v>
      </c>
      <c r="G242" s="49">
        <f>G243+G248</f>
        <v>1284</v>
      </c>
      <c r="H242" s="49">
        <f>H243+H248</f>
        <v>921.2</v>
      </c>
    </row>
    <row r="243" spans="1:8" ht="18.75">
      <c r="A243" s="18"/>
      <c r="B243" s="18"/>
      <c r="C243" s="18" t="s">
        <v>92</v>
      </c>
      <c r="D243" s="18" t="s">
        <v>247</v>
      </c>
      <c r="E243" s="48" t="s">
        <v>93</v>
      </c>
      <c r="F243" s="49">
        <f aca="true" t="shared" si="19" ref="F243:H244">F244</f>
        <v>355.1</v>
      </c>
      <c r="G243" s="49">
        <f t="shared" si="19"/>
        <v>369</v>
      </c>
      <c r="H243" s="49">
        <f t="shared" si="19"/>
        <v>401.5</v>
      </c>
    </row>
    <row r="244" spans="1:8" ht="18.75">
      <c r="A244" s="18"/>
      <c r="B244" s="18"/>
      <c r="C244" s="18" t="s">
        <v>98</v>
      </c>
      <c r="D244" s="18"/>
      <c r="E244" s="48" t="s">
        <v>320</v>
      </c>
      <c r="F244" s="49">
        <f t="shared" si="19"/>
        <v>355.1</v>
      </c>
      <c r="G244" s="49">
        <f t="shared" si="19"/>
        <v>369</v>
      </c>
      <c r="H244" s="49">
        <f t="shared" si="19"/>
        <v>401.5</v>
      </c>
    </row>
    <row r="245" spans="1:8" ht="18.75">
      <c r="A245" s="18"/>
      <c r="B245" s="18"/>
      <c r="C245" s="14" t="s">
        <v>100</v>
      </c>
      <c r="D245" s="14" t="s">
        <v>247</v>
      </c>
      <c r="E245" s="27" t="s">
        <v>367</v>
      </c>
      <c r="F245" s="36">
        <f>F247+F246</f>
        <v>355.1</v>
      </c>
      <c r="G245" s="36">
        <f>G247+G246</f>
        <v>369</v>
      </c>
      <c r="H245" s="36">
        <f>H247+H246</f>
        <v>401.5</v>
      </c>
    </row>
    <row r="246" spans="1:8" ht="18.75">
      <c r="A246" s="18"/>
      <c r="B246" s="18"/>
      <c r="C246" s="14"/>
      <c r="D246" s="14" t="s">
        <v>14</v>
      </c>
      <c r="E246" s="28" t="s">
        <v>15</v>
      </c>
      <c r="F246" s="36">
        <v>217.5</v>
      </c>
      <c r="G246" s="36">
        <v>247.5</v>
      </c>
      <c r="H246" s="36">
        <v>280</v>
      </c>
    </row>
    <row r="247" spans="1:8" ht="18.75">
      <c r="A247" s="14"/>
      <c r="B247" s="14"/>
      <c r="C247" s="14"/>
      <c r="D247" s="14" t="s">
        <v>11</v>
      </c>
      <c r="E247" s="28" t="s">
        <v>12</v>
      </c>
      <c r="F247" s="36">
        <v>137.6</v>
      </c>
      <c r="G247" s="36">
        <v>121.5</v>
      </c>
      <c r="H247" s="36">
        <v>121.5</v>
      </c>
    </row>
    <row r="248" spans="1:8" ht="18.75">
      <c r="A248" s="18"/>
      <c r="B248" s="18"/>
      <c r="C248" s="18" t="s">
        <v>103</v>
      </c>
      <c r="D248" s="18" t="s">
        <v>247</v>
      </c>
      <c r="E248" s="48" t="s">
        <v>104</v>
      </c>
      <c r="F248" s="49">
        <f aca="true" t="shared" si="20" ref="F248:H250">F249</f>
        <v>688.5</v>
      </c>
      <c r="G248" s="49">
        <f t="shared" si="20"/>
        <v>915</v>
      </c>
      <c r="H248" s="49">
        <f t="shared" si="20"/>
        <v>519.7</v>
      </c>
    </row>
    <row r="249" spans="1:8" ht="18.75">
      <c r="A249" s="18"/>
      <c r="B249" s="18"/>
      <c r="C249" s="18" t="s">
        <v>107</v>
      </c>
      <c r="D249" s="18"/>
      <c r="E249" s="48" t="s">
        <v>106</v>
      </c>
      <c r="F249" s="49">
        <f t="shared" si="20"/>
        <v>688.5</v>
      </c>
      <c r="G249" s="49">
        <f t="shared" si="20"/>
        <v>915</v>
      </c>
      <c r="H249" s="49">
        <f t="shared" si="20"/>
        <v>519.7</v>
      </c>
    </row>
    <row r="250" spans="1:9" ht="18.75">
      <c r="A250" s="18"/>
      <c r="B250" s="18"/>
      <c r="C250" s="14" t="s">
        <v>107</v>
      </c>
      <c r="D250" s="14" t="s">
        <v>247</v>
      </c>
      <c r="E250" s="27" t="s">
        <v>108</v>
      </c>
      <c r="F250" s="36">
        <f>F251</f>
        <v>688.5</v>
      </c>
      <c r="G250" s="36">
        <f t="shared" si="20"/>
        <v>915</v>
      </c>
      <c r="H250" s="36">
        <f t="shared" si="20"/>
        <v>519.7</v>
      </c>
      <c r="I250" s="148"/>
    </row>
    <row r="251" spans="1:8" ht="18.75">
      <c r="A251" s="18"/>
      <c r="B251" s="18"/>
      <c r="C251" s="14"/>
      <c r="D251" s="14" t="s">
        <v>14</v>
      </c>
      <c r="E251" s="28" t="s">
        <v>15</v>
      </c>
      <c r="F251" s="36">
        <v>688.5</v>
      </c>
      <c r="G251" s="36">
        <v>915</v>
      </c>
      <c r="H251" s="36">
        <v>519.7</v>
      </c>
    </row>
    <row r="252" spans="1:8" ht="18.75">
      <c r="A252" s="14"/>
      <c r="B252" s="15" t="s">
        <v>857</v>
      </c>
      <c r="C252" s="15"/>
      <c r="D252" s="15"/>
      <c r="E252" s="19" t="s">
        <v>858</v>
      </c>
      <c r="F252" s="49">
        <f>F253</f>
        <v>2520</v>
      </c>
      <c r="G252" s="49">
        <f aca="true" t="shared" si="21" ref="G252:H255">G253</f>
        <v>3011</v>
      </c>
      <c r="H252" s="49">
        <f t="shared" si="21"/>
        <v>3011</v>
      </c>
    </row>
    <row r="253" spans="1:8" ht="18.75">
      <c r="A253" s="14"/>
      <c r="B253" s="18"/>
      <c r="C253" s="18" t="s">
        <v>372</v>
      </c>
      <c r="D253" s="18" t="s">
        <v>247</v>
      </c>
      <c r="E253" s="19" t="s">
        <v>445</v>
      </c>
      <c r="F253" s="49">
        <f>F254</f>
        <v>2520</v>
      </c>
      <c r="G253" s="49">
        <f t="shared" si="21"/>
        <v>3011</v>
      </c>
      <c r="H253" s="49">
        <f t="shared" si="21"/>
        <v>3011</v>
      </c>
    </row>
    <row r="254" spans="1:8" ht="18.75">
      <c r="A254" s="14"/>
      <c r="B254" s="15"/>
      <c r="C254" s="15" t="s">
        <v>174</v>
      </c>
      <c r="D254" s="15"/>
      <c r="E254" s="20" t="s">
        <v>446</v>
      </c>
      <c r="F254" s="49">
        <f>F255</f>
        <v>2520</v>
      </c>
      <c r="G254" s="49">
        <f t="shared" si="21"/>
        <v>3011</v>
      </c>
      <c r="H254" s="49">
        <f t="shared" si="21"/>
        <v>3011</v>
      </c>
    </row>
    <row r="255" spans="1:8" ht="18.75">
      <c r="A255" s="14"/>
      <c r="B255" s="18"/>
      <c r="C255" s="15" t="s">
        <v>335</v>
      </c>
      <c r="D255" s="15"/>
      <c r="E255" s="20" t="s">
        <v>336</v>
      </c>
      <c r="F255" s="49">
        <f>F256</f>
        <v>2520</v>
      </c>
      <c r="G255" s="49">
        <f t="shared" si="21"/>
        <v>3011</v>
      </c>
      <c r="H255" s="49">
        <f t="shared" si="21"/>
        <v>3011</v>
      </c>
    </row>
    <row r="256" spans="1:8" ht="18.75">
      <c r="A256" s="14"/>
      <c r="B256" s="14"/>
      <c r="C256" s="16" t="s">
        <v>370</v>
      </c>
      <c r="D256" s="16"/>
      <c r="E256" s="21" t="s">
        <v>371</v>
      </c>
      <c r="F256" s="36">
        <f>F257+F258</f>
        <v>2520</v>
      </c>
      <c r="G256" s="36">
        <f>G257+G258</f>
        <v>3011</v>
      </c>
      <c r="H256" s="36">
        <f>H257+H258</f>
        <v>3011</v>
      </c>
    </row>
    <row r="257" spans="1:8" ht="18.75">
      <c r="A257" s="14"/>
      <c r="B257" s="14"/>
      <c r="C257" s="14"/>
      <c r="D257" s="14" t="s">
        <v>14</v>
      </c>
      <c r="E257" s="28" t="s">
        <v>15</v>
      </c>
      <c r="F257" s="36">
        <v>20</v>
      </c>
      <c r="G257" s="36">
        <v>11</v>
      </c>
      <c r="H257" s="36">
        <v>11</v>
      </c>
    </row>
    <row r="258" spans="1:8" ht="18.75">
      <c r="A258" s="14"/>
      <c r="B258" s="14"/>
      <c r="C258" s="14"/>
      <c r="D258" s="14" t="s">
        <v>45</v>
      </c>
      <c r="E258" s="28" t="s">
        <v>46</v>
      </c>
      <c r="F258" s="36">
        <v>2500</v>
      </c>
      <c r="G258" s="36">
        <v>3000</v>
      </c>
      <c r="H258" s="36">
        <v>3000</v>
      </c>
    </row>
    <row r="259" spans="1:8" ht="18.75">
      <c r="A259" s="14"/>
      <c r="B259" s="31" t="s">
        <v>859</v>
      </c>
      <c r="C259" s="31"/>
      <c r="D259" s="31"/>
      <c r="E259" s="50" t="s">
        <v>860</v>
      </c>
      <c r="F259" s="49">
        <f aca="true" t="shared" si="22" ref="F259:H260">F260</f>
        <v>345962.9</v>
      </c>
      <c r="G259" s="49">
        <f t="shared" si="22"/>
        <v>267603.4</v>
      </c>
      <c r="H259" s="49">
        <f t="shared" si="22"/>
        <v>252791</v>
      </c>
    </row>
    <row r="260" spans="1:8" ht="18.75">
      <c r="A260" s="18"/>
      <c r="B260" s="18"/>
      <c r="C260" s="18" t="s">
        <v>832</v>
      </c>
      <c r="D260" s="18" t="s">
        <v>247</v>
      </c>
      <c r="E260" s="48" t="s">
        <v>861</v>
      </c>
      <c r="F260" s="49">
        <f t="shared" si="22"/>
        <v>345962.9</v>
      </c>
      <c r="G260" s="49">
        <f t="shared" si="22"/>
        <v>267603.4</v>
      </c>
      <c r="H260" s="49">
        <f t="shared" si="22"/>
        <v>252791</v>
      </c>
    </row>
    <row r="261" spans="1:8" ht="18.75">
      <c r="A261" s="18"/>
      <c r="B261" s="18"/>
      <c r="C261" s="18" t="s">
        <v>153</v>
      </c>
      <c r="D261" s="18" t="s">
        <v>247</v>
      </c>
      <c r="E261" s="48" t="s">
        <v>154</v>
      </c>
      <c r="F261" s="49">
        <f>F262+F265</f>
        <v>345962.9</v>
      </c>
      <c r="G261" s="49">
        <f>G262+G265</f>
        <v>267603.4</v>
      </c>
      <c r="H261" s="49">
        <f>H262+H265</f>
        <v>252791</v>
      </c>
    </row>
    <row r="262" spans="1:8" ht="18.75">
      <c r="A262" s="18"/>
      <c r="B262" s="18"/>
      <c r="C262" s="18" t="s">
        <v>155</v>
      </c>
      <c r="D262" s="18"/>
      <c r="E262" s="48" t="s">
        <v>156</v>
      </c>
      <c r="F262" s="49">
        <f aca="true" t="shared" si="23" ref="F262:H263">F263</f>
        <v>181394.5</v>
      </c>
      <c r="G262" s="49">
        <f t="shared" si="23"/>
        <v>189451.2</v>
      </c>
      <c r="H262" s="49">
        <f t="shared" si="23"/>
        <v>181274.5</v>
      </c>
    </row>
    <row r="263" spans="1:8" ht="18.75">
      <c r="A263" s="18"/>
      <c r="B263" s="18"/>
      <c r="C263" s="14" t="s">
        <v>157</v>
      </c>
      <c r="D263" s="14" t="s">
        <v>247</v>
      </c>
      <c r="E263" s="27" t="s">
        <v>276</v>
      </c>
      <c r="F263" s="36">
        <f t="shared" si="23"/>
        <v>181394.5</v>
      </c>
      <c r="G263" s="36">
        <f t="shared" si="23"/>
        <v>189451.2</v>
      </c>
      <c r="H263" s="36">
        <f t="shared" si="23"/>
        <v>181274.5</v>
      </c>
    </row>
    <row r="264" spans="1:8" ht="18.75">
      <c r="A264" s="14"/>
      <c r="B264" s="14"/>
      <c r="C264" s="14"/>
      <c r="D264" s="14" t="s">
        <v>11</v>
      </c>
      <c r="E264" s="28" t="s">
        <v>12</v>
      </c>
      <c r="F264" s="36">
        <v>181394.5</v>
      </c>
      <c r="G264" s="36">
        <v>189451.2</v>
      </c>
      <c r="H264" s="36">
        <v>181274.5</v>
      </c>
    </row>
    <row r="265" spans="1:8" ht="18.75">
      <c r="A265" s="18"/>
      <c r="B265" s="18"/>
      <c r="C265" s="18" t="s">
        <v>159</v>
      </c>
      <c r="D265" s="14"/>
      <c r="E265" s="48" t="s">
        <v>314</v>
      </c>
      <c r="F265" s="49">
        <f>F266+F268+F270</f>
        <v>164568.4</v>
      </c>
      <c r="G265" s="49">
        <f>G266+G268+G270</f>
        <v>78152.2</v>
      </c>
      <c r="H265" s="49">
        <f>H266+H268+H270</f>
        <v>71516.5</v>
      </c>
    </row>
    <row r="266" spans="1:8" ht="18.75">
      <c r="A266" s="18"/>
      <c r="B266" s="18"/>
      <c r="C266" s="14" t="s">
        <v>160</v>
      </c>
      <c r="D266" s="14" t="s">
        <v>247</v>
      </c>
      <c r="E266" s="27" t="s">
        <v>393</v>
      </c>
      <c r="F266" s="36">
        <f>F267</f>
        <v>21948.2</v>
      </c>
      <c r="G266" s="36"/>
      <c r="H266" s="36"/>
    </row>
    <row r="267" spans="1:8" ht="18.75">
      <c r="A267" s="14"/>
      <c r="B267" s="14"/>
      <c r="C267" s="14"/>
      <c r="D267" s="14" t="s">
        <v>11</v>
      </c>
      <c r="E267" s="28" t="s">
        <v>12</v>
      </c>
      <c r="F267" s="36">
        <f>19988+1960.2</f>
        <v>21948.2</v>
      </c>
      <c r="G267" s="36"/>
      <c r="H267" s="36"/>
    </row>
    <row r="268" spans="1:8" ht="37.5">
      <c r="A268" s="18"/>
      <c r="B268" s="18"/>
      <c r="C268" s="14" t="s">
        <v>315</v>
      </c>
      <c r="D268" s="14"/>
      <c r="E268" s="27" t="s">
        <v>1092</v>
      </c>
      <c r="F268" s="36">
        <f>F269</f>
        <v>14900</v>
      </c>
      <c r="G268" s="36">
        <f>G269</f>
        <v>8625.2</v>
      </c>
      <c r="H268" s="36">
        <f>H269</f>
        <v>900</v>
      </c>
    </row>
    <row r="269" spans="1:8" ht="18.75">
      <c r="A269" s="14"/>
      <c r="B269" s="14"/>
      <c r="C269" s="14"/>
      <c r="D269" s="14" t="s">
        <v>11</v>
      </c>
      <c r="E269" s="28" t="s">
        <v>12</v>
      </c>
      <c r="F269" s="36">
        <v>14900</v>
      </c>
      <c r="G269" s="36">
        <v>8625.2</v>
      </c>
      <c r="H269" s="36">
        <v>900</v>
      </c>
    </row>
    <row r="270" spans="1:11" ht="37.5">
      <c r="A270" s="14"/>
      <c r="B270" s="14"/>
      <c r="C270" s="14" t="s">
        <v>315</v>
      </c>
      <c r="D270" s="14"/>
      <c r="E270" s="27" t="s">
        <v>1093</v>
      </c>
      <c r="F270" s="36">
        <f>F271</f>
        <v>127720.2</v>
      </c>
      <c r="G270" s="36">
        <f>G271</f>
        <v>69527</v>
      </c>
      <c r="H270" s="36">
        <f>H271</f>
        <v>70616.5</v>
      </c>
      <c r="I270" s="46"/>
      <c r="J270" s="46"/>
      <c r="K270" s="46"/>
    </row>
    <row r="271" spans="1:8" ht="18.75">
      <c r="A271" s="14"/>
      <c r="B271" s="14"/>
      <c r="C271" s="14"/>
      <c r="D271" s="14" t="s">
        <v>11</v>
      </c>
      <c r="E271" s="28" t="s">
        <v>12</v>
      </c>
      <c r="F271" s="36">
        <v>127720.2</v>
      </c>
      <c r="G271" s="36">
        <v>69527</v>
      </c>
      <c r="H271" s="36">
        <v>70616.5</v>
      </c>
    </row>
    <row r="272" spans="1:8" ht="18.75">
      <c r="A272" s="14"/>
      <c r="B272" s="127" t="s">
        <v>862</v>
      </c>
      <c r="C272" s="31"/>
      <c r="D272" s="31"/>
      <c r="E272" s="50" t="s">
        <v>863</v>
      </c>
      <c r="F272" s="49">
        <f>F273+F278</f>
        <v>4770</v>
      </c>
      <c r="G272" s="49">
        <f>G273+G278</f>
        <v>5180</v>
      </c>
      <c r="H272" s="49">
        <f>H273+H278</f>
        <v>5180</v>
      </c>
    </row>
    <row r="273" spans="1:8" ht="18.75">
      <c r="A273" s="14"/>
      <c r="B273" s="127"/>
      <c r="C273" s="18" t="s">
        <v>47</v>
      </c>
      <c r="D273" s="18" t="s">
        <v>247</v>
      </c>
      <c r="E273" s="48" t="s">
        <v>281</v>
      </c>
      <c r="F273" s="49">
        <f aca="true" t="shared" si="24" ref="F273:H275">F274</f>
        <v>1000</v>
      </c>
      <c r="G273" s="49">
        <f t="shared" si="24"/>
        <v>1000</v>
      </c>
      <c r="H273" s="49">
        <f t="shared" si="24"/>
        <v>1000</v>
      </c>
    </row>
    <row r="274" spans="1:8" ht="18.75">
      <c r="A274" s="14"/>
      <c r="B274" s="127"/>
      <c r="C274" s="18" t="s">
        <v>56</v>
      </c>
      <c r="D274" s="18" t="s">
        <v>247</v>
      </c>
      <c r="E274" s="48" t="s">
        <v>291</v>
      </c>
      <c r="F274" s="49">
        <f t="shared" si="24"/>
        <v>1000</v>
      </c>
      <c r="G274" s="49">
        <f t="shared" si="24"/>
        <v>1000</v>
      </c>
      <c r="H274" s="49">
        <f t="shared" si="24"/>
        <v>1000</v>
      </c>
    </row>
    <row r="275" spans="1:8" ht="18.75">
      <c r="A275" s="14"/>
      <c r="B275" s="127"/>
      <c r="C275" s="18" t="s">
        <v>57</v>
      </c>
      <c r="D275" s="18"/>
      <c r="E275" s="48" t="s">
        <v>356</v>
      </c>
      <c r="F275" s="49">
        <f>F276</f>
        <v>1000</v>
      </c>
      <c r="G275" s="49">
        <f t="shared" si="24"/>
        <v>1000</v>
      </c>
      <c r="H275" s="49">
        <f t="shared" si="24"/>
        <v>1000</v>
      </c>
    </row>
    <row r="276" spans="1:8" ht="18.75">
      <c r="A276" s="14"/>
      <c r="B276" s="127"/>
      <c r="C276" s="30" t="s">
        <v>323</v>
      </c>
      <c r="D276" s="14" t="s">
        <v>247</v>
      </c>
      <c r="E276" s="17" t="s">
        <v>352</v>
      </c>
      <c r="F276" s="36">
        <f>F277</f>
        <v>1000</v>
      </c>
      <c r="G276" s="36">
        <f>G277</f>
        <v>1000</v>
      </c>
      <c r="H276" s="36">
        <f>H277</f>
        <v>1000</v>
      </c>
    </row>
    <row r="277" spans="1:8" ht="18.75">
      <c r="A277" s="14"/>
      <c r="B277" s="127"/>
      <c r="C277" s="31"/>
      <c r="D277" s="14" t="s">
        <v>14</v>
      </c>
      <c r="E277" s="28" t="s">
        <v>15</v>
      </c>
      <c r="F277" s="36">
        <v>1000</v>
      </c>
      <c r="G277" s="36">
        <v>1000</v>
      </c>
      <c r="H277" s="36">
        <v>1000</v>
      </c>
    </row>
    <row r="278" spans="1:8" ht="18.75">
      <c r="A278" s="18"/>
      <c r="B278" s="18"/>
      <c r="C278" s="18" t="s">
        <v>118</v>
      </c>
      <c r="D278" s="18" t="s">
        <v>247</v>
      </c>
      <c r="E278" s="48" t="s">
        <v>119</v>
      </c>
      <c r="F278" s="49">
        <f>F279</f>
        <v>3770</v>
      </c>
      <c r="G278" s="49">
        <f>G279</f>
        <v>4180</v>
      </c>
      <c r="H278" s="49">
        <f>H279</f>
        <v>4180</v>
      </c>
    </row>
    <row r="279" spans="1:8" ht="18.75">
      <c r="A279" s="18"/>
      <c r="B279" s="18"/>
      <c r="C279" s="18" t="s">
        <v>120</v>
      </c>
      <c r="D279" s="18" t="s">
        <v>247</v>
      </c>
      <c r="E279" s="48" t="s">
        <v>1099</v>
      </c>
      <c r="F279" s="49">
        <f>F280+F283</f>
        <v>3770</v>
      </c>
      <c r="G279" s="49">
        <f>G280+G283</f>
        <v>4180</v>
      </c>
      <c r="H279" s="49">
        <f>H280+H283</f>
        <v>4180</v>
      </c>
    </row>
    <row r="280" spans="1:8" ht="18.75">
      <c r="A280" s="18"/>
      <c r="B280" s="18"/>
      <c r="C280" s="18" t="s">
        <v>121</v>
      </c>
      <c r="D280" s="18"/>
      <c r="E280" s="48" t="s">
        <v>770</v>
      </c>
      <c r="F280" s="49">
        <f aca="true" t="shared" si="25" ref="F280:H281">F281</f>
        <v>3200</v>
      </c>
      <c r="G280" s="49">
        <f t="shared" si="25"/>
        <v>3200</v>
      </c>
      <c r="H280" s="49">
        <f t="shared" si="25"/>
        <v>3200</v>
      </c>
    </row>
    <row r="281" spans="1:8" ht="18.75">
      <c r="A281" s="18"/>
      <c r="B281" s="18"/>
      <c r="C281" s="14" t="s">
        <v>122</v>
      </c>
      <c r="D281" s="14" t="s">
        <v>247</v>
      </c>
      <c r="E281" s="32" t="s">
        <v>497</v>
      </c>
      <c r="F281" s="36">
        <f t="shared" si="25"/>
        <v>3200</v>
      </c>
      <c r="G281" s="36">
        <f t="shared" si="25"/>
        <v>3200</v>
      </c>
      <c r="H281" s="36">
        <f t="shared" si="25"/>
        <v>3200</v>
      </c>
    </row>
    <row r="282" spans="1:8" ht="18.75">
      <c r="A282" s="14"/>
      <c r="B282" s="14"/>
      <c r="C282" s="14"/>
      <c r="D282" s="14" t="s">
        <v>11</v>
      </c>
      <c r="E282" s="28" t="s">
        <v>12</v>
      </c>
      <c r="F282" s="36">
        <v>3200</v>
      </c>
      <c r="G282" s="36">
        <v>3200</v>
      </c>
      <c r="H282" s="36">
        <v>3200</v>
      </c>
    </row>
    <row r="283" spans="1:8" ht="18.75">
      <c r="A283" s="14"/>
      <c r="B283" s="14"/>
      <c r="C283" s="18" t="s">
        <v>394</v>
      </c>
      <c r="D283" s="14"/>
      <c r="E283" s="34" t="s">
        <v>396</v>
      </c>
      <c r="F283" s="49">
        <f aca="true" t="shared" si="26" ref="F283:H284">F284</f>
        <v>570</v>
      </c>
      <c r="G283" s="49">
        <f t="shared" si="26"/>
        <v>980</v>
      </c>
      <c r="H283" s="49">
        <f t="shared" si="26"/>
        <v>980</v>
      </c>
    </row>
    <row r="284" spans="1:8" ht="18.75">
      <c r="A284" s="14"/>
      <c r="B284" s="14"/>
      <c r="C284" s="14" t="s">
        <v>411</v>
      </c>
      <c r="D284" s="14"/>
      <c r="E284" s="28" t="s">
        <v>395</v>
      </c>
      <c r="F284" s="36">
        <f t="shared" si="26"/>
        <v>570</v>
      </c>
      <c r="G284" s="36">
        <f t="shared" si="26"/>
        <v>980</v>
      </c>
      <c r="H284" s="36">
        <f t="shared" si="26"/>
        <v>980</v>
      </c>
    </row>
    <row r="285" spans="1:8" ht="18.75">
      <c r="A285" s="14"/>
      <c r="B285" s="14"/>
      <c r="C285" s="14"/>
      <c r="D285" s="14" t="s">
        <v>45</v>
      </c>
      <c r="E285" s="28" t="s">
        <v>46</v>
      </c>
      <c r="F285" s="36">
        <v>570</v>
      </c>
      <c r="G285" s="36">
        <v>980</v>
      </c>
      <c r="H285" s="36">
        <v>980</v>
      </c>
    </row>
    <row r="286" spans="1:8" ht="18.75">
      <c r="A286" s="14"/>
      <c r="B286" s="31" t="s">
        <v>864</v>
      </c>
      <c r="C286" s="31"/>
      <c r="D286" s="31"/>
      <c r="E286" s="50" t="s">
        <v>865</v>
      </c>
      <c r="F286" s="49">
        <f>F287+F319+F338+F397</f>
        <v>432867.01677</v>
      </c>
      <c r="G286" s="49">
        <f>G287+G319+G338+G397</f>
        <v>552747.11671</v>
      </c>
      <c r="H286" s="49">
        <f>H287+H319+H338+H397</f>
        <v>408452.64855</v>
      </c>
    </row>
    <row r="287" spans="1:8" ht="18.75">
      <c r="A287" s="14"/>
      <c r="B287" s="127" t="s">
        <v>866</v>
      </c>
      <c r="C287" s="31"/>
      <c r="D287" s="31"/>
      <c r="E287" s="50" t="s">
        <v>867</v>
      </c>
      <c r="F287" s="49">
        <f>F288+F314</f>
        <v>101772.85990000002</v>
      </c>
      <c r="G287" s="49">
        <f>G288+G314</f>
        <v>317959.11427</v>
      </c>
      <c r="H287" s="49">
        <f>H288+H314</f>
        <v>157491.4</v>
      </c>
    </row>
    <row r="288" spans="1:8" ht="18.75">
      <c r="A288" s="18"/>
      <c r="B288" s="18"/>
      <c r="C288" s="18" t="s">
        <v>832</v>
      </c>
      <c r="D288" s="18" t="s">
        <v>247</v>
      </c>
      <c r="E288" s="48" t="s">
        <v>445</v>
      </c>
      <c r="F288" s="49">
        <f>F295+F289</f>
        <v>101258.25990000002</v>
      </c>
      <c r="G288" s="49">
        <f>G295+G289</f>
        <v>317346.51427000004</v>
      </c>
      <c r="H288" s="49">
        <f>H295+H289</f>
        <v>157057.9</v>
      </c>
    </row>
    <row r="289" spans="1:8" ht="18.75">
      <c r="A289" s="18"/>
      <c r="B289" s="18"/>
      <c r="C289" s="18" t="s">
        <v>136</v>
      </c>
      <c r="D289" s="18" t="s">
        <v>247</v>
      </c>
      <c r="E289" s="48" t="s">
        <v>137</v>
      </c>
      <c r="F289" s="49">
        <f>F290</f>
        <v>151.6524</v>
      </c>
      <c r="G289" s="49">
        <f>G290</f>
        <v>274.89963</v>
      </c>
      <c r="H289" s="49"/>
    </row>
    <row r="290" spans="1:8" ht="18.75">
      <c r="A290" s="18"/>
      <c r="B290" s="18"/>
      <c r="C290" s="18" t="s">
        <v>142</v>
      </c>
      <c r="D290" s="18"/>
      <c r="E290" s="48" t="s">
        <v>374</v>
      </c>
      <c r="F290" s="49">
        <f>F291+F293</f>
        <v>151.6524</v>
      </c>
      <c r="G290" s="49">
        <f>G291+G293</f>
        <v>274.89963</v>
      </c>
      <c r="H290" s="49"/>
    </row>
    <row r="291" spans="1:8" ht="37.5">
      <c r="A291" s="18"/>
      <c r="B291" s="18"/>
      <c r="C291" s="14" t="s">
        <v>833</v>
      </c>
      <c r="D291" s="14"/>
      <c r="E291" s="27" t="s">
        <v>1096</v>
      </c>
      <c r="F291" s="37">
        <f>F292</f>
        <v>1.51653</v>
      </c>
      <c r="G291" s="37"/>
      <c r="H291" s="36"/>
    </row>
    <row r="292" spans="1:8" ht="18.75">
      <c r="A292" s="18"/>
      <c r="B292" s="18"/>
      <c r="C292" s="18"/>
      <c r="D292" s="14" t="s">
        <v>11</v>
      </c>
      <c r="E292" s="28" t="s">
        <v>12</v>
      </c>
      <c r="F292" s="37">
        <v>1.51653</v>
      </c>
      <c r="G292" s="37"/>
      <c r="H292" s="36"/>
    </row>
    <row r="293" spans="1:8" ht="37.5">
      <c r="A293" s="18"/>
      <c r="B293" s="18"/>
      <c r="C293" s="14" t="s">
        <v>833</v>
      </c>
      <c r="D293" s="14"/>
      <c r="E293" s="27" t="s">
        <v>1095</v>
      </c>
      <c r="F293" s="37">
        <f>F294</f>
        <v>150.13587</v>
      </c>
      <c r="G293" s="37">
        <f>G294</f>
        <v>274.89963</v>
      </c>
      <c r="H293" s="36"/>
    </row>
    <row r="294" spans="1:8" ht="18.75">
      <c r="A294" s="18"/>
      <c r="B294" s="18"/>
      <c r="C294" s="18"/>
      <c r="D294" s="14" t="s">
        <v>11</v>
      </c>
      <c r="E294" s="28" t="s">
        <v>12</v>
      </c>
      <c r="F294" s="37">
        <v>150.13587</v>
      </c>
      <c r="G294" s="37">
        <v>274.89963</v>
      </c>
      <c r="H294" s="36"/>
    </row>
    <row r="295" spans="1:8" ht="18.75">
      <c r="A295" s="18"/>
      <c r="B295" s="18"/>
      <c r="C295" s="18" t="s">
        <v>161</v>
      </c>
      <c r="D295" s="18" t="s">
        <v>247</v>
      </c>
      <c r="E295" s="48" t="s">
        <v>162</v>
      </c>
      <c r="F295" s="49">
        <f>F296</f>
        <v>101106.60750000001</v>
      </c>
      <c r="G295" s="49">
        <f>G296</f>
        <v>317071.61464000004</v>
      </c>
      <c r="H295" s="49">
        <f>H296</f>
        <v>157057.9</v>
      </c>
    </row>
    <row r="296" spans="1:8" ht="18.75">
      <c r="A296" s="18"/>
      <c r="B296" s="18"/>
      <c r="C296" s="18" t="s">
        <v>163</v>
      </c>
      <c r="D296" s="18"/>
      <c r="E296" s="48" t="s">
        <v>164</v>
      </c>
      <c r="F296" s="49">
        <f>F297+F300+F303+F305+F310+F312+F307</f>
        <v>101106.60750000001</v>
      </c>
      <c r="G296" s="49">
        <f>G297+G300+G303+G305+G310+G312+G307</f>
        <v>317071.61464000004</v>
      </c>
      <c r="H296" s="49">
        <f>H297+H300+H303+H305+H310+H312+H307</f>
        <v>157057.9</v>
      </c>
    </row>
    <row r="297" spans="1:8" ht="18.75">
      <c r="A297" s="18"/>
      <c r="B297" s="18"/>
      <c r="C297" s="14" t="s">
        <v>165</v>
      </c>
      <c r="D297" s="14" t="s">
        <v>247</v>
      </c>
      <c r="E297" s="27" t="s">
        <v>403</v>
      </c>
      <c r="F297" s="36">
        <f>F298+F299</f>
        <v>3142</v>
      </c>
      <c r="G297" s="36">
        <f>G298+G299</f>
        <v>10763</v>
      </c>
      <c r="H297" s="36">
        <f>H298+H299</f>
        <v>10878</v>
      </c>
    </row>
    <row r="298" spans="1:8" ht="18.75">
      <c r="A298" s="14"/>
      <c r="B298" s="14"/>
      <c r="C298" s="14"/>
      <c r="D298" s="14" t="s">
        <v>14</v>
      </c>
      <c r="E298" s="28" t="s">
        <v>15</v>
      </c>
      <c r="F298" s="36">
        <v>442</v>
      </c>
      <c r="G298" s="36">
        <v>3100</v>
      </c>
      <c r="H298" s="36">
        <v>3100</v>
      </c>
    </row>
    <row r="299" spans="1:8" ht="18.75">
      <c r="A299" s="14"/>
      <c r="B299" s="14"/>
      <c r="C299" s="14"/>
      <c r="D299" s="14" t="s">
        <v>45</v>
      </c>
      <c r="E299" s="28" t="s">
        <v>46</v>
      </c>
      <c r="F299" s="36">
        <v>2700</v>
      </c>
      <c r="G299" s="36">
        <v>7663</v>
      </c>
      <c r="H299" s="36">
        <v>7778</v>
      </c>
    </row>
    <row r="300" spans="1:8" ht="18.75">
      <c r="A300" s="18"/>
      <c r="B300" s="18"/>
      <c r="C300" s="14" t="s">
        <v>166</v>
      </c>
      <c r="D300" s="14"/>
      <c r="E300" s="27" t="s">
        <v>868</v>
      </c>
      <c r="F300" s="36">
        <f>F301+F302</f>
        <v>10381.1</v>
      </c>
      <c r="G300" s="36">
        <f>G301+G302</f>
        <v>7783.6</v>
      </c>
      <c r="H300" s="36">
        <f>H301+H302</f>
        <v>7333.6</v>
      </c>
    </row>
    <row r="301" spans="1:8" ht="18.75">
      <c r="A301" s="14"/>
      <c r="B301" s="14"/>
      <c r="C301" s="14"/>
      <c r="D301" s="14" t="s">
        <v>14</v>
      </c>
      <c r="E301" s="28" t="s">
        <v>15</v>
      </c>
      <c r="F301" s="36">
        <v>500</v>
      </c>
      <c r="G301" s="36">
        <v>1000</v>
      </c>
      <c r="H301" s="36">
        <v>1000</v>
      </c>
    </row>
    <row r="302" spans="1:8" ht="18.75">
      <c r="A302" s="14"/>
      <c r="B302" s="14"/>
      <c r="C302" s="14"/>
      <c r="D302" s="14" t="s">
        <v>11</v>
      </c>
      <c r="E302" s="28" t="s">
        <v>12</v>
      </c>
      <c r="F302" s="36">
        <v>9881.1</v>
      </c>
      <c r="G302" s="36">
        <v>6783.6</v>
      </c>
      <c r="H302" s="36">
        <v>6333.6</v>
      </c>
    </row>
    <row r="303" spans="1:8" ht="18.75">
      <c r="A303" s="14"/>
      <c r="B303" s="14"/>
      <c r="C303" s="16" t="s">
        <v>406</v>
      </c>
      <c r="D303" s="16"/>
      <c r="E303" s="21" t="s">
        <v>769</v>
      </c>
      <c r="F303" s="36">
        <f>F304</f>
        <v>600</v>
      </c>
      <c r="G303" s="36">
        <f>G304</f>
        <v>1593.3</v>
      </c>
      <c r="H303" s="36">
        <f>H304</f>
        <v>1596</v>
      </c>
    </row>
    <row r="304" spans="1:8" ht="18.75">
      <c r="A304" s="14"/>
      <c r="B304" s="14"/>
      <c r="C304" s="14"/>
      <c r="D304" s="14" t="s">
        <v>14</v>
      </c>
      <c r="E304" s="28" t="s">
        <v>15</v>
      </c>
      <c r="F304" s="36">
        <v>600</v>
      </c>
      <c r="G304" s="36">
        <v>1593.3</v>
      </c>
      <c r="H304" s="36">
        <v>1596</v>
      </c>
    </row>
    <row r="305" spans="1:8" ht="18.75">
      <c r="A305" s="14"/>
      <c r="B305" s="14"/>
      <c r="C305" s="14" t="s">
        <v>405</v>
      </c>
      <c r="D305" s="14" t="s">
        <v>247</v>
      </c>
      <c r="E305" s="27" t="s">
        <v>869</v>
      </c>
      <c r="F305" s="37">
        <f>F306</f>
        <v>14264.97687</v>
      </c>
      <c r="G305" s="37">
        <f>G306</f>
        <v>37169.81106</v>
      </c>
      <c r="H305" s="37">
        <f>H306</f>
        <v>12838</v>
      </c>
    </row>
    <row r="306" spans="1:8" ht="18.75">
      <c r="A306" s="14"/>
      <c r="B306" s="14"/>
      <c r="C306" s="14"/>
      <c r="D306" s="14" t="s">
        <v>152</v>
      </c>
      <c r="E306" s="28" t="s">
        <v>167</v>
      </c>
      <c r="F306" s="37">
        <v>14264.97687</v>
      </c>
      <c r="G306" s="37">
        <v>37169.81106</v>
      </c>
      <c r="H306" s="37">
        <v>12838</v>
      </c>
    </row>
    <row r="307" spans="1:8" ht="18.75">
      <c r="A307" s="14"/>
      <c r="B307" s="14"/>
      <c r="C307" s="14" t="s">
        <v>405</v>
      </c>
      <c r="D307" s="14" t="s">
        <v>247</v>
      </c>
      <c r="E307" s="27" t="s">
        <v>870</v>
      </c>
      <c r="F307" s="37">
        <f>F308</f>
        <v>42794.93063</v>
      </c>
      <c r="G307" s="37">
        <f>G308</f>
        <v>141160.90358</v>
      </c>
      <c r="H307" s="37"/>
    </row>
    <row r="308" spans="1:8" ht="18.75">
      <c r="A308" s="14"/>
      <c r="B308" s="14"/>
      <c r="C308" s="14"/>
      <c r="D308" s="14" t="s">
        <v>152</v>
      </c>
      <c r="E308" s="28" t="s">
        <v>167</v>
      </c>
      <c r="F308" s="37">
        <v>42794.93063</v>
      </c>
      <c r="G308" s="37">
        <v>141160.90358</v>
      </c>
      <c r="H308" s="37"/>
    </row>
    <row r="309" spans="1:8" ht="18.75">
      <c r="A309" s="14"/>
      <c r="B309" s="14"/>
      <c r="C309" s="18" t="s">
        <v>451</v>
      </c>
      <c r="D309" s="14"/>
      <c r="E309" s="34" t="s">
        <v>458</v>
      </c>
      <c r="F309" s="49">
        <f>F310+F312</f>
        <v>29923.6</v>
      </c>
      <c r="G309" s="49">
        <f>G310+G312</f>
        <v>118601</v>
      </c>
      <c r="H309" s="49">
        <f>H310+H312</f>
        <v>124412.3</v>
      </c>
    </row>
    <row r="310" spans="1:8" ht="18.75">
      <c r="A310" s="14"/>
      <c r="B310" s="14"/>
      <c r="C310" s="14" t="s">
        <v>871</v>
      </c>
      <c r="D310" s="14"/>
      <c r="E310" s="28" t="s">
        <v>455</v>
      </c>
      <c r="F310" s="36">
        <f>F311</f>
        <v>28564.8</v>
      </c>
      <c r="G310" s="36">
        <f>G311</f>
        <v>112670.9</v>
      </c>
      <c r="H310" s="36">
        <f>H311</f>
        <v>118191.7</v>
      </c>
    </row>
    <row r="311" spans="1:8" ht="18.75">
      <c r="A311" s="14"/>
      <c r="B311" s="14"/>
      <c r="C311" s="14"/>
      <c r="D311" s="14" t="s">
        <v>152</v>
      </c>
      <c r="E311" s="28" t="s">
        <v>167</v>
      </c>
      <c r="F311" s="36">
        <v>28564.8</v>
      </c>
      <c r="G311" s="36">
        <v>112670.9</v>
      </c>
      <c r="H311" s="36">
        <v>118191.7</v>
      </c>
    </row>
    <row r="312" spans="1:8" ht="18.75">
      <c r="A312" s="14"/>
      <c r="B312" s="14"/>
      <c r="C312" s="14" t="s">
        <v>872</v>
      </c>
      <c r="D312" s="14"/>
      <c r="E312" s="28" t="s">
        <v>772</v>
      </c>
      <c r="F312" s="36">
        <f>F313</f>
        <v>1358.8</v>
      </c>
      <c r="G312" s="36">
        <f>G313</f>
        <v>5930.1</v>
      </c>
      <c r="H312" s="36">
        <f>H313</f>
        <v>6220.6</v>
      </c>
    </row>
    <row r="313" spans="1:8" ht="18.75">
      <c r="A313" s="14"/>
      <c r="B313" s="14"/>
      <c r="C313" s="14"/>
      <c r="D313" s="14" t="s">
        <v>152</v>
      </c>
      <c r="E313" s="28" t="s">
        <v>167</v>
      </c>
      <c r="F313" s="36">
        <v>1358.8</v>
      </c>
      <c r="G313" s="36">
        <v>5930.1</v>
      </c>
      <c r="H313" s="36">
        <v>6220.6</v>
      </c>
    </row>
    <row r="314" spans="1:8" ht="18.75">
      <c r="A314" s="14"/>
      <c r="B314" s="14"/>
      <c r="C314" s="18" t="s">
        <v>200</v>
      </c>
      <c r="D314" s="18" t="s">
        <v>247</v>
      </c>
      <c r="E314" s="48" t="s">
        <v>820</v>
      </c>
      <c r="F314" s="49">
        <f>F315</f>
        <v>514.6</v>
      </c>
      <c r="G314" s="49">
        <f aca="true" t="shared" si="27" ref="G314:H317">G315</f>
        <v>612.6</v>
      </c>
      <c r="H314" s="49">
        <f t="shared" si="27"/>
        <v>433.5</v>
      </c>
    </row>
    <row r="315" spans="1:8" ht="18.75">
      <c r="A315" s="14"/>
      <c r="B315" s="14"/>
      <c r="C315" s="18" t="s">
        <v>204</v>
      </c>
      <c r="D315" s="18" t="s">
        <v>247</v>
      </c>
      <c r="E315" s="48" t="s">
        <v>821</v>
      </c>
      <c r="F315" s="49">
        <f>F316</f>
        <v>514.6</v>
      </c>
      <c r="G315" s="49">
        <f t="shared" si="27"/>
        <v>612.6</v>
      </c>
      <c r="H315" s="49">
        <f t="shared" si="27"/>
        <v>433.5</v>
      </c>
    </row>
    <row r="316" spans="1:8" ht="18.75">
      <c r="A316" s="14"/>
      <c r="B316" s="14"/>
      <c r="C316" s="18" t="s">
        <v>207</v>
      </c>
      <c r="D316" s="18"/>
      <c r="E316" s="48" t="s">
        <v>208</v>
      </c>
      <c r="F316" s="49">
        <f>F317</f>
        <v>514.6</v>
      </c>
      <c r="G316" s="49">
        <f t="shared" si="27"/>
        <v>612.6</v>
      </c>
      <c r="H316" s="49">
        <f t="shared" si="27"/>
        <v>433.5</v>
      </c>
    </row>
    <row r="317" spans="1:8" ht="18.75">
      <c r="A317" s="14"/>
      <c r="B317" s="14"/>
      <c r="C317" s="14" t="s">
        <v>301</v>
      </c>
      <c r="D317" s="14"/>
      <c r="E317" s="28" t="s">
        <v>318</v>
      </c>
      <c r="F317" s="36">
        <f>F318</f>
        <v>514.6</v>
      </c>
      <c r="G317" s="36">
        <f t="shared" si="27"/>
        <v>612.6</v>
      </c>
      <c r="H317" s="36">
        <f t="shared" si="27"/>
        <v>433.5</v>
      </c>
    </row>
    <row r="318" spans="1:8" ht="18.75">
      <c r="A318" s="14"/>
      <c r="B318" s="14"/>
      <c r="C318" s="14"/>
      <c r="D318" s="14" t="s">
        <v>14</v>
      </c>
      <c r="E318" s="28" t="s">
        <v>15</v>
      </c>
      <c r="F318" s="36">
        <v>514.6</v>
      </c>
      <c r="G318" s="36">
        <v>612.6</v>
      </c>
      <c r="H318" s="36">
        <v>433.5</v>
      </c>
    </row>
    <row r="319" spans="1:8" ht="18.75">
      <c r="A319" s="14"/>
      <c r="B319" s="127" t="s">
        <v>873</v>
      </c>
      <c r="C319" s="31"/>
      <c r="D319" s="31"/>
      <c r="E319" s="50" t="s">
        <v>874</v>
      </c>
      <c r="F319" s="49">
        <f aca="true" t="shared" si="28" ref="F319:H320">F320</f>
        <v>56926.68655</v>
      </c>
      <c r="G319" s="49">
        <f t="shared" si="28"/>
        <v>8619.6</v>
      </c>
      <c r="H319" s="49">
        <f t="shared" si="28"/>
        <v>15719.6</v>
      </c>
    </row>
    <row r="320" spans="1:8" ht="18.75">
      <c r="A320" s="18"/>
      <c r="B320" s="18"/>
      <c r="C320" s="18" t="s">
        <v>832</v>
      </c>
      <c r="D320" s="18" t="s">
        <v>247</v>
      </c>
      <c r="E320" s="48" t="s">
        <v>445</v>
      </c>
      <c r="F320" s="49">
        <f t="shared" si="28"/>
        <v>56926.68655</v>
      </c>
      <c r="G320" s="49">
        <f t="shared" si="28"/>
        <v>8619.6</v>
      </c>
      <c r="H320" s="49">
        <f t="shared" si="28"/>
        <v>15719.6</v>
      </c>
    </row>
    <row r="321" spans="1:8" ht="18.75">
      <c r="A321" s="18"/>
      <c r="B321" s="18"/>
      <c r="C321" s="18" t="s">
        <v>146</v>
      </c>
      <c r="D321" s="18" t="s">
        <v>247</v>
      </c>
      <c r="E321" s="48" t="s">
        <v>147</v>
      </c>
      <c r="F321" s="49">
        <f>F322+F331+F335</f>
        <v>56926.68655</v>
      </c>
      <c r="G321" s="49">
        <f>G322+G331+G335</f>
        <v>8619.6</v>
      </c>
      <c r="H321" s="49">
        <f>H322+H331+H335</f>
        <v>15719.6</v>
      </c>
    </row>
    <row r="322" spans="1:8" ht="18.75">
      <c r="A322" s="18"/>
      <c r="B322" s="18"/>
      <c r="C322" s="18" t="s">
        <v>148</v>
      </c>
      <c r="D322" s="18"/>
      <c r="E322" s="48" t="s">
        <v>149</v>
      </c>
      <c r="F322" s="49">
        <f>F323+F325+F327+F329</f>
        <v>33166.68655</v>
      </c>
      <c r="G322" s="49">
        <f>G323+G325+G327+G329</f>
        <v>7619.6</v>
      </c>
      <c r="H322" s="49">
        <f>H323+H325+H327+H329</f>
        <v>7619.6</v>
      </c>
    </row>
    <row r="323" spans="1:8" ht="37.5">
      <c r="A323" s="18"/>
      <c r="B323" s="18"/>
      <c r="C323" s="14" t="s">
        <v>150</v>
      </c>
      <c r="D323" s="14" t="s">
        <v>247</v>
      </c>
      <c r="E323" s="27" t="s">
        <v>875</v>
      </c>
      <c r="F323" s="36">
        <f>F324</f>
        <v>5000</v>
      </c>
      <c r="G323" s="36">
        <f>G324</f>
        <v>5000</v>
      </c>
      <c r="H323" s="36">
        <f>H324</f>
        <v>5000</v>
      </c>
    </row>
    <row r="324" spans="1:8" ht="18.75">
      <c r="A324" s="14"/>
      <c r="B324" s="14"/>
      <c r="C324" s="14"/>
      <c r="D324" s="14" t="s">
        <v>45</v>
      </c>
      <c r="E324" s="28" t="s">
        <v>46</v>
      </c>
      <c r="F324" s="36">
        <v>5000</v>
      </c>
      <c r="G324" s="36">
        <v>5000</v>
      </c>
      <c r="H324" s="36">
        <v>5000</v>
      </c>
    </row>
    <row r="325" spans="1:8" ht="18.75">
      <c r="A325" s="14"/>
      <c r="B325" s="14"/>
      <c r="C325" s="14" t="s">
        <v>407</v>
      </c>
      <c r="D325" s="14"/>
      <c r="E325" s="27" t="s">
        <v>373</v>
      </c>
      <c r="F325" s="36">
        <f>F326</f>
        <v>2619.6</v>
      </c>
      <c r="G325" s="36">
        <f>G326</f>
        <v>2619.6</v>
      </c>
      <c r="H325" s="36">
        <f>H326</f>
        <v>2619.6</v>
      </c>
    </row>
    <row r="326" spans="1:8" ht="18.75">
      <c r="A326" s="14"/>
      <c r="B326" s="14"/>
      <c r="C326" s="14"/>
      <c r="D326" s="14" t="s">
        <v>14</v>
      </c>
      <c r="E326" s="28" t="s">
        <v>15</v>
      </c>
      <c r="F326" s="36">
        <v>2619.6</v>
      </c>
      <c r="G326" s="36">
        <v>2619.6</v>
      </c>
      <c r="H326" s="36">
        <v>2619.6</v>
      </c>
    </row>
    <row r="327" spans="1:8" ht="18.75">
      <c r="A327" s="18"/>
      <c r="B327" s="18"/>
      <c r="C327" s="14" t="s">
        <v>433</v>
      </c>
      <c r="D327" s="14"/>
      <c r="E327" s="27" t="s">
        <v>444</v>
      </c>
      <c r="F327" s="37">
        <f>F328</f>
        <v>12773.54329</v>
      </c>
      <c r="G327" s="37"/>
      <c r="H327" s="37"/>
    </row>
    <row r="328" spans="1:8" ht="18.75">
      <c r="A328" s="18"/>
      <c r="B328" s="18"/>
      <c r="C328" s="18"/>
      <c r="D328" s="14" t="s">
        <v>11</v>
      </c>
      <c r="E328" s="28" t="s">
        <v>12</v>
      </c>
      <c r="F328" s="37">
        <v>12773.54329</v>
      </c>
      <c r="G328" s="37"/>
      <c r="H328" s="37"/>
    </row>
    <row r="329" spans="1:8" ht="18.75">
      <c r="A329" s="18"/>
      <c r="B329" s="18"/>
      <c r="C329" s="14" t="s">
        <v>433</v>
      </c>
      <c r="D329" s="14"/>
      <c r="E329" s="27" t="s">
        <v>453</v>
      </c>
      <c r="F329" s="37">
        <f>F330</f>
        <v>12773.54326</v>
      </c>
      <c r="G329" s="37"/>
      <c r="H329" s="37"/>
    </row>
    <row r="330" spans="1:8" ht="18.75">
      <c r="A330" s="18"/>
      <c r="B330" s="18"/>
      <c r="C330" s="18"/>
      <c r="D330" s="14" t="s">
        <v>11</v>
      </c>
      <c r="E330" s="28" t="s">
        <v>12</v>
      </c>
      <c r="F330" s="37">
        <v>12773.54326</v>
      </c>
      <c r="G330" s="37"/>
      <c r="H330" s="37"/>
    </row>
    <row r="331" spans="1:8" ht="18.75">
      <c r="A331" s="18"/>
      <c r="B331" s="18"/>
      <c r="C331" s="18" t="s">
        <v>151</v>
      </c>
      <c r="D331" s="18"/>
      <c r="E331" s="48" t="s">
        <v>402</v>
      </c>
      <c r="F331" s="49">
        <f>F332</f>
        <v>10460</v>
      </c>
      <c r="G331" s="49">
        <f>G332</f>
        <v>1000</v>
      </c>
      <c r="H331" s="49">
        <f>H332</f>
        <v>1000</v>
      </c>
    </row>
    <row r="332" spans="1:8" ht="18.75">
      <c r="A332" s="14"/>
      <c r="B332" s="14"/>
      <c r="C332" s="14" t="s">
        <v>409</v>
      </c>
      <c r="D332" s="14"/>
      <c r="E332" s="27" t="s">
        <v>410</v>
      </c>
      <c r="F332" s="36">
        <f>F334+F333</f>
        <v>10460</v>
      </c>
      <c r="G332" s="36">
        <f>G334+G333</f>
        <v>1000</v>
      </c>
      <c r="H332" s="36">
        <f>H334+H333</f>
        <v>1000</v>
      </c>
    </row>
    <row r="333" spans="1:8" ht="18.75">
      <c r="A333" s="14"/>
      <c r="B333" s="14"/>
      <c r="C333" s="14"/>
      <c r="D333" s="14" t="s">
        <v>11</v>
      </c>
      <c r="E333" s="28" t="s">
        <v>12</v>
      </c>
      <c r="F333" s="36">
        <f>4800+660</f>
        <v>5460</v>
      </c>
      <c r="G333" s="36"/>
      <c r="H333" s="36"/>
    </row>
    <row r="334" spans="1:8" ht="18.75">
      <c r="A334" s="14"/>
      <c r="B334" s="14"/>
      <c r="C334" s="14"/>
      <c r="D334" s="14" t="s">
        <v>45</v>
      </c>
      <c r="E334" s="28" t="s">
        <v>46</v>
      </c>
      <c r="F334" s="36">
        <v>5000</v>
      </c>
      <c r="G334" s="36">
        <v>1000</v>
      </c>
      <c r="H334" s="36">
        <v>1000</v>
      </c>
    </row>
    <row r="335" spans="1:8" ht="18.75">
      <c r="A335" s="14"/>
      <c r="B335" s="14"/>
      <c r="C335" s="15" t="s">
        <v>481</v>
      </c>
      <c r="D335" s="15"/>
      <c r="E335" s="20" t="s">
        <v>480</v>
      </c>
      <c r="F335" s="49">
        <f aca="true" t="shared" si="29" ref="F335:H336">F336</f>
        <v>13300</v>
      </c>
      <c r="G335" s="49"/>
      <c r="H335" s="49">
        <f t="shared" si="29"/>
        <v>7100</v>
      </c>
    </row>
    <row r="336" spans="1:8" ht="18.75">
      <c r="A336" s="14"/>
      <c r="B336" s="14"/>
      <c r="C336" s="16" t="s">
        <v>482</v>
      </c>
      <c r="D336" s="16"/>
      <c r="E336" s="21" t="s">
        <v>500</v>
      </c>
      <c r="F336" s="36">
        <f t="shared" si="29"/>
        <v>13300</v>
      </c>
      <c r="G336" s="36"/>
      <c r="H336" s="36">
        <f t="shared" si="29"/>
        <v>7100</v>
      </c>
    </row>
    <row r="337" spans="1:8" ht="18.75">
      <c r="A337" s="14"/>
      <c r="B337" s="14"/>
      <c r="C337" s="14"/>
      <c r="D337" s="14" t="s">
        <v>11</v>
      </c>
      <c r="E337" s="28" t="s">
        <v>12</v>
      </c>
      <c r="F337" s="36">
        <v>13300</v>
      </c>
      <c r="G337" s="36"/>
      <c r="H337" s="36">
        <v>7100</v>
      </c>
    </row>
    <row r="338" spans="1:8" ht="18.75">
      <c r="A338" s="14"/>
      <c r="B338" s="31" t="s">
        <v>876</v>
      </c>
      <c r="C338" s="31"/>
      <c r="D338" s="14"/>
      <c r="E338" s="48" t="s">
        <v>877</v>
      </c>
      <c r="F338" s="49">
        <f>F344+F339</f>
        <v>148566.75032</v>
      </c>
      <c r="G338" s="49">
        <f>G344+G339</f>
        <v>126176.20244</v>
      </c>
      <c r="H338" s="49">
        <f>H344+H339</f>
        <v>110659.84855000001</v>
      </c>
    </row>
    <row r="339" spans="1:8" ht="18.75">
      <c r="A339" s="14"/>
      <c r="B339" s="31"/>
      <c r="C339" s="18" t="s">
        <v>80</v>
      </c>
      <c r="D339" s="18" t="s">
        <v>247</v>
      </c>
      <c r="E339" s="48" t="s">
        <v>340</v>
      </c>
      <c r="F339" s="144">
        <f>F340</f>
        <v>40</v>
      </c>
      <c r="G339" s="144">
        <f aca="true" t="shared" si="30" ref="G339:H342">G340</f>
        <v>37.7</v>
      </c>
      <c r="H339" s="144">
        <f t="shared" si="30"/>
        <v>37.7</v>
      </c>
    </row>
    <row r="340" spans="1:8" ht="18.75">
      <c r="A340" s="14"/>
      <c r="B340" s="31"/>
      <c r="C340" s="18" t="s">
        <v>81</v>
      </c>
      <c r="D340" s="18" t="s">
        <v>247</v>
      </c>
      <c r="E340" s="48" t="s">
        <v>275</v>
      </c>
      <c r="F340" s="144">
        <f>F341</f>
        <v>40</v>
      </c>
      <c r="G340" s="144">
        <f t="shared" si="30"/>
        <v>37.7</v>
      </c>
      <c r="H340" s="144">
        <f t="shared" si="30"/>
        <v>37.7</v>
      </c>
    </row>
    <row r="341" spans="1:8" ht="18.75">
      <c r="A341" s="14"/>
      <c r="B341" s="31"/>
      <c r="C341" s="18" t="s">
        <v>82</v>
      </c>
      <c r="D341" s="18"/>
      <c r="E341" s="48" t="s">
        <v>83</v>
      </c>
      <c r="F341" s="144">
        <f>F342</f>
        <v>40</v>
      </c>
      <c r="G341" s="144">
        <f t="shared" si="30"/>
        <v>37.7</v>
      </c>
      <c r="H341" s="144">
        <f t="shared" si="30"/>
        <v>37.7</v>
      </c>
    </row>
    <row r="342" spans="1:8" ht="18.75">
      <c r="A342" s="14"/>
      <c r="B342" s="31"/>
      <c r="C342" s="14" t="s">
        <v>377</v>
      </c>
      <c r="D342" s="14" t="s">
        <v>247</v>
      </c>
      <c r="E342" s="27" t="s">
        <v>313</v>
      </c>
      <c r="F342" s="125">
        <f>F343</f>
        <v>40</v>
      </c>
      <c r="G342" s="125">
        <f t="shared" si="30"/>
        <v>37.7</v>
      </c>
      <c r="H342" s="125">
        <f t="shared" si="30"/>
        <v>37.7</v>
      </c>
    </row>
    <row r="343" spans="1:8" ht="18.75">
      <c r="A343" s="14"/>
      <c r="B343" s="31"/>
      <c r="C343" s="14"/>
      <c r="D343" s="14" t="s">
        <v>11</v>
      </c>
      <c r="E343" s="28" t="s">
        <v>12</v>
      </c>
      <c r="F343" s="125">
        <v>40</v>
      </c>
      <c r="G343" s="125">
        <v>37.7</v>
      </c>
      <c r="H343" s="125">
        <v>37.7</v>
      </c>
    </row>
    <row r="344" spans="1:8" ht="18.75">
      <c r="A344" s="18"/>
      <c r="B344" s="18"/>
      <c r="C344" s="18" t="s">
        <v>832</v>
      </c>
      <c r="D344" s="18" t="s">
        <v>247</v>
      </c>
      <c r="E344" s="48" t="s">
        <v>445</v>
      </c>
      <c r="F344" s="49">
        <f>F345+F385</f>
        <v>148526.75032</v>
      </c>
      <c r="G344" s="49">
        <f>G345+G385</f>
        <v>126138.50244</v>
      </c>
      <c r="H344" s="49">
        <f>H345+H385</f>
        <v>110622.14855000001</v>
      </c>
    </row>
    <row r="345" spans="1:8" ht="18.75">
      <c r="A345" s="18"/>
      <c r="B345" s="18"/>
      <c r="C345" s="18" t="s">
        <v>136</v>
      </c>
      <c r="D345" s="18" t="s">
        <v>247</v>
      </c>
      <c r="E345" s="48" t="s">
        <v>137</v>
      </c>
      <c r="F345" s="49">
        <f>F346+F353+F360+F370</f>
        <v>103283.10041</v>
      </c>
      <c r="G345" s="49">
        <f>G346+G353+G360+G370</f>
        <v>94820.20244</v>
      </c>
      <c r="H345" s="49">
        <f>H346+H353+H360+H370</f>
        <v>83932.64855000001</v>
      </c>
    </row>
    <row r="346" spans="1:8" ht="18.75">
      <c r="A346" s="18"/>
      <c r="B346" s="18"/>
      <c r="C346" s="18" t="s">
        <v>138</v>
      </c>
      <c r="D346" s="18"/>
      <c r="E346" s="48" t="s">
        <v>139</v>
      </c>
      <c r="F346" s="49">
        <f>F347+F350</f>
        <v>29992.8</v>
      </c>
      <c r="G346" s="49">
        <f>G347+G350</f>
        <v>20185.4</v>
      </c>
      <c r="H346" s="49">
        <f>H347+H350</f>
        <v>13393.8</v>
      </c>
    </row>
    <row r="347" spans="1:8" ht="18.75">
      <c r="A347" s="18"/>
      <c r="B347" s="18"/>
      <c r="C347" s="14" t="s">
        <v>140</v>
      </c>
      <c r="D347" s="14" t="s">
        <v>247</v>
      </c>
      <c r="E347" s="27" t="s">
        <v>408</v>
      </c>
      <c r="F347" s="36">
        <f>F348+F349</f>
        <v>17167.8</v>
      </c>
      <c r="G347" s="36">
        <f>G348+G349</f>
        <v>14607.4</v>
      </c>
      <c r="H347" s="36">
        <f>H348+H349</f>
        <v>8383.6</v>
      </c>
    </row>
    <row r="348" spans="1:8" ht="18.75">
      <c r="A348" s="14"/>
      <c r="B348" s="14"/>
      <c r="C348" s="14"/>
      <c r="D348" s="14" t="s">
        <v>11</v>
      </c>
      <c r="E348" s="28" t="s">
        <v>12</v>
      </c>
      <c r="F348" s="36">
        <v>12167.8</v>
      </c>
      <c r="G348" s="36">
        <v>9607.4</v>
      </c>
      <c r="H348" s="36">
        <v>7236.1</v>
      </c>
    </row>
    <row r="349" spans="1:8" ht="18.75">
      <c r="A349" s="14"/>
      <c r="B349" s="14"/>
      <c r="C349" s="14"/>
      <c r="D349" s="14" t="s">
        <v>45</v>
      </c>
      <c r="E349" s="28" t="s">
        <v>46</v>
      </c>
      <c r="F349" s="36">
        <v>5000</v>
      </c>
      <c r="G349" s="36">
        <v>5000</v>
      </c>
      <c r="H349" s="36">
        <v>1147.5</v>
      </c>
    </row>
    <row r="350" spans="1:8" ht="18.75">
      <c r="A350" s="18"/>
      <c r="B350" s="18"/>
      <c r="C350" s="14" t="s">
        <v>141</v>
      </c>
      <c r="D350" s="14" t="s">
        <v>247</v>
      </c>
      <c r="E350" s="27" t="s">
        <v>878</v>
      </c>
      <c r="F350" s="36">
        <f>F352+F351</f>
        <v>12825</v>
      </c>
      <c r="G350" s="36">
        <f>G352+G351</f>
        <v>5578</v>
      </c>
      <c r="H350" s="36">
        <f>H352+H351</f>
        <v>5010.2</v>
      </c>
    </row>
    <row r="351" spans="1:8" ht="18.75">
      <c r="A351" s="18"/>
      <c r="B351" s="18"/>
      <c r="C351" s="14"/>
      <c r="D351" s="14" t="s">
        <v>14</v>
      </c>
      <c r="E351" s="28" t="s">
        <v>15</v>
      </c>
      <c r="F351" s="36">
        <v>5747</v>
      </c>
      <c r="G351" s="36"/>
      <c r="H351" s="36"/>
    </row>
    <row r="352" spans="1:8" ht="18.75">
      <c r="A352" s="14"/>
      <c r="B352" s="14"/>
      <c r="C352" s="14"/>
      <c r="D352" s="14" t="s">
        <v>11</v>
      </c>
      <c r="E352" s="28" t="s">
        <v>12</v>
      </c>
      <c r="F352" s="36">
        <v>7078</v>
      </c>
      <c r="G352" s="36">
        <v>5578</v>
      </c>
      <c r="H352" s="36">
        <v>5010.2</v>
      </c>
    </row>
    <row r="353" spans="1:8" ht="18.75">
      <c r="A353" s="18"/>
      <c r="B353" s="18"/>
      <c r="C353" s="18" t="s">
        <v>142</v>
      </c>
      <c r="D353" s="18"/>
      <c r="E353" s="48" t="s">
        <v>374</v>
      </c>
      <c r="F353" s="49">
        <f>F354+F356+F358</f>
        <v>6096.78347</v>
      </c>
      <c r="G353" s="49">
        <f>G354+G356+G358</f>
        <v>5661.5</v>
      </c>
      <c r="H353" s="49">
        <f>H354+H356+H358</f>
        <v>5661.5</v>
      </c>
    </row>
    <row r="354" spans="1:8" ht="18.75">
      <c r="A354" s="18"/>
      <c r="B354" s="18"/>
      <c r="C354" s="14" t="s">
        <v>143</v>
      </c>
      <c r="D354" s="14" t="s">
        <v>247</v>
      </c>
      <c r="E354" s="27" t="s">
        <v>144</v>
      </c>
      <c r="F354" s="36">
        <f>F355</f>
        <v>3713.48347</v>
      </c>
      <c r="G354" s="36">
        <f>G355</f>
        <v>3600</v>
      </c>
      <c r="H354" s="36">
        <f>H355</f>
        <v>3600</v>
      </c>
    </row>
    <row r="355" spans="1:8" ht="18.75">
      <c r="A355" s="14"/>
      <c r="B355" s="14"/>
      <c r="C355" s="14"/>
      <c r="D355" s="14" t="s">
        <v>11</v>
      </c>
      <c r="E355" s="28" t="s">
        <v>12</v>
      </c>
      <c r="F355" s="36">
        <f>3715-1.51653</f>
        <v>3713.48347</v>
      </c>
      <c r="G355" s="36">
        <v>3600</v>
      </c>
      <c r="H355" s="36">
        <v>3600</v>
      </c>
    </row>
    <row r="356" spans="1:8" ht="18.75">
      <c r="A356" s="18"/>
      <c r="B356" s="18"/>
      <c r="C356" s="14" t="s">
        <v>145</v>
      </c>
      <c r="D356" s="14" t="s">
        <v>247</v>
      </c>
      <c r="E356" s="27" t="s">
        <v>277</v>
      </c>
      <c r="F356" s="36">
        <f>F357</f>
        <v>2183.3</v>
      </c>
      <c r="G356" s="36">
        <f>G357</f>
        <v>1861.5</v>
      </c>
      <c r="H356" s="36">
        <f>H357</f>
        <v>1861.5</v>
      </c>
    </row>
    <row r="357" spans="1:8" ht="18.75">
      <c r="A357" s="14"/>
      <c r="B357" s="14"/>
      <c r="C357" s="14"/>
      <c r="D357" s="14" t="s">
        <v>11</v>
      </c>
      <c r="E357" s="28" t="s">
        <v>12</v>
      </c>
      <c r="F357" s="36">
        <v>2183.3</v>
      </c>
      <c r="G357" s="36">
        <v>1861.5</v>
      </c>
      <c r="H357" s="36">
        <v>1861.5</v>
      </c>
    </row>
    <row r="358" spans="1:8" ht="18.75">
      <c r="A358" s="14"/>
      <c r="B358" s="14"/>
      <c r="C358" s="14" t="s">
        <v>263</v>
      </c>
      <c r="D358" s="14"/>
      <c r="E358" s="28" t="s">
        <v>397</v>
      </c>
      <c r="F358" s="36">
        <f>F359</f>
        <v>200</v>
      </c>
      <c r="G358" s="36">
        <f>G359</f>
        <v>200</v>
      </c>
      <c r="H358" s="36">
        <f>H359</f>
        <v>200</v>
      </c>
    </row>
    <row r="359" spans="1:8" ht="18.75">
      <c r="A359" s="14"/>
      <c r="B359" s="14"/>
      <c r="C359" s="14"/>
      <c r="D359" s="14" t="s">
        <v>11</v>
      </c>
      <c r="E359" s="28" t="s">
        <v>12</v>
      </c>
      <c r="F359" s="36">
        <v>200</v>
      </c>
      <c r="G359" s="36">
        <v>200</v>
      </c>
      <c r="H359" s="36">
        <v>200</v>
      </c>
    </row>
    <row r="360" spans="1:8" ht="37.5">
      <c r="A360" s="14"/>
      <c r="B360" s="14"/>
      <c r="C360" s="18" t="s">
        <v>326</v>
      </c>
      <c r="D360" s="18"/>
      <c r="E360" s="34" t="s">
        <v>327</v>
      </c>
      <c r="F360" s="49">
        <f>F361+F375+F364+F367</f>
        <v>62507.91639</v>
      </c>
      <c r="G360" s="49">
        <f>G361+G375+G364+G367</f>
        <v>63900.74244</v>
      </c>
      <c r="H360" s="49">
        <f>H361+H375+H364+H367</f>
        <v>58747.847850000006</v>
      </c>
    </row>
    <row r="361" spans="1:8" ht="37.5">
      <c r="A361" s="14"/>
      <c r="B361" s="14"/>
      <c r="C361" s="14" t="s">
        <v>337</v>
      </c>
      <c r="D361" s="14" t="s">
        <v>247</v>
      </c>
      <c r="E361" s="27" t="s">
        <v>879</v>
      </c>
      <c r="F361" s="36">
        <f>F363+F362</f>
        <v>2750</v>
      </c>
      <c r="G361" s="36">
        <f>G363+G362</f>
        <v>2750</v>
      </c>
      <c r="H361" s="36">
        <f>H363+H362</f>
        <v>750</v>
      </c>
    </row>
    <row r="362" spans="1:8" ht="18.75">
      <c r="A362" s="14"/>
      <c r="B362" s="14"/>
      <c r="C362" s="14"/>
      <c r="D362" s="14" t="s">
        <v>11</v>
      </c>
      <c r="E362" s="28" t="s">
        <v>12</v>
      </c>
      <c r="F362" s="36">
        <v>750</v>
      </c>
      <c r="G362" s="36">
        <v>750</v>
      </c>
      <c r="H362" s="36">
        <v>750</v>
      </c>
    </row>
    <row r="363" spans="1:8" ht="18.75">
      <c r="A363" s="14"/>
      <c r="B363" s="14"/>
      <c r="C363" s="14"/>
      <c r="D363" s="14" t="s">
        <v>45</v>
      </c>
      <c r="E363" s="28" t="s">
        <v>46</v>
      </c>
      <c r="F363" s="36">
        <v>2000</v>
      </c>
      <c r="G363" s="36">
        <v>2000</v>
      </c>
      <c r="H363" s="36"/>
    </row>
    <row r="364" spans="1:8" ht="37.5">
      <c r="A364" s="14"/>
      <c r="B364" s="14"/>
      <c r="C364" s="14" t="s">
        <v>880</v>
      </c>
      <c r="D364" s="14"/>
      <c r="E364" s="28" t="s">
        <v>990</v>
      </c>
      <c r="F364" s="37">
        <f>F366</f>
        <v>4700</v>
      </c>
      <c r="G364" s="37">
        <f>G366</f>
        <v>4700</v>
      </c>
      <c r="H364" s="37">
        <f>H366</f>
        <v>1820</v>
      </c>
    </row>
    <row r="365" spans="1:8" ht="18.75" hidden="1">
      <c r="A365" s="14"/>
      <c r="B365" s="14"/>
      <c r="C365" s="14"/>
      <c r="D365" s="14" t="s">
        <v>11</v>
      </c>
      <c r="E365" s="28" t="s">
        <v>12</v>
      </c>
      <c r="F365" s="37"/>
      <c r="G365" s="37"/>
      <c r="H365" s="37"/>
    </row>
    <row r="366" spans="1:8" ht="18.75">
      <c r="A366" s="14"/>
      <c r="B366" s="14"/>
      <c r="C366" s="14"/>
      <c r="D366" s="14" t="s">
        <v>45</v>
      </c>
      <c r="E366" s="28" t="s">
        <v>46</v>
      </c>
      <c r="F366" s="37">
        <v>4700</v>
      </c>
      <c r="G366" s="37">
        <v>4700</v>
      </c>
      <c r="H366" s="37">
        <v>1820</v>
      </c>
    </row>
    <row r="367" spans="1:8" ht="37.5">
      <c r="A367" s="14"/>
      <c r="B367" s="14"/>
      <c r="C367" s="14" t="s">
        <v>880</v>
      </c>
      <c r="D367" s="14"/>
      <c r="E367" s="28" t="s">
        <v>1058</v>
      </c>
      <c r="F367" s="37">
        <f>F369</f>
        <v>16316.00061</v>
      </c>
      <c r="G367" s="37">
        <f>G369</f>
        <v>16301.32884</v>
      </c>
      <c r="H367" s="37">
        <f>H369</f>
        <v>16301.33425</v>
      </c>
    </row>
    <row r="368" spans="1:8" ht="18.75" hidden="1">
      <c r="A368" s="14"/>
      <c r="B368" s="14"/>
      <c r="C368" s="14"/>
      <c r="D368" s="14" t="s">
        <v>11</v>
      </c>
      <c r="E368" s="28" t="s">
        <v>12</v>
      </c>
      <c r="F368" s="37"/>
      <c r="G368" s="37"/>
      <c r="H368" s="37"/>
    </row>
    <row r="369" spans="1:8" ht="18.75">
      <c r="A369" s="14"/>
      <c r="B369" s="14"/>
      <c r="C369" s="14"/>
      <c r="D369" s="14" t="s">
        <v>45</v>
      </c>
      <c r="E369" s="28" t="s">
        <v>46</v>
      </c>
      <c r="F369" s="37">
        <v>16316.00061</v>
      </c>
      <c r="G369" s="37">
        <v>16301.32884</v>
      </c>
      <c r="H369" s="37">
        <v>16301.33425</v>
      </c>
    </row>
    <row r="370" spans="1:8" ht="18.75">
      <c r="A370" s="14"/>
      <c r="B370" s="14"/>
      <c r="C370" s="18" t="s">
        <v>883</v>
      </c>
      <c r="D370" s="14"/>
      <c r="E370" s="20" t="s">
        <v>480</v>
      </c>
      <c r="F370" s="49">
        <f>F371+F373</f>
        <v>4685.60055</v>
      </c>
      <c r="G370" s="49">
        <f>G371+G373</f>
        <v>5072.56</v>
      </c>
      <c r="H370" s="49">
        <f>H371+H373</f>
        <v>6129.5007000000005</v>
      </c>
    </row>
    <row r="371" spans="1:8" ht="18.75">
      <c r="A371" s="14"/>
      <c r="B371" s="14"/>
      <c r="C371" s="14" t="s">
        <v>884</v>
      </c>
      <c r="D371" s="14"/>
      <c r="E371" s="28" t="s">
        <v>885</v>
      </c>
      <c r="F371" s="37">
        <f>F372</f>
        <v>1405.68014</v>
      </c>
      <c r="G371" s="37">
        <f>G372</f>
        <v>3935.26</v>
      </c>
      <c r="H371" s="37">
        <f>H372</f>
        <v>5306.6</v>
      </c>
    </row>
    <row r="372" spans="1:8" ht="18.75">
      <c r="A372" s="14"/>
      <c r="B372" s="14"/>
      <c r="C372" s="14"/>
      <c r="D372" s="14" t="s">
        <v>11</v>
      </c>
      <c r="E372" s="28" t="s">
        <v>12</v>
      </c>
      <c r="F372" s="37">
        <v>1405.68014</v>
      </c>
      <c r="G372" s="37">
        <v>3935.26</v>
      </c>
      <c r="H372" s="37">
        <v>5306.6</v>
      </c>
    </row>
    <row r="373" spans="1:8" ht="37.5">
      <c r="A373" s="14"/>
      <c r="B373" s="14"/>
      <c r="C373" s="14" t="s">
        <v>884</v>
      </c>
      <c r="D373" s="14"/>
      <c r="E373" s="28" t="s">
        <v>886</v>
      </c>
      <c r="F373" s="37">
        <f>F374</f>
        <v>3279.92041</v>
      </c>
      <c r="G373" s="37">
        <f>G374</f>
        <v>1137.3</v>
      </c>
      <c r="H373" s="37">
        <f>H374</f>
        <v>822.9007</v>
      </c>
    </row>
    <row r="374" spans="1:8" ht="18.75">
      <c r="A374" s="14"/>
      <c r="B374" s="14"/>
      <c r="C374" s="14"/>
      <c r="D374" s="14" t="s">
        <v>11</v>
      </c>
      <c r="E374" s="28" t="s">
        <v>12</v>
      </c>
      <c r="F374" s="37">
        <v>3279.92041</v>
      </c>
      <c r="G374" s="37">
        <v>1137.3</v>
      </c>
      <c r="H374" s="37">
        <v>822.9007</v>
      </c>
    </row>
    <row r="375" spans="1:8" ht="18.75">
      <c r="A375" s="14"/>
      <c r="B375" s="14"/>
      <c r="C375" s="18" t="s">
        <v>449</v>
      </c>
      <c r="D375" s="18"/>
      <c r="E375" s="34" t="s">
        <v>459</v>
      </c>
      <c r="F375" s="49">
        <f>F376+F379+F382</f>
        <v>38741.91578</v>
      </c>
      <c r="G375" s="49">
        <f>G376+G379+G382</f>
        <v>40149.4136</v>
      </c>
      <c r="H375" s="49">
        <f>H376+H379+H382</f>
        <v>39876.513600000006</v>
      </c>
    </row>
    <row r="376" spans="1:8" ht="37.5">
      <c r="A376" s="14"/>
      <c r="B376" s="14"/>
      <c r="C376" s="14" t="s">
        <v>450</v>
      </c>
      <c r="D376" s="14"/>
      <c r="E376" s="28" t="s">
        <v>991</v>
      </c>
      <c r="F376" s="37">
        <f>F378+F377</f>
        <v>5700</v>
      </c>
      <c r="G376" s="37">
        <f>G378+G377</f>
        <v>5700</v>
      </c>
      <c r="H376" s="37">
        <f>H378+H377</f>
        <v>5427.1</v>
      </c>
    </row>
    <row r="377" spans="1:8" ht="18.75" hidden="1">
      <c r="A377" s="14"/>
      <c r="B377" s="14"/>
      <c r="C377" s="14"/>
      <c r="D377" s="14" t="s">
        <v>11</v>
      </c>
      <c r="E377" s="28" t="s">
        <v>12</v>
      </c>
      <c r="F377" s="37"/>
      <c r="G377" s="37"/>
      <c r="H377" s="37"/>
    </row>
    <row r="378" spans="1:8" ht="18.75">
      <c r="A378" s="14"/>
      <c r="B378" s="14"/>
      <c r="C378" s="14"/>
      <c r="D378" s="14" t="s">
        <v>45</v>
      </c>
      <c r="E378" s="28" t="s">
        <v>46</v>
      </c>
      <c r="F378" s="37">
        <v>5700</v>
      </c>
      <c r="G378" s="37">
        <v>5700</v>
      </c>
      <c r="H378" s="37">
        <v>5427.1</v>
      </c>
    </row>
    <row r="379" spans="1:8" ht="37.5">
      <c r="A379" s="14"/>
      <c r="B379" s="14"/>
      <c r="C379" s="14" t="s">
        <v>450</v>
      </c>
      <c r="D379" s="14"/>
      <c r="E379" s="28" t="s">
        <v>881</v>
      </c>
      <c r="F379" s="37">
        <f>F381+F380</f>
        <v>1652.09579</v>
      </c>
      <c r="G379" s="37">
        <f>G381+G380</f>
        <v>1722.47068</v>
      </c>
      <c r="H379" s="37">
        <f>H381+H380</f>
        <v>1722.47068</v>
      </c>
    </row>
    <row r="380" spans="1:8" ht="18.75" hidden="1">
      <c r="A380" s="14"/>
      <c r="B380" s="14"/>
      <c r="C380" s="14"/>
      <c r="D380" s="14" t="s">
        <v>11</v>
      </c>
      <c r="E380" s="28" t="s">
        <v>12</v>
      </c>
      <c r="F380" s="37"/>
      <c r="G380" s="37"/>
      <c r="H380" s="37"/>
    </row>
    <row r="381" spans="1:8" ht="18.75">
      <c r="A381" s="14"/>
      <c r="B381" s="14"/>
      <c r="C381" s="14"/>
      <c r="D381" s="14" t="s">
        <v>45</v>
      </c>
      <c r="E381" s="28" t="s">
        <v>46</v>
      </c>
      <c r="F381" s="37">
        <v>1652.09579</v>
      </c>
      <c r="G381" s="37">
        <v>1722.47068</v>
      </c>
      <c r="H381" s="37">
        <v>1722.47068</v>
      </c>
    </row>
    <row r="382" spans="1:8" ht="37.5">
      <c r="A382" s="14"/>
      <c r="B382" s="14"/>
      <c r="C382" s="14" t="s">
        <v>450</v>
      </c>
      <c r="D382" s="14"/>
      <c r="E382" s="28" t="s">
        <v>882</v>
      </c>
      <c r="F382" s="37">
        <f>F384+F383</f>
        <v>31389.81999</v>
      </c>
      <c r="G382" s="37">
        <f>G384+G383</f>
        <v>32726.94292</v>
      </c>
      <c r="H382" s="37">
        <f>H384+H383</f>
        <v>32726.94292</v>
      </c>
    </row>
    <row r="383" spans="1:8" ht="18.75" hidden="1">
      <c r="A383" s="14"/>
      <c r="B383" s="14"/>
      <c r="C383" s="14"/>
      <c r="D383" s="14" t="s">
        <v>11</v>
      </c>
      <c r="E383" s="28" t="s">
        <v>12</v>
      </c>
      <c r="F383" s="37"/>
      <c r="G383" s="37"/>
      <c r="H383" s="37"/>
    </row>
    <row r="384" spans="1:8" ht="18.75">
      <c r="A384" s="14"/>
      <c r="B384" s="14"/>
      <c r="C384" s="14"/>
      <c r="D384" s="14" t="s">
        <v>45</v>
      </c>
      <c r="E384" s="28" t="s">
        <v>46</v>
      </c>
      <c r="F384" s="37">
        <v>31389.81999</v>
      </c>
      <c r="G384" s="37">
        <v>32726.94292</v>
      </c>
      <c r="H384" s="37">
        <v>32726.94292</v>
      </c>
    </row>
    <row r="385" spans="1:8" ht="18.75">
      <c r="A385" s="18"/>
      <c r="B385" s="18"/>
      <c r="C385" s="18" t="s">
        <v>153</v>
      </c>
      <c r="D385" s="18" t="s">
        <v>247</v>
      </c>
      <c r="E385" s="48" t="s">
        <v>154</v>
      </c>
      <c r="F385" s="49">
        <f>F386+F394</f>
        <v>45243.64991</v>
      </c>
      <c r="G385" s="49">
        <f>G386+G394</f>
        <v>31318.3</v>
      </c>
      <c r="H385" s="49">
        <f>H386+H394</f>
        <v>26689.5</v>
      </c>
    </row>
    <row r="386" spans="1:8" ht="18.75">
      <c r="A386" s="18"/>
      <c r="B386" s="18"/>
      <c r="C386" s="18" t="s">
        <v>155</v>
      </c>
      <c r="D386" s="18"/>
      <c r="E386" s="48" t="s">
        <v>156</v>
      </c>
      <c r="F386" s="49">
        <f>F387+F390+F392</f>
        <v>38743.64991</v>
      </c>
      <c r="G386" s="49">
        <f>G387+G390+G392</f>
        <v>31318.3</v>
      </c>
      <c r="H386" s="49">
        <f>H387+H390+H392</f>
        <v>26689.5</v>
      </c>
    </row>
    <row r="387" spans="1:8" ht="18.75">
      <c r="A387" s="18"/>
      <c r="B387" s="18"/>
      <c r="C387" s="14" t="s">
        <v>158</v>
      </c>
      <c r="D387" s="14" t="s">
        <v>247</v>
      </c>
      <c r="E387" s="27" t="s">
        <v>278</v>
      </c>
      <c r="F387" s="36">
        <f>F388+F389</f>
        <v>32779.6</v>
      </c>
      <c r="G387" s="36">
        <f>G388+G389</f>
        <v>31318.3</v>
      </c>
      <c r="H387" s="36">
        <f>H388+H389</f>
        <v>26689.5</v>
      </c>
    </row>
    <row r="388" spans="1:8" ht="18.75" hidden="1">
      <c r="A388" s="18"/>
      <c r="B388" s="18"/>
      <c r="C388" s="14"/>
      <c r="D388" s="14" t="s">
        <v>152</v>
      </c>
      <c r="E388" s="28" t="s">
        <v>167</v>
      </c>
      <c r="F388" s="36"/>
      <c r="G388" s="36"/>
      <c r="H388" s="36"/>
    </row>
    <row r="389" spans="1:8" ht="18.75">
      <c r="A389" s="14"/>
      <c r="B389" s="14"/>
      <c r="C389" s="14"/>
      <c r="D389" s="14" t="s">
        <v>11</v>
      </c>
      <c r="E389" s="28" t="s">
        <v>12</v>
      </c>
      <c r="F389" s="36">
        <f>32590.7+188.9</f>
        <v>32779.6</v>
      </c>
      <c r="G389" s="36">
        <v>31318.3</v>
      </c>
      <c r="H389" s="36">
        <v>26689.5</v>
      </c>
    </row>
    <row r="390" spans="1:8" ht="18.75">
      <c r="A390" s="14"/>
      <c r="B390" s="14"/>
      <c r="C390" s="14" t="s">
        <v>434</v>
      </c>
      <c r="D390" s="14"/>
      <c r="E390" s="27" t="s">
        <v>444</v>
      </c>
      <c r="F390" s="37">
        <f>F391</f>
        <v>2982.02493</v>
      </c>
      <c r="G390" s="37"/>
      <c r="H390" s="37"/>
    </row>
    <row r="391" spans="1:8" ht="18.75">
      <c r="A391" s="14"/>
      <c r="B391" s="14"/>
      <c r="C391" s="14"/>
      <c r="D391" s="14" t="s">
        <v>11</v>
      </c>
      <c r="E391" s="28" t="s">
        <v>12</v>
      </c>
      <c r="F391" s="37">
        <v>2982.02493</v>
      </c>
      <c r="G391" s="37"/>
      <c r="H391" s="37"/>
    </row>
    <row r="392" spans="1:8" ht="18.75">
      <c r="A392" s="14"/>
      <c r="B392" s="14"/>
      <c r="C392" s="14" t="s">
        <v>434</v>
      </c>
      <c r="D392" s="14"/>
      <c r="E392" s="27" t="s">
        <v>453</v>
      </c>
      <c r="F392" s="37">
        <f>F393</f>
        <v>2982.02498</v>
      </c>
      <c r="G392" s="37"/>
      <c r="H392" s="37"/>
    </row>
    <row r="393" spans="1:8" ht="18.75">
      <c r="A393" s="14"/>
      <c r="B393" s="14"/>
      <c r="C393" s="14"/>
      <c r="D393" s="14" t="s">
        <v>11</v>
      </c>
      <c r="E393" s="28" t="s">
        <v>12</v>
      </c>
      <c r="F393" s="37">
        <v>2982.02498</v>
      </c>
      <c r="G393" s="37"/>
      <c r="H393" s="37"/>
    </row>
    <row r="394" spans="1:8" ht="18.75">
      <c r="A394" s="14"/>
      <c r="B394" s="14"/>
      <c r="C394" s="15" t="s">
        <v>483</v>
      </c>
      <c r="D394" s="15"/>
      <c r="E394" s="20" t="s">
        <v>480</v>
      </c>
      <c r="F394" s="49">
        <f>F395</f>
        <v>6500</v>
      </c>
      <c r="G394" s="49"/>
      <c r="H394" s="49"/>
    </row>
    <row r="395" spans="1:8" ht="18.75">
      <c r="A395" s="14"/>
      <c r="B395" s="14"/>
      <c r="C395" s="14" t="s">
        <v>484</v>
      </c>
      <c r="D395" s="14" t="s">
        <v>247</v>
      </c>
      <c r="E395" s="27" t="s">
        <v>499</v>
      </c>
      <c r="F395" s="36">
        <f>F396</f>
        <v>6500</v>
      </c>
      <c r="G395" s="36"/>
      <c r="H395" s="36"/>
    </row>
    <row r="396" spans="1:8" ht="18.75">
      <c r="A396" s="14"/>
      <c r="B396" s="14"/>
      <c r="C396" s="14"/>
      <c r="D396" s="14" t="s">
        <v>11</v>
      </c>
      <c r="E396" s="28" t="s">
        <v>12</v>
      </c>
      <c r="F396" s="36">
        <v>6500</v>
      </c>
      <c r="G396" s="36"/>
      <c r="H396" s="36"/>
    </row>
    <row r="397" spans="1:8" ht="18.75">
      <c r="A397" s="14"/>
      <c r="B397" s="31" t="s">
        <v>887</v>
      </c>
      <c r="C397" s="31"/>
      <c r="D397" s="31"/>
      <c r="E397" s="50" t="s">
        <v>888</v>
      </c>
      <c r="F397" s="49">
        <f>F398</f>
        <v>125600.72</v>
      </c>
      <c r="G397" s="49">
        <f>G398</f>
        <v>99992.2</v>
      </c>
      <c r="H397" s="49">
        <f>H398</f>
        <v>124581.8</v>
      </c>
    </row>
    <row r="398" spans="1:8" ht="18.75">
      <c r="A398" s="18"/>
      <c r="B398" s="18"/>
      <c r="C398" s="18" t="s">
        <v>832</v>
      </c>
      <c r="D398" s="18" t="s">
        <v>247</v>
      </c>
      <c r="E398" s="48" t="s">
        <v>445</v>
      </c>
      <c r="F398" s="49">
        <f>F399+F403</f>
        <v>125600.72</v>
      </c>
      <c r="G398" s="49">
        <f>G399+G403</f>
        <v>99992.2</v>
      </c>
      <c r="H398" s="49">
        <f>H399+H403</f>
        <v>124581.8</v>
      </c>
    </row>
    <row r="399" spans="1:8" ht="18.75">
      <c r="A399" s="18"/>
      <c r="B399" s="18"/>
      <c r="C399" s="18" t="s">
        <v>161</v>
      </c>
      <c r="D399" s="18"/>
      <c r="E399" s="48" t="s">
        <v>162</v>
      </c>
      <c r="F399" s="49">
        <f>F400</f>
        <v>9589.2</v>
      </c>
      <c r="G399" s="49">
        <f aca="true" t="shared" si="31" ref="G399:H401">G400</f>
        <v>8256</v>
      </c>
      <c r="H399" s="49">
        <f t="shared" si="31"/>
        <v>10252.5</v>
      </c>
    </row>
    <row r="400" spans="1:8" ht="18.75">
      <c r="A400" s="18"/>
      <c r="B400" s="18"/>
      <c r="C400" s="18" t="s">
        <v>163</v>
      </c>
      <c r="D400" s="18"/>
      <c r="E400" s="48" t="s">
        <v>164</v>
      </c>
      <c r="F400" s="49">
        <f>F401</f>
        <v>9589.2</v>
      </c>
      <c r="G400" s="49">
        <f t="shared" si="31"/>
        <v>8256</v>
      </c>
      <c r="H400" s="49">
        <f t="shared" si="31"/>
        <v>10252.5</v>
      </c>
    </row>
    <row r="401" spans="1:8" ht="18.75">
      <c r="A401" s="18"/>
      <c r="B401" s="18"/>
      <c r="C401" s="14" t="s">
        <v>166</v>
      </c>
      <c r="D401" s="14"/>
      <c r="E401" s="27" t="s">
        <v>404</v>
      </c>
      <c r="F401" s="36">
        <f>F402</f>
        <v>9589.2</v>
      </c>
      <c r="G401" s="36">
        <f t="shared" si="31"/>
        <v>8256</v>
      </c>
      <c r="H401" s="36">
        <f t="shared" si="31"/>
        <v>10252.5</v>
      </c>
    </row>
    <row r="402" spans="1:8" ht="18.75">
      <c r="A402" s="14"/>
      <c r="B402" s="14"/>
      <c r="C402" s="14"/>
      <c r="D402" s="14" t="s">
        <v>14</v>
      </c>
      <c r="E402" s="28" t="s">
        <v>15</v>
      </c>
      <c r="F402" s="36">
        <v>9589.2</v>
      </c>
      <c r="G402" s="36">
        <v>8256</v>
      </c>
      <c r="H402" s="36">
        <v>10252.5</v>
      </c>
    </row>
    <row r="403" spans="1:8" ht="18.75">
      <c r="A403" s="18"/>
      <c r="B403" s="18"/>
      <c r="C403" s="18" t="s">
        <v>174</v>
      </c>
      <c r="D403" s="18" t="s">
        <v>247</v>
      </c>
      <c r="E403" s="48" t="s">
        <v>446</v>
      </c>
      <c r="F403" s="49">
        <f>F404</f>
        <v>116011.52</v>
      </c>
      <c r="G403" s="49">
        <f>G404</f>
        <v>91736.2</v>
      </c>
      <c r="H403" s="49">
        <f>H404</f>
        <v>114329.3</v>
      </c>
    </row>
    <row r="404" spans="1:8" ht="18.75">
      <c r="A404" s="18"/>
      <c r="B404" s="18"/>
      <c r="C404" s="18" t="s">
        <v>175</v>
      </c>
      <c r="D404" s="18"/>
      <c r="E404" s="48" t="s">
        <v>27</v>
      </c>
      <c r="F404" s="49">
        <f aca="true" t="shared" si="32" ref="F404:H405">F405</f>
        <v>116011.52</v>
      </c>
      <c r="G404" s="49">
        <f t="shared" si="32"/>
        <v>91736.2</v>
      </c>
      <c r="H404" s="49">
        <f t="shared" si="32"/>
        <v>114329.3</v>
      </c>
    </row>
    <row r="405" spans="1:8" ht="18.75">
      <c r="A405" s="18"/>
      <c r="B405" s="18"/>
      <c r="C405" s="14" t="s">
        <v>177</v>
      </c>
      <c r="D405" s="14" t="s">
        <v>247</v>
      </c>
      <c r="E405" s="27" t="s">
        <v>427</v>
      </c>
      <c r="F405" s="36">
        <f t="shared" si="32"/>
        <v>116011.52</v>
      </c>
      <c r="G405" s="36">
        <f t="shared" si="32"/>
        <v>91736.2</v>
      </c>
      <c r="H405" s="36">
        <f t="shared" si="32"/>
        <v>114329.3</v>
      </c>
    </row>
    <row r="406" spans="1:8" ht="18.75">
      <c r="A406" s="14"/>
      <c r="B406" s="14"/>
      <c r="C406" s="14"/>
      <c r="D406" s="14" t="s">
        <v>11</v>
      </c>
      <c r="E406" s="28" t="s">
        <v>12</v>
      </c>
      <c r="F406" s="36">
        <v>116011.52</v>
      </c>
      <c r="G406" s="36">
        <v>91736.2</v>
      </c>
      <c r="H406" s="36">
        <v>114329.3</v>
      </c>
    </row>
    <row r="407" spans="1:8" ht="18.75">
      <c r="A407" s="14"/>
      <c r="B407" s="31" t="s">
        <v>889</v>
      </c>
      <c r="C407" s="31"/>
      <c r="D407" s="31"/>
      <c r="E407" s="50" t="s">
        <v>890</v>
      </c>
      <c r="F407" s="49">
        <f>F408</f>
        <v>465</v>
      </c>
      <c r="G407" s="49">
        <f>G408</f>
        <v>435</v>
      </c>
      <c r="H407" s="49">
        <f>H408</f>
        <v>430.4</v>
      </c>
    </row>
    <row r="408" spans="1:8" ht="18.75">
      <c r="A408" s="14"/>
      <c r="B408" s="127" t="s">
        <v>891</v>
      </c>
      <c r="C408" s="31"/>
      <c r="D408" s="31"/>
      <c r="E408" s="50" t="s">
        <v>892</v>
      </c>
      <c r="F408" s="49">
        <f aca="true" t="shared" si="33" ref="F408:H409">F409</f>
        <v>465</v>
      </c>
      <c r="G408" s="49">
        <f t="shared" si="33"/>
        <v>435</v>
      </c>
      <c r="H408" s="49">
        <f t="shared" si="33"/>
        <v>430.4</v>
      </c>
    </row>
    <row r="409" spans="1:8" ht="18.75">
      <c r="A409" s="18"/>
      <c r="B409" s="18"/>
      <c r="C409" s="18" t="s">
        <v>80</v>
      </c>
      <c r="D409" s="18" t="s">
        <v>247</v>
      </c>
      <c r="E409" s="48" t="s">
        <v>340</v>
      </c>
      <c r="F409" s="49">
        <f t="shared" si="33"/>
        <v>465</v>
      </c>
      <c r="G409" s="49">
        <f t="shared" si="33"/>
        <v>435</v>
      </c>
      <c r="H409" s="49">
        <f t="shared" si="33"/>
        <v>430.4</v>
      </c>
    </row>
    <row r="410" spans="1:8" ht="18.75">
      <c r="A410" s="18"/>
      <c r="B410" s="18"/>
      <c r="C410" s="18" t="s">
        <v>103</v>
      </c>
      <c r="D410" s="18" t="s">
        <v>247</v>
      </c>
      <c r="E410" s="48" t="s">
        <v>104</v>
      </c>
      <c r="F410" s="49">
        <f>F411+F418</f>
        <v>465</v>
      </c>
      <c r="G410" s="49">
        <f>G411+G418</f>
        <v>435</v>
      </c>
      <c r="H410" s="49">
        <f>H411+H418</f>
        <v>430.4</v>
      </c>
    </row>
    <row r="411" spans="1:8" ht="18.75">
      <c r="A411" s="18"/>
      <c r="B411" s="18"/>
      <c r="C411" s="18" t="s">
        <v>105</v>
      </c>
      <c r="D411" s="18"/>
      <c r="E411" s="48" t="s">
        <v>106</v>
      </c>
      <c r="F411" s="49">
        <f>F414+F412+F416</f>
        <v>410</v>
      </c>
      <c r="G411" s="49">
        <f>G414+G412+G416</f>
        <v>380</v>
      </c>
      <c r="H411" s="49">
        <f>H414+H412+H416</f>
        <v>370</v>
      </c>
    </row>
    <row r="412" spans="1:8" ht="18.75">
      <c r="A412" s="14"/>
      <c r="B412" s="14"/>
      <c r="C412" s="14" t="s">
        <v>456</v>
      </c>
      <c r="D412" s="14" t="s">
        <v>247</v>
      </c>
      <c r="E412" s="27" t="s">
        <v>457</v>
      </c>
      <c r="F412" s="36">
        <f>F413</f>
        <v>20</v>
      </c>
      <c r="G412" s="36">
        <f>G413</f>
        <v>20</v>
      </c>
      <c r="H412" s="36">
        <f>H413</f>
        <v>30</v>
      </c>
    </row>
    <row r="413" spans="1:8" ht="18.75">
      <c r="A413" s="14"/>
      <c r="B413" s="14"/>
      <c r="C413" s="14"/>
      <c r="D413" s="14" t="s">
        <v>14</v>
      </c>
      <c r="E413" s="28" t="s">
        <v>15</v>
      </c>
      <c r="F413" s="36">
        <v>20</v>
      </c>
      <c r="G413" s="36">
        <v>20</v>
      </c>
      <c r="H413" s="36">
        <v>30</v>
      </c>
    </row>
    <row r="414" spans="1:8" ht="18.75">
      <c r="A414" s="18"/>
      <c r="B414" s="18"/>
      <c r="C414" s="14" t="s">
        <v>109</v>
      </c>
      <c r="D414" s="14" t="s">
        <v>247</v>
      </c>
      <c r="E414" s="27" t="s">
        <v>110</v>
      </c>
      <c r="F414" s="36">
        <f>F415</f>
        <v>90</v>
      </c>
      <c r="G414" s="36">
        <f>G415</f>
        <v>90</v>
      </c>
      <c r="H414" s="36">
        <f>H415</f>
        <v>90</v>
      </c>
    </row>
    <row r="415" spans="1:8" ht="18.75">
      <c r="A415" s="14"/>
      <c r="B415" s="14"/>
      <c r="C415" s="14"/>
      <c r="D415" s="14" t="s">
        <v>14</v>
      </c>
      <c r="E415" s="28" t="s">
        <v>15</v>
      </c>
      <c r="F415" s="36">
        <v>90</v>
      </c>
      <c r="G415" s="36">
        <v>90</v>
      </c>
      <c r="H415" s="36">
        <v>90</v>
      </c>
    </row>
    <row r="416" spans="1:8" ht="18.75">
      <c r="A416" s="18"/>
      <c r="B416" s="18"/>
      <c r="C416" s="14" t="s">
        <v>485</v>
      </c>
      <c r="D416" s="14" t="s">
        <v>247</v>
      </c>
      <c r="E416" s="27" t="s">
        <v>486</v>
      </c>
      <c r="F416" s="36">
        <f>F417</f>
        <v>300</v>
      </c>
      <c r="G416" s="36">
        <f>G417</f>
        <v>270</v>
      </c>
      <c r="H416" s="36">
        <f>H417</f>
        <v>250</v>
      </c>
    </row>
    <row r="417" spans="1:8" ht="18.75">
      <c r="A417" s="14"/>
      <c r="B417" s="14"/>
      <c r="C417" s="14"/>
      <c r="D417" s="14" t="s">
        <v>14</v>
      </c>
      <c r="E417" s="28" t="s">
        <v>15</v>
      </c>
      <c r="F417" s="36">
        <v>300</v>
      </c>
      <c r="G417" s="36">
        <v>270</v>
      </c>
      <c r="H417" s="36">
        <v>250</v>
      </c>
    </row>
    <row r="418" spans="1:8" ht="18.75">
      <c r="A418" s="14"/>
      <c r="B418" s="14"/>
      <c r="C418" s="18" t="s">
        <v>111</v>
      </c>
      <c r="D418" s="18"/>
      <c r="E418" s="48" t="s">
        <v>1086</v>
      </c>
      <c r="F418" s="49">
        <f aca="true" t="shared" si="34" ref="F418:H419">F419</f>
        <v>55</v>
      </c>
      <c r="G418" s="49">
        <f t="shared" si="34"/>
        <v>55</v>
      </c>
      <c r="H418" s="49">
        <f t="shared" si="34"/>
        <v>60.4</v>
      </c>
    </row>
    <row r="419" spans="1:8" ht="18.75">
      <c r="A419" s="14"/>
      <c r="B419" s="14"/>
      <c r="C419" s="14" t="s">
        <v>112</v>
      </c>
      <c r="D419" s="14"/>
      <c r="E419" s="28" t="s">
        <v>113</v>
      </c>
      <c r="F419" s="36">
        <f t="shared" si="34"/>
        <v>55</v>
      </c>
      <c r="G419" s="36">
        <f t="shared" si="34"/>
        <v>55</v>
      </c>
      <c r="H419" s="36">
        <f t="shared" si="34"/>
        <v>60.4</v>
      </c>
    </row>
    <row r="420" spans="1:8" ht="18.75">
      <c r="A420" s="14"/>
      <c r="B420" s="14"/>
      <c r="C420" s="14"/>
      <c r="D420" s="14" t="s">
        <v>14</v>
      </c>
      <c r="E420" s="28" t="s">
        <v>15</v>
      </c>
      <c r="F420" s="36">
        <v>55</v>
      </c>
      <c r="G420" s="36">
        <v>55</v>
      </c>
      <c r="H420" s="36">
        <v>60.4</v>
      </c>
    </row>
    <row r="421" spans="1:8" ht="18.75">
      <c r="A421" s="14"/>
      <c r="B421" s="31" t="s">
        <v>809</v>
      </c>
      <c r="C421" s="30"/>
      <c r="D421" s="30"/>
      <c r="E421" s="50" t="s">
        <v>810</v>
      </c>
      <c r="F421" s="49">
        <f>F422+F434+F454</f>
        <v>501421.43600000005</v>
      </c>
      <c r="G421" s="49">
        <f>G422+G434+G454</f>
        <v>8614.9</v>
      </c>
      <c r="H421" s="49">
        <f>H422+H434+H454</f>
        <v>14603.2</v>
      </c>
    </row>
    <row r="422" spans="1:8" ht="18.75">
      <c r="A422" s="14"/>
      <c r="B422" s="31" t="s">
        <v>893</v>
      </c>
      <c r="C422" s="31"/>
      <c r="D422" s="31"/>
      <c r="E422" s="50" t="s">
        <v>894</v>
      </c>
      <c r="F422" s="49">
        <f>F423</f>
        <v>485479.836</v>
      </c>
      <c r="G422" s="49"/>
      <c r="H422" s="49"/>
    </row>
    <row r="423" spans="1:8" ht="18.75">
      <c r="A423" s="18"/>
      <c r="B423" s="18"/>
      <c r="C423" s="18" t="s">
        <v>5</v>
      </c>
      <c r="D423" s="18"/>
      <c r="E423" s="48" t="s">
        <v>6</v>
      </c>
      <c r="F423" s="49">
        <f>F424</f>
        <v>485479.836</v>
      </c>
      <c r="G423" s="49"/>
      <c r="H423" s="49"/>
    </row>
    <row r="424" spans="1:8" ht="18.75">
      <c r="A424" s="18"/>
      <c r="B424" s="18"/>
      <c r="C424" s="18" t="s">
        <v>7</v>
      </c>
      <c r="D424" s="18"/>
      <c r="E424" s="48" t="s">
        <v>8</v>
      </c>
      <c r="F424" s="49">
        <f>F425</f>
        <v>485479.836</v>
      </c>
      <c r="G424" s="49"/>
      <c r="H424" s="49"/>
    </row>
    <row r="425" spans="1:8" ht="37.5">
      <c r="A425" s="18"/>
      <c r="B425" s="18"/>
      <c r="C425" s="18" t="s">
        <v>9</v>
      </c>
      <c r="D425" s="18"/>
      <c r="E425" s="48" t="s">
        <v>331</v>
      </c>
      <c r="F425" s="49">
        <f>F430+F426</f>
        <v>485479.836</v>
      </c>
      <c r="G425" s="49"/>
      <c r="H425" s="49"/>
    </row>
    <row r="426" spans="1:8" ht="56.25">
      <c r="A426" s="14"/>
      <c r="B426" s="14"/>
      <c r="C426" s="14" t="s">
        <v>398</v>
      </c>
      <c r="D426" s="14"/>
      <c r="E426" s="28" t="s">
        <v>399</v>
      </c>
      <c r="F426" s="37">
        <f>F427</f>
        <v>28815.0487</v>
      </c>
      <c r="G426" s="37"/>
      <c r="H426" s="37"/>
    </row>
    <row r="427" spans="1:8" ht="18.75">
      <c r="A427" s="14"/>
      <c r="B427" s="14"/>
      <c r="C427" s="14"/>
      <c r="D427" s="14" t="s">
        <v>981</v>
      </c>
      <c r="E427" s="28" t="s">
        <v>167</v>
      </c>
      <c r="F427" s="37">
        <f>F429</f>
        <v>28815.0487</v>
      </c>
      <c r="G427" s="37"/>
      <c r="H427" s="37"/>
    </row>
    <row r="428" spans="1:8" ht="18.75">
      <c r="A428" s="14"/>
      <c r="B428" s="14"/>
      <c r="C428" s="14"/>
      <c r="D428" s="14"/>
      <c r="E428" s="28" t="s">
        <v>339</v>
      </c>
      <c r="F428" s="37"/>
      <c r="G428" s="37"/>
      <c r="H428" s="37"/>
    </row>
    <row r="429" spans="1:8" ht="18.75">
      <c r="A429" s="14"/>
      <c r="B429" s="14"/>
      <c r="C429" s="14"/>
      <c r="D429" s="14"/>
      <c r="E429" s="28" t="s">
        <v>447</v>
      </c>
      <c r="F429" s="37">
        <v>28815.0487</v>
      </c>
      <c r="G429" s="37"/>
      <c r="H429" s="37"/>
    </row>
    <row r="430" spans="1:8" ht="56.25">
      <c r="A430" s="14"/>
      <c r="B430" s="14"/>
      <c r="C430" s="14" t="s">
        <v>398</v>
      </c>
      <c r="D430" s="14"/>
      <c r="E430" s="28" t="s">
        <v>475</v>
      </c>
      <c r="F430" s="37">
        <f>F431</f>
        <v>456664.7873</v>
      </c>
      <c r="G430" s="37"/>
      <c r="H430" s="37"/>
    </row>
    <row r="431" spans="1:8" ht="18.75">
      <c r="A431" s="14"/>
      <c r="B431" s="14"/>
      <c r="C431" s="14"/>
      <c r="D431" s="14" t="s">
        <v>981</v>
      </c>
      <c r="E431" s="28" t="s">
        <v>167</v>
      </c>
      <c r="F431" s="37">
        <f>F433</f>
        <v>456664.7873</v>
      </c>
      <c r="G431" s="37"/>
      <c r="H431" s="37"/>
    </row>
    <row r="432" spans="1:8" ht="18.75">
      <c r="A432" s="14"/>
      <c r="B432" s="14"/>
      <c r="C432" s="14"/>
      <c r="D432" s="14"/>
      <c r="E432" s="28" t="s">
        <v>339</v>
      </c>
      <c r="F432" s="37"/>
      <c r="G432" s="37"/>
      <c r="H432" s="37"/>
    </row>
    <row r="433" spans="1:8" ht="18.75">
      <c r="A433" s="14"/>
      <c r="B433" s="14"/>
      <c r="C433" s="14"/>
      <c r="D433" s="14"/>
      <c r="E433" s="28" t="s">
        <v>447</v>
      </c>
      <c r="F433" s="37">
        <v>456664.7873</v>
      </c>
      <c r="G433" s="37"/>
      <c r="H433" s="37"/>
    </row>
    <row r="434" spans="1:8" ht="18.75">
      <c r="A434" s="14"/>
      <c r="B434" s="18" t="s">
        <v>811</v>
      </c>
      <c r="C434" s="18"/>
      <c r="D434" s="18"/>
      <c r="E434" s="34" t="s">
        <v>812</v>
      </c>
      <c r="F434" s="49">
        <f>F440+F435</f>
        <v>565.2</v>
      </c>
      <c r="G434" s="49">
        <f>G440+G435</f>
        <v>562.1</v>
      </c>
      <c r="H434" s="49">
        <f>H440+H435</f>
        <v>562.1</v>
      </c>
    </row>
    <row r="435" spans="1:8" ht="18.75">
      <c r="A435" s="14"/>
      <c r="B435" s="18"/>
      <c r="C435" s="18" t="s">
        <v>80</v>
      </c>
      <c r="D435" s="18" t="s">
        <v>247</v>
      </c>
      <c r="E435" s="48" t="s">
        <v>340</v>
      </c>
      <c r="F435" s="49">
        <f>F436</f>
        <v>90.4</v>
      </c>
      <c r="G435" s="49">
        <f aca="true" t="shared" si="35" ref="G435:H437">G436</f>
        <v>87.3</v>
      </c>
      <c r="H435" s="49">
        <f t="shared" si="35"/>
        <v>87.3</v>
      </c>
    </row>
    <row r="436" spans="1:8" ht="37.5">
      <c r="A436" s="14"/>
      <c r="B436" s="18"/>
      <c r="C436" s="18" t="s">
        <v>114</v>
      </c>
      <c r="D436" s="18" t="s">
        <v>247</v>
      </c>
      <c r="E436" s="48" t="s">
        <v>390</v>
      </c>
      <c r="F436" s="49">
        <f>F437</f>
        <v>90.4</v>
      </c>
      <c r="G436" s="49">
        <f t="shared" si="35"/>
        <v>87.3</v>
      </c>
      <c r="H436" s="49">
        <f t="shared" si="35"/>
        <v>87.3</v>
      </c>
    </row>
    <row r="437" spans="1:8" ht="18.75">
      <c r="A437" s="14"/>
      <c r="B437" s="18"/>
      <c r="C437" s="18" t="s">
        <v>115</v>
      </c>
      <c r="D437" s="18"/>
      <c r="E437" s="48" t="s">
        <v>27</v>
      </c>
      <c r="F437" s="49">
        <f>F438</f>
        <v>90.4</v>
      </c>
      <c r="G437" s="49">
        <f t="shared" si="35"/>
        <v>87.3</v>
      </c>
      <c r="H437" s="49">
        <f t="shared" si="35"/>
        <v>87.3</v>
      </c>
    </row>
    <row r="438" spans="1:8" ht="18.75">
      <c r="A438" s="14"/>
      <c r="B438" s="18"/>
      <c r="C438" s="14" t="s">
        <v>116</v>
      </c>
      <c r="D438" s="14" t="s">
        <v>247</v>
      </c>
      <c r="E438" s="27" t="s">
        <v>117</v>
      </c>
      <c r="F438" s="36">
        <f>SUM(F439:F439)</f>
        <v>90.4</v>
      </c>
      <c r="G438" s="36">
        <f>SUM(G439:G439)</f>
        <v>87.3</v>
      </c>
      <c r="H438" s="36">
        <f>SUM(H439:H439)</f>
        <v>87.3</v>
      </c>
    </row>
    <row r="439" spans="1:8" ht="18.75">
      <c r="A439" s="14"/>
      <c r="B439" s="18"/>
      <c r="C439" s="14"/>
      <c r="D439" s="14" t="s">
        <v>14</v>
      </c>
      <c r="E439" s="28" t="s">
        <v>15</v>
      </c>
      <c r="F439" s="36">
        <v>90.4</v>
      </c>
      <c r="G439" s="36">
        <v>87.3</v>
      </c>
      <c r="H439" s="36">
        <v>87.3</v>
      </c>
    </row>
    <row r="440" spans="1:8" ht="18.75">
      <c r="A440" s="14"/>
      <c r="B440" s="14"/>
      <c r="C440" s="18" t="s">
        <v>209</v>
      </c>
      <c r="D440" s="18" t="s">
        <v>247</v>
      </c>
      <c r="E440" s="48" t="s">
        <v>329</v>
      </c>
      <c r="F440" s="49">
        <f>F441+F445</f>
        <v>474.8</v>
      </c>
      <c r="G440" s="49">
        <f>G441+G445</f>
        <v>474.8</v>
      </c>
      <c r="H440" s="49">
        <f>H441+H445</f>
        <v>474.8</v>
      </c>
    </row>
    <row r="441" spans="1:8" ht="18.75">
      <c r="A441" s="14"/>
      <c r="B441" s="14"/>
      <c r="C441" s="18" t="s">
        <v>210</v>
      </c>
      <c r="D441" s="18" t="s">
        <v>247</v>
      </c>
      <c r="E441" s="48" t="s">
        <v>211</v>
      </c>
      <c r="F441" s="49">
        <f>F442</f>
        <v>352.8</v>
      </c>
      <c r="G441" s="49">
        <f aca="true" t="shared" si="36" ref="G441:H443">G442</f>
        <v>352.8</v>
      </c>
      <c r="H441" s="49">
        <f t="shared" si="36"/>
        <v>352.8</v>
      </c>
    </row>
    <row r="442" spans="1:8" ht="37.5">
      <c r="A442" s="14"/>
      <c r="B442" s="14"/>
      <c r="C442" s="18" t="s">
        <v>212</v>
      </c>
      <c r="D442" s="18"/>
      <c r="E442" s="48" t="s">
        <v>1084</v>
      </c>
      <c r="F442" s="49">
        <f>F443</f>
        <v>352.8</v>
      </c>
      <c r="G442" s="49">
        <f t="shared" si="36"/>
        <v>352.8</v>
      </c>
      <c r="H442" s="49">
        <f t="shared" si="36"/>
        <v>352.8</v>
      </c>
    </row>
    <row r="443" spans="1:8" ht="18.75">
      <c r="A443" s="14"/>
      <c r="B443" s="14"/>
      <c r="C443" s="14" t="s">
        <v>213</v>
      </c>
      <c r="D443" s="14" t="s">
        <v>247</v>
      </c>
      <c r="E443" s="27" t="s">
        <v>214</v>
      </c>
      <c r="F443" s="36">
        <f>F444</f>
        <v>352.8</v>
      </c>
      <c r="G443" s="36">
        <f t="shared" si="36"/>
        <v>352.8</v>
      </c>
      <c r="H443" s="36">
        <f t="shared" si="36"/>
        <v>352.8</v>
      </c>
    </row>
    <row r="444" spans="1:8" ht="18.75">
      <c r="A444" s="14"/>
      <c r="B444" s="14"/>
      <c r="C444" s="14"/>
      <c r="D444" s="14" t="s">
        <v>14</v>
      </c>
      <c r="E444" s="28" t="s">
        <v>15</v>
      </c>
      <c r="F444" s="36">
        <v>352.8</v>
      </c>
      <c r="G444" s="36">
        <v>352.8</v>
      </c>
      <c r="H444" s="36">
        <v>352.8</v>
      </c>
    </row>
    <row r="445" spans="1:8" ht="37.5">
      <c r="A445" s="14"/>
      <c r="B445" s="14"/>
      <c r="C445" s="18" t="s">
        <v>215</v>
      </c>
      <c r="D445" s="18" t="s">
        <v>247</v>
      </c>
      <c r="E445" s="48" t="s">
        <v>216</v>
      </c>
      <c r="F445" s="49">
        <f>F449+F446</f>
        <v>122</v>
      </c>
      <c r="G445" s="49">
        <f>G449+G446</f>
        <v>122</v>
      </c>
      <c r="H445" s="49">
        <f>H449+H446</f>
        <v>122</v>
      </c>
    </row>
    <row r="446" spans="1:8" ht="18.75">
      <c r="A446" s="14"/>
      <c r="B446" s="14"/>
      <c r="C446" s="18" t="s">
        <v>217</v>
      </c>
      <c r="D446" s="18"/>
      <c r="E446" s="48" t="s">
        <v>27</v>
      </c>
      <c r="F446" s="49">
        <f aca="true" t="shared" si="37" ref="F446:H447">F447</f>
        <v>42</v>
      </c>
      <c r="G446" s="49">
        <f t="shared" si="37"/>
        <v>42</v>
      </c>
      <c r="H446" s="49">
        <f t="shared" si="37"/>
        <v>42</v>
      </c>
    </row>
    <row r="447" spans="1:8" ht="18.75">
      <c r="A447" s="14"/>
      <c r="B447" s="14"/>
      <c r="C447" s="14" t="s">
        <v>221</v>
      </c>
      <c r="D447" s="14" t="s">
        <v>247</v>
      </c>
      <c r="E447" s="27" t="s">
        <v>273</v>
      </c>
      <c r="F447" s="36">
        <f t="shared" si="37"/>
        <v>42</v>
      </c>
      <c r="G447" s="36">
        <f t="shared" si="37"/>
        <v>42</v>
      </c>
      <c r="H447" s="36">
        <f t="shared" si="37"/>
        <v>42</v>
      </c>
    </row>
    <row r="448" spans="1:8" ht="18.75">
      <c r="A448" s="14"/>
      <c r="B448" s="14"/>
      <c r="C448" s="14"/>
      <c r="D448" s="14" t="s">
        <v>11</v>
      </c>
      <c r="E448" s="28" t="s">
        <v>12</v>
      </c>
      <c r="F448" s="49">
        <v>42</v>
      </c>
      <c r="G448" s="49">
        <v>42</v>
      </c>
      <c r="H448" s="49">
        <v>42</v>
      </c>
    </row>
    <row r="449" spans="1:8" ht="18.75">
      <c r="A449" s="14"/>
      <c r="B449" s="14"/>
      <c r="C449" s="31" t="s">
        <v>383</v>
      </c>
      <c r="D449" s="18"/>
      <c r="E449" s="34" t="s">
        <v>336</v>
      </c>
      <c r="F449" s="49">
        <f>F450+F452</f>
        <v>80</v>
      </c>
      <c r="G449" s="49">
        <f>G450+G452</f>
        <v>80</v>
      </c>
      <c r="H449" s="49">
        <f>H450+H452</f>
        <v>80</v>
      </c>
    </row>
    <row r="450" spans="1:8" ht="18.75">
      <c r="A450" s="14"/>
      <c r="B450" s="14"/>
      <c r="C450" s="14" t="s">
        <v>430</v>
      </c>
      <c r="D450" s="14"/>
      <c r="E450" s="28" t="s">
        <v>428</v>
      </c>
      <c r="F450" s="36">
        <f>F451</f>
        <v>30</v>
      </c>
      <c r="G450" s="36">
        <f>G451</f>
        <v>30</v>
      </c>
      <c r="H450" s="36">
        <f>H451</f>
        <v>30</v>
      </c>
    </row>
    <row r="451" spans="1:8" ht="18.75">
      <c r="A451" s="14"/>
      <c r="B451" s="14"/>
      <c r="C451" s="14"/>
      <c r="D451" s="14" t="s">
        <v>11</v>
      </c>
      <c r="E451" s="28" t="s">
        <v>12</v>
      </c>
      <c r="F451" s="36">
        <v>30</v>
      </c>
      <c r="G451" s="36">
        <v>30</v>
      </c>
      <c r="H451" s="36">
        <v>30</v>
      </c>
    </row>
    <row r="452" spans="1:8" ht="18.75">
      <c r="A452" s="14"/>
      <c r="B452" s="14"/>
      <c r="C452" s="14" t="s">
        <v>895</v>
      </c>
      <c r="D452" s="14" t="s">
        <v>247</v>
      </c>
      <c r="E452" s="27" t="s">
        <v>38</v>
      </c>
      <c r="F452" s="36">
        <f>F453</f>
        <v>50</v>
      </c>
      <c r="G452" s="36">
        <f>G453</f>
        <v>50</v>
      </c>
      <c r="H452" s="36">
        <f>H453</f>
        <v>50</v>
      </c>
    </row>
    <row r="453" spans="1:8" ht="18.75">
      <c r="A453" s="14"/>
      <c r="B453" s="14"/>
      <c r="C453" s="31"/>
      <c r="D453" s="14" t="s">
        <v>11</v>
      </c>
      <c r="E453" s="28" t="s">
        <v>12</v>
      </c>
      <c r="F453" s="36">
        <v>50</v>
      </c>
      <c r="G453" s="36">
        <v>50</v>
      </c>
      <c r="H453" s="36">
        <v>50</v>
      </c>
    </row>
    <row r="454" spans="1:8" ht="18.75">
      <c r="A454" s="14"/>
      <c r="B454" s="127" t="s">
        <v>896</v>
      </c>
      <c r="C454" s="31"/>
      <c r="D454" s="31"/>
      <c r="E454" s="50" t="s">
        <v>897</v>
      </c>
      <c r="F454" s="49">
        <f>F455</f>
        <v>15376.4</v>
      </c>
      <c r="G454" s="49">
        <f>G455</f>
        <v>8052.8</v>
      </c>
      <c r="H454" s="49">
        <f>H455</f>
        <v>14041.1</v>
      </c>
    </row>
    <row r="455" spans="1:8" ht="18.75">
      <c r="A455" s="14"/>
      <c r="B455" s="127"/>
      <c r="C455" s="18" t="s">
        <v>209</v>
      </c>
      <c r="D455" s="18" t="s">
        <v>247</v>
      </c>
      <c r="E455" s="48" t="s">
        <v>329</v>
      </c>
      <c r="F455" s="49">
        <f aca="true" t="shared" si="38" ref="F455:H456">F456</f>
        <v>15376.4</v>
      </c>
      <c r="G455" s="49">
        <f t="shared" si="38"/>
        <v>8052.8</v>
      </c>
      <c r="H455" s="49">
        <f t="shared" si="38"/>
        <v>14041.1</v>
      </c>
    </row>
    <row r="456" spans="1:8" ht="37.5">
      <c r="A456" s="14"/>
      <c r="B456" s="127"/>
      <c r="C456" s="18" t="s">
        <v>215</v>
      </c>
      <c r="D456" s="18" t="s">
        <v>247</v>
      </c>
      <c r="E456" s="48" t="s">
        <v>216</v>
      </c>
      <c r="F456" s="49">
        <f t="shared" si="38"/>
        <v>15376.4</v>
      </c>
      <c r="G456" s="49">
        <f t="shared" si="38"/>
        <v>8052.8</v>
      </c>
      <c r="H456" s="49">
        <f t="shared" si="38"/>
        <v>14041.1</v>
      </c>
    </row>
    <row r="457" spans="1:8" ht="18.75">
      <c r="A457" s="14"/>
      <c r="B457" s="127"/>
      <c r="C457" s="18" t="s">
        <v>383</v>
      </c>
      <c r="D457" s="18"/>
      <c r="E457" s="48" t="s">
        <v>336</v>
      </c>
      <c r="F457" s="49">
        <f>F460+F458</f>
        <v>15376.4</v>
      </c>
      <c r="G457" s="49">
        <f>G460+G458</f>
        <v>8052.8</v>
      </c>
      <c r="H457" s="49">
        <f>H460+H458</f>
        <v>14041.1</v>
      </c>
    </row>
    <row r="458" spans="1:8" ht="37.5">
      <c r="A458" s="14"/>
      <c r="B458" s="127"/>
      <c r="C458" s="30" t="s">
        <v>898</v>
      </c>
      <c r="D458" s="14"/>
      <c r="E458" s="28" t="s">
        <v>899</v>
      </c>
      <c r="F458" s="36">
        <f>F459</f>
        <v>2700</v>
      </c>
      <c r="G458" s="36"/>
      <c r="H458" s="36"/>
    </row>
    <row r="459" spans="1:8" ht="18.75">
      <c r="A459" s="14"/>
      <c r="B459" s="127"/>
      <c r="C459" s="31"/>
      <c r="D459" s="14" t="s">
        <v>11</v>
      </c>
      <c r="E459" s="28" t="s">
        <v>12</v>
      </c>
      <c r="F459" s="36">
        <v>2700</v>
      </c>
      <c r="G459" s="36"/>
      <c r="H459" s="36"/>
    </row>
    <row r="460" spans="1:8" ht="18.75">
      <c r="A460" s="14"/>
      <c r="B460" s="127"/>
      <c r="C460" s="14" t="s">
        <v>895</v>
      </c>
      <c r="D460" s="14" t="s">
        <v>247</v>
      </c>
      <c r="E460" s="27" t="s">
        <v>38</v>
      </c>
      <c r="F460" s="36">
        <f>F461</f>
        <v>12676.4</v>
      </c>
      <c r="G460" s="36">
        <f>G461</f>
        <v>8052.8</v>
      </c>
      <c r="H460" s="36">
        <f>H461</f>
        <v>14041.1</v>
      </c>
    </row>
    <row r="461" spans="1:8" ht="18.75">
      <c r="A461" s="14"/>
      <c r="B461" s="127"/>
      <c r="C461" s="31"/>
      <c r="D461" s="14" t="s">
        <v>11</v>
      </c>
      <c r="E461" s="28" t="s">
        <v>12</v>
      </c>
      <c r="F461" s="36">
        <v>12676.4</v>
      </c>
      <c r="G461" s="36">
        <v>8052.8</v>
      </c>
      <c r="H461" s="36">
        <v>14041.1</v>
      </c>
    </row>
    <row r="462" spans="1:8" ht="18.75">
      <c r="A462" s="14"/>
      <c r="B462" s="31" t="s">
        <v>900</v>
      </c>
      <c r="C462" s="31"/>
      <c r="D462" s="31"/>
      <c r="E462" s="50" t="s">
        <v>901</v>
      </c>
      <c r="F462" s="49">
        <f>F463</f>
        <v>250</v>
      </c>
      <c r="G462" s="49">
        <f>G463</f>
        <v>150</v>
      </c>
      <c r="H462" s="49">
        <f>H463</f>
        <v>150</v>
      </c>
    </row>
    <row r="463" spans="1:8" ht="18.75">
      <c r="A463" s="14"/>
      <c r="B463" s="127" t="s">
        <v>904</v>
      </c>
      <c r="C463" s="31"/>
      <c r="D463" s="31"/>
      <c r="E463" s="50" t="s">
        <v>905</v>
      </c>
      <c r="F463" s="49">
        <f>F464</f>
        <v>250</v>
      </c>
      <c r="G463" s="49">
        <f aca="true" t="shared" si="39" ref="G463:H467">G464</f>
        <v>150</v>
      </c>
      <c r="H463" s="49">
        <f t="shared" si="39"/>
        <v>150</v>
      </c>
    </row>
    <row r="464" spans="1:8" ht="18.75">
      <c r="A464" s="18"/>
      <c r="B464" s="18"/>
      <c r="C464" s="18" t="s">
        <v>47</v>
      </c>
      <c r="D464" s="18" t="s">
        <v>247</v>
      </c>
      <c r="E464" s="48" t="s">
        <v>281</v>
      </c>
      <c r="F464" s="49">
        <f>F465</f>
        <v>250</v>
      </c>
      <c r="G464" s="49">
        <f t="shared" si="39"/>
        <v>150</v>
      </c>
      <c r="H464" s="49">
        <f t="shared" si="39"/>
        <v>150</v>
      </c>
    </row>
    <row r="465" spans="1:8" ht="18.75">
      <c r="A465" s="18"/>
      <c r="B465" s="18"/>
      <c r="C465" s="18" t="s">
        <v>48</v>
      </c>
      <c r="D465" s="18" t="s">
        <v>247</v>
      </c>
      <c r="E465" s="48" t="s">
        <v>49</v>
      </c>
      <c r="F465" s="49">
        <f>F466</f>
        <v>250</v>
      </c>
      <c r="G465" s="49">
        <f t="shared" si="39"/>
        <v>150</v>
      </c>
      <c r="H465" s="49">
        <f t="shared" si="39"/>
        <v>150</v>
      </c>
    </row>
    <row r="466" spans="1:8" ht="18.75">
      <c r="A466" s="18"/>
      <c r="B466" s="18"/>
      <c r="C466" s="18" t="s">
        <v>50</v>
      </c>
      <c r="D466" s="18"/>
      <c r="E466" s="48" t="s">
        <v>51</v>
      </c>
      <c r="F466" s="49">
        <f>F467</f>
        <v>250</v>
      </c>
      <c r="G466" s="49">
        <f t="shared" si="39"/>
        <v>150</v>
      </c>
      <c r="H466" s="49">
        <f t="shared" si="39"/>
        <v>150</v>
      </c>
    </row>
    <row r="467" spans="1:8" ht="18.75">
      <c r="A467" s="18"/>
      <c r="B467" s="18"/>
      <c r="C467" s="14" t="s">
        <v>282</v>
      </c>
      <c r="D467" s="14" t="s">
        <v>247</v>
      </c>
      <c r="E467" s="27" t="s">
        <v>271</v>
      </c>
      <c r="F467" s="36">
        <f>F468</f>
        <v>250</v>
      </c>
      <c r="G467" s="36">
        <f t="shared" si="39"/>
        <v>150</v>
      </c>
      <c r="H467" s="36">
        <f t="shared" si="39"/>
        <v>150</v>
      </c>
    </row>
    <row r="468" spans="1:8" ht="18.75">
      <c r="A468" s="14"/>
      <c r="B468" s="14"/>
      <c r="C468" s="14"/>
      <c r="D468" s="14" t="s">
        <v>14</v>
      </c>
      <c r="E468" s="28" t="s">
        <v>15</v>
      </c>
      <c r="F468" s="36">
        <v>250</v>
      </c>
      <c r="G468" s="36">
        <v>150</v>
      </c>
      <c r="H468" s="36">
        <v>150</v>
      </c>
    </row>
    <row r="469" spans="1:8" ht="18.75">
      <c r="A469" s="14"/>
      <c r="B469" s="31" t="s">
        <v>906</v>
      </c>
      <c r="C469" s="31"/>
      <c r="D469" s="31"/>
      <c r="E469" s="50" t="s">
        <v>907</v>
      </c>
      <c r="F469" s="49">
        <f>F470+F502+F496+F476</f>
        <v>84172.77</v>
      </c>
      <c r="G469" s="49">
        <f>G470+G502+G496+G476</f>
        <v>78237.78954</v>
      </c>
      <c r="H469" s="49">
        <f>H470+H502+H496+H476</f>
        <v>56677.22</v>
      </c>
    </row>
    <row r="470" spans="1:8" ht="18.75">
      <c r="A470" s="14"/>
      <c r="B470" s="127" t="s">
        <v>908</v>
      </c>
      <c r="C470" s="31"/>
      <c r="D470" s="31"/>
      <c r="E470" s="50" t="s">
        <v>909</v>
      </c>
      <c r="F470" s="49">
        <f>F471</f>
        <v>13708</v>
      </c>
      <c r="G470" s="49">
        <f aca="true" t="shared" si="40" ref="G470:H474">G471</f>
        <v>13708</v>
      </c>
      <c r="H470" s="49">
        <f t="shared" si="40"/>
        <v>13708</v>
      </c>
    </row>
    <row r="471" spans="1:8" ht="18.75">
      <c r="A471" s="18"/>
      <c r="B471" s="18"/>
      <c r="C471" s="18" t="s">
        <v>209</v>
      </c>
      <c r="D471" s="18" t="s">
        <v>247</v>
      </c>
      <c r="E471" s="48" t="s">
        <v>329</v>
      </c>
      <c r="F471" s="49">
        <f>F472</f>
        <v>13708</v>
      </c>
      <c r="G471" s="49">
        <f t="shared" si="40"/>
        <v>13708</v>
      </c>
      <c r="H471" s="49">
        <f t="shared" si="40"/>
        <v>13708</v>
      </c>
    </row>
    <row r="472" spans="1:8" ht="37.5">
      <c r="A472" s="18"/>
      <c r="B472" s="18"/>
      <c r="C472" s="18" t="s">
        <v>215</v>
      </c>
      <c r="D472" s="18" t="s">
        <v>247</v>
      </c>
      <c r="E472" s="48" t="s">
        <v>216</v>
      </c>
      <c r="F472" s="49">
        <f>F473</f>
        <v>13708</v>
      </c>
      <c r="G472" s="49">
        <f t="shared" si="40"/>
        <v>13708</v>
      </c>
      <c r="H472" s="49">
        <f t="shared" si="40"/>
        <v>13708</v>
      </c>
    </row>
    <row r="473" spans="1:8" ht="18.75">
      <c r="A473" s="18"/>
      <c r="B473" s="18"/>
      <c r="C473" s="18" t="s">
        <v>217</v>
      </c>
      <c r="D473" s="18"/>
      <c r="E473" s="48" t="s">
        <v>27</v>
      </c>
      <c r="F473" s="49">
        <f>F474</f>
        <v>13708</v>
      </c>
      <c r="G473" s="49">
        <f t="shared" si="40"/>
        <v>13708</v>
      </c>
      <c r="H473" s="49">
        <f t="shared" si="40"/>
        <v>13708</v>
      </c>
    </row>
    <row r="474" spans="1:8" ht="37.5">
      <c r="A474" s="18"/>
      <c r="B474" s="18"/>
      <c r="C474" s="14" t="s">
        <v>222</v>
      </c>
      <c r="D474" s="14" t="s">
        <v>247</v>
      </c>
      <c r="E474" s="27" t="s">
        <v>368</v>
      </c>
      <c r="F474" s="36">
        <f>F475</f>
        <v>13708</v>
      </c>
      <c r="G474" s="36">
        <f t="shared" si="40"/>
        <v>13708</v>
      </c>
      <c r="H474" s="36">
        <f t="shared" si="40"/>
        <v>13708</v>
      </c>
    </row>
    <row r="475" spans="1:8" ht="18.75">
      <c r="A475" s="14"/>
      <c r="B475" s="14"/>
      <c r="C475" s="14"/>
      <c r="D475" s="14" t="s">
        <v>19</v>
      </c>
      <c r="E475" s="28" t="s">
        <v>20</v>
      </c>
      <c r="F475" s="36">
        <v>13708</v>
      </c>
      <c r="G475" s="36">
        <v>13708</v>
      </c>
      <c r="H475" s="36">
        <v>13708</v>
      </c>
    </row>
    <row r="476" spans="1:8" ht="18.75">
      <c r="A476" s="14"/>
      <c r="B476" s="31" t="s">
        <v>910</v>
      </c>
      <c r="C476" s="31"/>
      <c r="D476" s="31"/>
      <c r="E476" s="50" t="s">
        <v>911</v>
      </c>
      <c r="F476" s="49">
        <f>F482+F477</f>
        <v>32507.270000000004</v>
      </c>
      <c r="G476" s="49">
        <f>G482+G477</f>
        <v>26838.28954</v>
      </c>
      <c r="H476" s="49">
        <f>H482+H477</f>
        <v>4566.719999999999</v>
      </c>
    </row>
    <row r="477" spans="1:8" ht="18.75">
      <c r="A477" s="14"/>
      <c r="B477" s="31"/>
      <c r="C477" s="18" t="s">
        <v>372</v>
      </c>
      <c r="D477" s="18" t="s">
        <v>247</v>
      </c>
      <c r="E477" s="19" t="s">
        <v>445</v>
      </c>
      <c r="F477" s="49">
        <f aca="true" t="shared" si="41" ref="F477:G480">F478</f>
        <v>8774.5</v>
      </c>
      <c r="G477" s="49">
        <f t="shared" si="41"/>
        <v>8774.5</v>
      </c>
      <c r="H477" s="49"/>
    </row>
    <row r="478" spans="1:8" ht="18.75">
      <c r="A478" s="14"/>
      <c r="B478" s="31"/>
      <c r="C478" s="15" t="s">
        <v>174</v>
      </c>
      <c r="D478" s="15"/>
      <c r="E478" s="20" t="s">
        <v>446</v>
      </c>
      <c r="F478" s="49">
        <f t="shared" si="41"/>
        <v>8774.5</v>
      </c>
      <c r="G478" s="49">
        <f t="shared" si="41"/>
        <v>8774.5</v>
      </c>
      <c r="H478" s="49"/>
    </row>
    <row r="479" spans="1:8" ht="18.75">
      <c r="A479" s="14"/>
      <c r="B479" s="31"/>
      <c r="C479" s="15" t="s">
        <v>335</v>
      </c>
      <c r="D479" s="15"/>
      <c r="E479" s="20" t="s">
        <v>336</v>
      </c>
      <c r="F479" s="49">
        <f t="shared" si="41"/>
        <v>8774.5</v>
      </c>
      <c r="G479" s="49">
        <f t="shared" si="41"/>
        <v>8774.5</v>
      </c>
      <c r="H479" s="49"/>
    </row>
    <row r="480" spans="1:8" ht="56.25">
      <c r="A480" s="14"/>
      <c r="B480" s="31"/>
      <c r="C480" s="30" t="s">
        <v>994</v>
      </c>
      <c r="D480" s="15"/>
      <c r="E480" s="21" t="s">
        <v>1044</v>
      </c>
      <c r="F480" s="36">
        <f t="shared" si="41"/>
        <v>8774.5</v>
      </c>
      <c r="G480" s="36">
        <f t="shared" si="41"/>
        <v>8774.5</v>
      </c>
      <c r="H480" s="36"/>
    </row>
    <row r="481" spans="1:8" ht="18.75">
      <c r="A481" s="14"/>
      <c r="B481" s="31"/>
      <c r="C481" s="15"/>
      <c r="D481" s="14" t="s">
        <v>45</v>
      </c>
      <c r="E481" s="28" t="s">
        <v>46</v>
      </c>
      <c r="F481" s="36">
        <v>8774.5</v>
      </c>
      <c r="G481" s="36">
        <v>8774.5</v>
      </c>
      <c r="H481" s="36"/>
    </row>
    <row r="482" spans="1:8" ht="18.75">
      <c r="A482" s="14"/>
      <c r="B482" s="14"/>
      <c r="C482" s="31" t="s">
        <v>200</v>
      </c>
      <c r="D482" s="18"/>
      <c r="E482" s="34" t="s">
        <v>820</v>
      </c>
      <c r="F482" s="49">
        <f>F483</f>
        <v>23732.770000000004</v>
      </c>
      <c r="G482" s="49">
        <f>G483</f>
        <v>18063.78954</v>
      </c>
      <c r="H482" s="49">
        <f>H483</f>
        <v>4566.719999999999</v>
      </c>
    </row>
    <row r="483" spans="1:8" ht="18.75">
      <c r="A483" s="14"/>
      <c r="B483" s="14"/>
      <c r="C483" s="31" t="s">
        <v>204</v>
      </c>
      <c r="D483" s="18"/>
      <c r="E483" s="34" t="s">
        <v>821</v>
      </c>
      <c r="F483" s="49">
        <f>F484+F491</f>
        <v>23732.770000000004</v>
      </c>
      <c r="G483" s="49">
        <f>G484+G491</f>
        <v>18063.78954</v>
      </c>
      <c r="H483" s="49">
        <f>H484+H491</f>
        <v>4566.719999999999</v>
      </c>
    </row>
    <row r="484" spans="1:8" ht="18.75">
      <c r="A484" s="14"/>
      <c r="B484" s="14"/>
      <c r="C484" s="31" t="s">
        <v>207</v>
      </c>
      <c r="D484" s="18"/>
      <c r="E484" s="34" t="s">
        <v>208</v>
      </c>
      <c r="F484" s="49">
        <f>F487+F489+F485</f>
        <v>23618.800000000003</v>
      </c>
      <c r="G484" s="49">
        <f>G487+G489+G485</f>
        <v>15985.6</v>
      </c>
      <c r="H484" s="49">
        <f>H487+H489+H485</f>
        <v>4208.4</v>
      </c>
    </row>
    <row r="485" spans="1:8" ht="18.75">
      <c r="A485" s="14"/>
      <c r="B485" s="14"/>
      <c r="C485" s="14" t="s">
        <v>346</v>
      </c>
      <c r="D485" s="14"/>
      <c r="E485" s="28" t="s">
        <v>347</v>
      </c>
      <c r="F485" s="36">
        <f>F486</f>
        <v>7214.4</v>
      </c>
      <c r="G485" s="36">
        <f>G486</f>
        <v>3487</v>
      </c>
      <c r="H485" s="36">
        <f>H486</f>
        <v>4208.4</v>
      </c>
    </row>
    <row r="486" spans="1:8" ht="18.75">
      <c r="A486" s="14"/>
      <c r="B486" s="14"/>
      <c r="C486" s="14"/>
      <c r="D486" s="14" t="s">
        <v>19</v>
      </c>
      <c r="E486" s="28" t="s">
        <v>20</v>
      </c>
      <c r="F486" s="36">
        <v>7214.4</v>
      </c>
      <c r="G486" s="36">
        <v>3487</v>
      </c>
      <c r="H486" s="36">
        <v>4208.4</v>
      </c>
    </row>
    <row r="487" spans="1:8" ht="18.75">
      <c r="A487" s="14"/>
      <c r="B487" s="14"/>
      <c r="C487" s="30" t="s">
        <v>424</v>
      </c>
      <c r="D487" s="14"/>
      <c r="E487" s="28" t="s">
        <v>970</v>
      </c>
      <c r="F487" s="36">
        <f>F488</f>
        <v>9373.9</v>
      </c>
      <c r="G487" s="36">
        <f>G488</f>
        <v>10155.1</v>
      </c>
      <c r="H487" s="36"/>
    </row>
    <row r="488" spans="1:8" ht="18.75">
      <c r="A488" s="14"/>
      <c r="B488" s="14"/>
      <c r="C488" s="30"/>
      <c r="D488" s="14" t="s">
        <v>19</v>
      </c>
      <c r="E488" s="28" t="s">
        <v>20</v>
      </c>
      <c r="F488" s="36">
        <v>9373.9</v>
      </c>
      <c r="G488" s="36">
        <v>10155.1</v>
      </c>
      <c r="H488" s="36"/>
    </row>
    <row r="489" spans="1:8" ht="37.5">
      <c r="A489" s="14"/>
      <c r="B489" s="14"/>
      <c r="C489" s="30" t="s">
        <v>425</v>
      </c>
      <c r="D489" s="14"/>
      <c r="E489" s="28" t="s">
        <v>971</v>
      </c>
      <c r="F489" s="36">
        <f>F490</f>
        <v>7030.5</v>
      </c>
      <c r="G489" s="36">
        <f>G490</f>
        <v>2343.5</v>
      </c>
      <c r="H489" s="36"/>
    </row>
    <row r="490" spans="1:8" ht="18.75">
      <c r="A490" s="14"/>
      <c r="B490" s="14"/>
      <c r="C490" s="30"/>
      <c r="D490" s="14" t="s">
        <v>19</v>
      </c>
      <c r="E490" s="28" t="s">
        <v>20</v>
      </c>
      <c r="F490" s="36">
        <v>7030.5</v>
      </c>
      <c r="G490" s="36">
        <v>2343.5</v>
      </c>
      <c r="H490" s="36"/>
    </row>
    <row r="491" spans="1:8" ht="18.75">
      <c r="A491" s="18"/>
      <c r="B491" s="18"/>
      <c r="C491" s="31" t="s">
        <v>487</v>
      </c>
      <c r="D491" s="18"/>
      <c r="E491" s="34" t="s">
        <v>480</v>
      </c>
      <c r="F491" s="49">
        <f>F492+F494</f>
        <v>113.97</v>
      </c>
      <c r="G491" s="49">
        <f>G492+G494</f>
        <v>2078.18954</v>
      </c>
      <c r="H491" s="49">
        <f>H492+H494</f>
        <v>358.32</v>
      </c>
    </row>
    <row r="492" spans="1:8" ht="18.75">
      <c r="A492" s="14"/>
      <c r="B492" s="14"/>
      <c r="C492" s="30" t="s">
        <v>912</v>
      </c>
      <c r="D492" s="14"/>
      <c r="E492" s="28" t="s">
        <v>492</v>
      </c>
      <c r="F492" s="37">
        <f>F493</f>
        <v>113.97</v>
      </c>
      <c r="G492" s="37">
        <f>G493</f>
        <v>358.32</v>
      </c>
      <c r="H492" s="37">
        <f>H493</f>
        <v>358.32</v>
      </c>
    </row>
    <row r="493" spans="1:8" ht="18.75">
      <c r="A493" s="14"/>
      <c r="B493" s="14"/>
      <c r="C493" s="30"/>
      <c r="D493" s="14" t="s">
        <v>19</v>
      </c>
      <c r="E493" s="28" t="s">
        <v>20</v>
      </c>
      <c r="F493" s="37">
        <v>113.97</v>
      </c>
      <c r="G493" s="37">
        <v>358.32</v>
      </c>
      <c r="H493" s="37">
        <v>358.32</v>
      </c>
    </row>
    <row r="494" spans="1:8" ht="18.75">
      <c r="A494" s="35"/>
      <c r="B494" s="31"/>
      <c r="C494" s="30" t="s">
        <v>912</v>
      </c>
      <c r="D494" s="14" t="s">
        <v>247</v>
      </c>
      <c r="E494" s="27" t="s">
        <v>773</v>
      </c>
      <c r="F494" s="36"/>
      <c r="G494" s="37">
        <f>G495</f>
        <v>1719.86954</v>
      </c>
      <c r="H494" s="36"/>
    </row>
    <row r="495" spans="1:8" ht="18.75">
      <c r="A495" s="35"/>
      <c r="B495" s="31"/>
      <c r="C495" s="14"/>
      <c r="D495" s="14" t="s">
        <v>19</v>
      </c>
      <c r="E495" s="28" t="s">
        <v>20</v>
      </c>
      <c r="F495" s="36"/>
      <c r="G495" s="37">
        <v>1719.86954</v>
      </c>
      <c r="H495" s="36"/>
    </row>
    <row r="496" spans="1:8" ht="18.75">
      <c r="A496" s="14"/>
      <c r="B496" s="13">
        <v>1004</v>
      </c>
      <c r="C496" s="31"/>
      <c r="D496" s="14"/>
      <c r="E496" s="34" t="s">
        <v>913</v>
      </c>
      <c r="F496" s="49">
        <f>F497</f>
        <v>26638</v>
      </c>
      <c r="G496" s="49">
        <f aca="true" t="shared" si="42" ref="G496:H500">G497</f>
        <v>28040</v>
      </c>
      <c r="H496" s="49">
        <f t="shared" si="42"/>
        <v>28040</v>
      </c>
    </row>
    <row r="497" spans="1:8" ht="18.75">
      <c r="A497" s="14"/>
      <c r="B497" s="13"/>
      <c r="C497" s="18" t="s">
        <v>200</v>
      </c>
      <c r="D497" s="18" t="s">
        <v>247</v>
      </c>
      <c r="E497" s="48" t="s">
        <v>820</v>
      </c>
      <c r="F497" s="49">
        <f>F498</f>
        <v>26638</v>
      </c>
      <c r="G497" s="49">
        <f t="shared" si="42"/>
        <v>28040</v>
      </c>
      <c r="H497" s="49">
        <f t="shared" si="42"/>
        <v>28040</v>
      </c>
    </row>
    <row r="498" spans="1:8" ht="18.75">
      <c r="A498" s="14"/>
      <c r="B498" s="13"/>
      <c r="C498" s="18" t="s">
        <v>204</v>
      </c>
      <c r="D498" s="18" t="s">
        <v>247</v>
      </c>
      <c r="E498" s="48" t="s">
        <v>821</v>
      </c>
      <c r="F498" s="49">
        <f>F499</f>
        <v>26638</v>
      </c>
      <c r="G498" s="49">
        <f t="shared" si="42"/>
        <v>28040</v>
      </c>
      <c r="H498" s="49">
        <f t="shared" si="42"/>
        <v>28040</v>
      </c>
    </row>
    <row r="499" spans="1:8" ht="18.75">
      <c r="A499" s="14"/>
      <c r="B499" s="13"/>
      <c r="C499" s="18" t="s">
        <v>207</v>
      </c>
      <c r="D499" s="18"/>
      <c r="E499" s="48" t="s">
        <v>208</v>
      </c>
      <c r="F499" s="49">
        <f>F500</f>
        <v>26638</v>
      </c>
      <c r="G499" s="49">
        <f t="shared" si="42"/>
        <v>28040</v>
      </c>
      <c r="H499" s="49">
        <f t="shared" si="42"/>
        <v>28040</v>
      </c>
    </row>
    <row r="500" spans="1:8" ht="56.25">
      <c r="A500" s="14"/>
      <c r="B500" s="13"/>
      <c r="C500" s="14" t="s">
        <v>302</v>
      </c>
      <c r="D500" s="14"/>
      <c r="E500" s="28" t="s">
        <v>303</v>
      </c>
      <c r="F500" s="36">
        <f>F501</f>
        <v>26638</v>
      </c>
      <c r="G500" s="36">
        <f t="shared" si="42"/>
        <v>28040</v>
      </c>
      <c r="H500" s="36">
        <f t="shared" si="42"/>
        <v>28040</v>
      </c>
    </row>
    <row r="501" spans="1:8" ht="18.75">
      <c r="A501" s="14"/>
      <c r="B501" s="13"/>
      <c r="C501" s="14"/>
      <c r="D501" s="14" t="s">
        <v>152</v>
      </c>
      <c r="E501" s="28" t="s">
        <v>167</v>
      </c>
      <c r="F501" s="36">
        <v>26638</v>
      </c>
      <c r="G501" s="36">
        <v>28040</v>
      </c>
      <c r="H501" s="36">
        <v>28040</v>
      </c>
    </row>
    <row r="502" spans="1:8" ht="18.75">
      <c r="A502" s="14"/>
      <c r="B502" s="127">
        <v>1006</v>
      </c>
      <c r="C502" s="31"/>
      <c r="D502" s="31"/>
      <c r="E502" s="50" t="s">
        <v>914</v>
      </c>
      <c r="F502" s="49">
        <f>F508+F521+F503</f>
        <v>11319.5</v>
      </c>
      <c r="G502" s="49">
        <f>G508+G521+G503</f>
        <v>9651.5</v>
      </c>
      <c r="H502" s="49">
        <f>H508+H521+H503</f>
        <v>10362.5</v>
      </c>
    </row>
    <row r="503" spans="1:8" ht="18.75">
      <c r="A503" s="14"/>
      <c r="B503" s="127"/>
      <c r="C503" s="18" t="s">
        <v>372</v>
      </c>
      <c r="D503" s="18" t="s">
        <v>247</v>
      </c>
      <c r="E503" s="19" t="s">
        <v>445</v>
      </c>
      <c r="F503" s="49">
        <f>F504</f>
        <v>5000</v>
      </c>
      <c r="G503" s="49">
        <f aca="true" t="shared" si="43" ref="G503:H506">G504</f>
        <v>4000</v>
      </c>
      <c r="H503" s="49">
        <f t="shared" si="43"/>
        <v>4711</v>
      </c>
    </row>
    <row r="504" spans="1:8" ht="18.75">
      <c r="A504" s="14"/>
      <c r="B504" s="127"/>
      <c r="C504" s="15" t="s">
        <v>174</v>
      </c>
      <c r="D504" s="15"/>
      <c r="E504" s="20" t="s">
        <v>446</v>
      </c>
      <c r="F504" s="49">
        <f>F505</f>
        <v>5000</v>
      </c>
      <c r="G504" s="49">
        <f t="shared" si="43"/>
        <v>4000</v>
      </c>
      <c r="H504" s="49">
        <f t="shared" si="43"/>
        <v>4711</v>
      </c>
    </row>
    <row r="505" spans="1:8" ht="18.75">
      <c r="A505" s="14"/>
      <c r="B505" s="127"/>
      <c r="C505" s="15" t="s">
        <v>335</v>
      </c>
      <c r="D505" s="15"/>
      <c r="E505" s="20" t="s">
        <v>336</v>
      </c>
      <c r="F505" s="49">
        <f>F506</f>
        <v>5000</v>
      </c>
      <c r="G505" s="49">
        <f t="shared" si="43"/>
        <v>4000</v>
      </c>
      <c r="H505" s="49">
        <f t="shared" si="43"/>
        <v>4711</v>
      </c>
    </row>
    <row r="506" spans="1:8" ht="18.75">
      <c r="A506" s="14"/>
      <c r="B506" s="127"/>
      <c r="C506" s="16" t="s">
        <v>370</v>
      </c>
      <c r="D506" s="16"/>
      <c r="E506" s="21" t="s">
        <v>371</v>
      </c>
      <c r="F506" s="36">
        <f>F507</f>
        <v>5000</v>
      </c>
      <c r="G506" s="36">
        <f t="shared" si="43"/>
        <v>4000</v>
      </c>
      <c r="H506" s="36">
        <f t="shared" si="43"/>
        <v>4711</v>
      </c>
    </row>
    <row r="507" spans="1:8" ht="18.75">
      <c r="A507" s="14"/>
      <c r="B507" s="127"/>
      <c r="C507" s="14"/>
      <c r="D507" s="14" t="s">
        <v>45</v>
      </c>
      <c r="E507" s="28" t="s">
        <v>46</v>
      </c>
      <c r="F507" s="36">
        <v>5000</v>
      </c>
      <c r="G507" s="36">
        <v>4000</v>
      </c>
      <c r="H507" s="36">
        <v>4711</v>
      </c>
    </row>
    <row r="508" spans="1:8" ht="18.75">
      <c r="A508" s="18"/>
      <c r="B508" s="18"/>
      <c r="C508" s="18" t="s">
        <v>188</v>
      </c>
      <c r="D508" s="18" t="s">
        <v>247</v>
      </c>
      <c r="E508" s="48" t="s">
        <v>351</v>
      </c>
      <c r="F508" s="49">
        <f>F509+F515</f>
        <v>2248.3999999999996</v>
      </c>
      <c r="G508" s="49">
        <f>G509+G515</f>
        <v>1987.5000000000002</v>
      </c>
      <c r="H508" s="49">
        <f>H509+H515</f>
        <v>1987.5000000000002</v>
      </c>
    </row>
    <row r="509" spans="1:8" ht="18.75">
      <c r="A509" s="18"/>
      <c r="B509" s="18"/>
      <c r="C509" s="18" t="s">
        <v>193</v>
      </c>
      <c r="D509" s="18" t="s">
        <v>247</v>
      </c>
      <c r="E509" s="48" t="s">
        <v>258</v>
      </c>
      <c r="F509" s="49">
        <f>F510</f>
        <v>1447.6</v>
      </c>
      <c r="G509" s="49">
        <f>G510</f>
        <v>1302.8000000000002</v>
      </c>
      <c r="H509" s="49">
        <f>H510</f>
        <v>1302.8000000000002</v>
      </c>
    </row>
    <row r="510" spans="1:8" ht="18.75">
      <c r="A510" s="18"/>
      <c r="B510" s="18"/>
      <c r="C510" s="18" t="s">
        <v>194</v>
      </c>
      <c r="D510" s="18"/>
      <c r="E510" s="48" t="s">
        <v>385</v>
      </c>
      <c r="F510" s="49">
        <f>F511+F513</f>
        <v>1447.6</v>
      </c>
      <c r="G510" s="49">
        <f>G511+G513</f>
        <v>1302.8000000000002</v>
      </c>
      <c r="H510" s="49">
        <f>H511+H513</f>
        <v>1302.8000000000002</v>
      </c>
    </row>
    <row r="511" spans="1:8" ht="18.75">
      <c r="A511" s="18"/>
      <c r="B511" s="18"/>
      <c r="C511" s="14" t="s">
        <v>195</v>
      </c>
      <c r="D511" s="14" t="s">
        <v>247</v>
      </c>
      <c r="E511" s="27" t="s">
        <v>1083</v>
      </c>
      <c r="F511" s="36">
        <f>F512</f>
        <v>629</v>
      </c>
      <c r="G511" s="36">
        <f>G512</f>
        <v>566.1</v>
      </c>
      <c r="H511" s="36">
        <f>H512</f>
        <v>566.1</v>
      </c>
    </row>
    <row r="512" spans="1:8" ht="18.75">
      <c r="A512" s="14"/>
      <c r="B512" s="14"/>
      <c r="C512" s="14"/>
      <c r="D512" s="14" t="s">
        <v>11</v>
      </c>
      <c r="E512" s="28" t="s">
        <v>12</v>
      </c>
      <c r="F512" s="36">
        <v>629</v>
      </c>
      <c r="G512" s="36">
        <v>566.1</v>
      </c>
      <c r="H512" s="36">
        <v>566.1</v>
      </c>
    </row>
    <row r="513" spans="1:8" ht="18.75">
      <c r="A513" s="18"/>
      <c r="B513" s="18"/>
      <c r="C513" s="14" t="s">
        <v>196</v>
      </c>
      <c r="D513" s="14" t="s">
        <v>247</v>
      </c>
      <c r="E513" s="27" t="s">
        <v>386</v>
      </c>
      <c r="F513" s="36">
        <f>F514</f>
        <v>818.6</v>
      </c>
      <c r="G513" s="36">
        <f>G514</f>
        <v>736.7</v>
      </c>
      <c r="H513" s="36">
        <f>H514</f>
        <v>736.7</v>
      </c>
    </row>
    <row r="514" spans="1:8" ht="18.75">
      <c r="A514" s="14"/>
      <c r="B514" s="14"/>
      <c r="C514" s="14"/>
      <c r="D514" s="14" t="s">
        <v>19</v>
      </c>
      <c r="E514" s="28" t="s">
        <v>20</v>
      </c>
      <c r="F514" s="36">
        <v>818.6</v>
      </c>
      <c r="G514" s="36">
        <v>736.7</v>
      </c>
      <c r="H514" s="36">
        <v>736.7</v>
      </c>
    </row>
    <row r="515" spans="1:8" ht="18.75">
      <c r="A515" s="18"/>
      <c r="B515" s="18"/>
      <c r="C515" s="18" t="s">
        <v>197</v>
      </c>
      <c r="D515" s="18" t="s">
        <v>247</v>
      </c>
      <c r="E515" s="48" t="s">
        <v>915</v>
      </c>
      <c r="F515" s="49">
        <f>F516</f>
        <v>800.8</v>
      </c>
      <c r="G515" s="49">
        <f>G516</f>
        <v>684.7</v>
      </c>
      <c r="H515" s="49">
        <f>H516</f>
        <v>684.7</v>
      </c>
    </row>
    <row r="516" spans="1:8" ht="18.75">
      <c r="A516" s="132"/>
      <c r="B516" s="18"/>
      <c r="C516" s="18" t="s">
        <v>198</v>
      </c>
      <c r="D516" s="18"/>
      <c r="E516" s="48" t="s">
        <v>369</v>
      </c>
      <c r="F516" s="49">
        <f>F517+F519</f>
        <v>800.8</v>
      </c>
      <c r="G516" s="49">
        <f>G517+G519</f>
        <v>684.7</v>
      </c>
      <c r="H516" s="49">
        <f>H517+H519</f>
        <v>684.7</v>
      </c>
    </row>
    <row r="517" spans="1:8" ht="18.75">
      <c r="A517" s="18"/>
      <c r="B517" s="14"/>
      <c r="C517" s="14" t="s">
        <v>199</v>
      </c>
      <c r="D517" s="14" t="s">
        <v>247</v>
      </c>
      <c r="E517" s="27" t="s">
        <v>1083</v>
      </c>
      <c r="F517" s="36">
        <f>F518</f>
        <v>760.8</v>
      </c>
      <c r="G517" s="36">
        <f>G518</f>
        <v>684.7</v>
      </c>
      <c r="H517" s="36">
        <f>H518</f>
        <v>684.7</v>
      </c>
    </row>
    <row r="518" spans="1:8" ht="18.75">
      <c r="A518" s="14"/>
      <c r="B518" s="14"/>
      <c r="C518" s="14"/>
      <c r="D518" s="14" t="s">
        <v>11</v>
      </c>
      <c r="E518" s="28" t="s">
        <v>12</v>
      </c>
      <c r="F518" s="36">
        <v>760.8</v>
      </c>
      <c r="G518" s="36">
        <v>684.7</v>
      </c>
      <c r="H518" s="36">
        <v>684.7</v>
      </c>
    </row>
    <row r="519" spans="1:8" ht="18.75">
      <c r="A519" s="14"/>
      <c r="B519" s="14"/>
      <c r="C519" s="14" t="s">
        <v>1059</v>
      </c>
      <c r="D519" s="14" t="s">
        <v>247</v>
      </c>
      <c r="E519" s="27" t="s">
        <v>1072</v>
      </c>
      <c r="F519" s="36">
        <f>F520</f>
        <v>40</v>
      </c>
      <c r="G519" s="36"/>
      <c r="H519" s="36"/>
    </row>
    <row r="520" spans="1:8" ht="18.75">
      <c r="A520" s="14"/>
      <c r="B520" s="14"/>
      <c r="C520" s="14"/>
      <c r="D520" s="14" t="s">
        <v>11</v>
      </c>
      <c r="E520" s="28" t="s">
        <v>12</v>
      </c>
      <c r="F520" s="36">
        <v>40</v>
      </c>
      <c r="G520" s="36"/>
      <c r="H520" s="36"/>
    </row>
    <row r="521" spans="1:8" ht="18.75">
      <c r="A521" s="18"/>
      <c r="B521" s="18"/>
      <c r="C521" s="18" t="s">
        <v>200</v>
      </c>
      <c r="D521" s="18" t="s">
        <v>247</v>
      </c>
      <c r="E521" s="48" t="s">
        <v>820</v>
      </c>
      <c r="F521" s="49">
        <f>F522+F528</f>
        <v>4071.1</v>
      </c>
      <c r="G521" s="49">
        <f>G522+G528</f>
        <v>3664</v>
      </c>
      <c r="H521" s="49">
        <f>H522+H528</f>
        <v>3664</v>
      </c>
    </row>
    <row r="522" spans="1:8" ht="18.75">
      <c r="A522" s="18"/>
      <c r="B522" s="18"/>
      <c r="C522" s="18" t="s">
        <v>204</v>
      </c>
      <c r="D522" s="18" t="s">
        <v>247</v>
      </c>
      <c r="E522" s="48" t="s">
        <v>821</v>
      </c>
      <c r="F522" s="49">
        <f>F523</f>
        <v>1971.1</v>
      </c>
      <c r="G522" s="49">
        <f>G523</f>
        <v>1774</v>
      </c>
      <c r="H522" s="49">
        <f>H523</f>
        <v>1774</v>
      </c>
    </row>
    <row r="523" spans="1:8" ht="18.75">
      <c r="A523" s="18"/>
      <c r="B523" s="18"/>
      <c r="C523" s="18" t="s">
        <v>205</v>
      </c>
      <c r="D523" s="18"/>
      <c r="E523" s="48" t="s">
        <v>206</v>
      </c>
      <c r="F523" s="49">
        <f>F524+F526</f>
        <v>1971.1</v>
      </c>
      <c r="G523" s="49">
        <f>G524+G526</f>
        <v>1774</v>
      </c>
      <c r="H523" s="49">
        <f>H524+H526</f>
        <v>1774</v>
      </c>
    </row>
    <row r="524" spans="1:8" ht="18.75">
      <c r="A524" s="18"/>
      <c r="B524" s="18"/>
      <c r="C524" s="14" t="s">
        <v>419</v>
      </c>
      <c r="D524" s="14" t="s">
        <v>247</v>
      </c>
      <c r="E524" s="27" t="s">
        <v>283</v>
      </c>
      <c r="F524" s="36">
        <f>F525</f>
        <v>11.1</v>
      </c>
      <c r="G524" s="36">
        <f>G525</f>
        <v>10</v>
      </c>
      <c r="H524" s="36">
        <f>H525</f>
        <v>10</v>
      </c>
    </row>
    <row r="525" spans="1:8" ht="18.75">
      <c r="A525" s="14"/>
      <c r="B525" s="14"/>
      <c r="C525" s="14"/>
      <c r="D525" s="14" t="s">
        <v>14</v>
      </c>
      <c r="E525" s="28" t="s">
        <v>15</v>
      </c>
      <c r="F525" s="36">
        <v>11.1</v>
      </c>
      <c r="G525" s="36">
        <v>10</v>
      </c>
      <c r="H525" s="36">
        <v>10</v>
      </c>
    </row>
    <row r="526" spans="1:8" ht="18.75">
      <c r="A526" s="18"/>
      <c r="B526" s="18"/>
      <c r="C526" s="14" t="s">
        <v>420</v>
      </c>
      <c r="D526" s="14" t="s">
        <v>247</v>
      </c>
      <c r="E526" s="27" t="s">
        <v>284</v>
      </c>
      <c r="F526" s="36">
        <f>F527</f>
        <v>1960</v>
      </c>
      <c r="G526" s="36">
        <f>G527</f>
        <v>1764</v>
      </c>
      <c r="H526" s="36">
        <f>H527</f>
        <v>1764</v>
      </c>
    </row>
    <row r="527" spans="1:8" ht="18.75">
      <c r="A527" s="14"/>
      <c r="B527" s="14"/>
      <c r="C527" s="14"/>
      <c r="D527" s="14" t="s">
        <v>19</v>
      </c>
      <c r="E527" s="28" t="s">
        <v>20</v>
      </c>
      <c r="F527" s="36">
        <v>1960</v>
      </c>
      <c r="G527" s="36">
        <v>1764</v>
      </c>
      <c r="H527" s="36">
        <v>1764</v>
      </c>
    </row>
    <row r="528" spans="1:8" ht="18.75">
      <c r="A528" s="14"/>
      <c r="B528" s="14"/>
      <c r="C528" s="18" t="s">
        <v>490</v>
      </c>
      <c r="D528" s="14"/>
      <c r="E528" s="34" t="s">
        <v>491</v>
      </c>
      <c r="F528" s="49">
        <f>F529</f>
        <v>2100</v>
      </c>
      <c r="G528" s="49">
        <f aca="true" t="shared" si="44" ref="G528:H530">G529</f>
        <v>1890</v>
      </c>
      <c r="H528" s="49">
        <f t="shared" si="44"/>
        <v>1890</v>
      </c>
    </row>
    <row r="529" spans="1:8" ht="18.75">
      <c r="A529" s="14"/>
      <c r="B529" s="14"/>
      <c r="C529" s="18" t="s">
        <v>496</v>
      </c>
      <c r="D529" s="14"/>
      <c r="E529" s="34" t="s">
        <v>501</v>
      </c>
      <c r="F529" s="49">
        <f>F530</f>
        <v>2100</v>
      </c>
      <c r="G529" s="49">
        <f t="shared" si="44"/>
        <v>1890</v>
      </c>
      <c r="H529" s="49">
        <f t="shared" si="44"/>
        <v>1890</v>
      </c>
    </row>
    <row r="530" spans="1:8" ht="18.75">
      <c r="A530" s="18"/>
      <c r="B530" s="18"/>
      <c r="C530" s="14" t="s">
        <v>495</v>
      </c>
      <c r="D530" s="14" t="s">
        <v>247</v>
      </c>
      <c r="E530" s="27" t="s">
        <v>400</v>
      </c>
      <c r="F530" s="36">
        <f>F531</f>
        <v>2100</v>
      </c>
      <c r="G530" s="36">
        <f t="shared" si="44"/>
        <v>1890</v>
      </c>
      <c r="H530" s="36">
        <f t="shared" si="44"/>
        <v>1890</v>
      </c>
    </row>
    <row r="531" spans="1:8" ht="18.75">
      <c r="A531" s="14"/>
      <c r="B531" s="14"/>
      <c r="C531" s="14"/>
      <c r="D531" s="14" t="s">
        <v>19</v>
      </c>
      <c r="E531" s="28" t="s">
        <v>20</v>
      </c>
      <c r="F531" s="36">
        <v>2100</v>
      </c>
      <c r="G531" s="36">
        <v>1890</v>
      </c>
      <c r="H531" s="36">
        <v>1890</v>
      </c>
    </row>
    <row r="532" spans="1:8" ht="18.75">
      <c r="A532" s="14"/>
      <c r="B532" s="31" t="s">
        <v>916</v>
      </c>
      <c r="C532" s="35"/>
      <c r="D532" s="14"/>
      <c r="E532" s="50" t="s">
        <v>917</v>
      </c>
      <c r="F532" s="49">
        <f aca="true" t="shared" si="45" ref="F532:G535">F533</f>
        <v>42488.21333</v>
      </c>
      <c r="G532" s="49">
        <f t="shared" si="45"/>
        <v>35145.103</v>
      </c>
      <c r="H532" s="49"/>
    </row>
    <row r="533" spans="1:8" ht="18.75">
      <c r="A533" s="133"/>
      <c r="B533" s="31" t="s">
        <v>918</v>
      </c>
      <c r="C533" s="134"/>
      <c r="D533" s="31"/>
      <c r="E533" s="50" t="s">
        <v>919</v>
      </c>
      <c r="F533" s="49">
        <f t="shared" si="45"/>
        <v>42488.21333</v>
      </c>
      <c r="G533" s="49">
        <f t="shared" si="45"/>
        <v>35145.103</v>
      </c>
      <c r="H533" s="49"/>
    </row>
    <row r="534" spans="1:8" ht="18.75">
      <c r="A534" s="18"/>
      <c r="B534" s="18"/>
      <c r="C534" s="18" t="s">
        <v>178</v>
      </c>
      <c r="D534" s="14"/>
      <c r="E534" s="48" t="s">
        <v>353</v>
      </c>
      <c r="F534" s="49">
        <f t="shared" si="45"/>
        <v>42488.21333</v>
      </c>
      <c r="G534" s="49">
        <f t="shared" si="45"/>
        <v>35145.103</v>
      </c>
      <c r="H534" s="49"/>
    </row>
    <row r="535" spans="1:8" ht="18.75">
      <c r="A535" s="18"/>
      <c r="B535" s="18"/>
      <c r="C535" s="18" t="s">
        <v>285</v>
      </c>
      <c r="D535" s="14"/>
      <c r="E535" s="3" t="s">
        <v>279</v>
      </c>
      <c r="F535" s="49">
        <f t="shared" si="45"/>
        <v>42488.21333</v>
      </c>
      <c r="G535" s="49">
        <f t="shared" si="45"/>
        <v>35145.103</v>
      </c>
      <c r="H535" s="49"/>
    </row>
    <row r="536" spans="1:8" ht="18.75">
      <c r="A536" s="18"/>
      <c r="B536" s="18"/>
      <c r="C536" s="18" t="s">
        <v>179</v>
      </c>
      <c r="D536" s="14"/>
      <c r="E536" s="48" t="s">
        <v>363</v>
      </c>
      <c r="F536" s="49">
        <f>F537+F541+F545+F550</f>
        <v>42488.21333</v>
      </c>
      <c r="G536" s="49">
        <f>G537+G541+G545+G550</f>
        <v>35145.103</v>
      </c>
      <c r="H536" s="49"/>
    </row>
    <row r="537" spans="1:8" ht="37.5">
      <c r="A537" s="18"/>
      <c r="B537" s="18"/>
      <c r="C537" s="14" t="s">
        <v>343</v>
      </c>
      <c r="D537" s="14"/>
      <c r="E537" s="28" t="s">
        <v>775</v>
      </c>
      <c r="F537" s="37">
        <f>F538</f>
        <v>7539.43333</v>
      </c>
      <c r="G537" s="37">
        <f>G538</f>
        <v>8786.27575</v>
      </c>
      <c r="H537" s="37"/>
    </row>
    <row r="538" spans="1:8" ht="18.75">
      <c r="A538" s="18"/>
      <c r="B538" s="18"/>
      <c r="C538" s="14"/>
      <c r="D538" s="14" t="s">
        <v>152</v>
      </c>
      <c r="E538" s="28" t="s">
        <v>167</v>
      </c>
      <c r="F538" s="37">
        <f>F540</f>
        <v>7539.43333</v>
      </c>
      <c r="G538" s="37">
        <f>G540</f>
        <v>8786.27575</v>
      </c>
      <c r="H538" s="37"/>
    </row>
    <row r="539" spans="1:8" ht="18.75">
      <c r="A539" s="18"/>
      <c r="B539" s="18"/>
      <c r="C539" s="14"/>
      <c r="D539" s="14"/>
      <c r="E539" s="28" t="s">
        <v>339</v>
      </c>
      <c r="F539" s="37"/>
      <c r="G539" s="37"/>
      <c r="H539" s="37"/>
    </row>
    <row r="540" spans="1:8" ht="18.75">
      <c r="A540" s="18"/>
      <c r="B540" s="18"/>
      <c r="C540" s="14"/>
      <c r="D540" s="14"/>
      <c r="E540" s="28" t="s">
        <v>454</v>
      </c>
      <c r="F540" s="37">
        <v>7539.43333</v>
      </c>
      <c r="G540" s="37">
        <v>8786.27575</v>
      </c>
      <c r="H540" s="37"/>
    </row>
    <row r="541" spans="1:8" ht="37.5">
      <c r="A541" s="18"/>
      <c r="B541" s="18"/>
      <c r="C541" s="14" t="s">
        <v>343</v>
      </c>
      <c r="D541" s="14"/>
      <c r="E541" s="28" t="s">
        <v>776</v>
      </c>
      <c r="F541" s="37">
        <f>F542</f>
        <v>22618.3</v>
      </c>
      <c r="G541" s="37">
        <f>G542</f>
        <v>26358.82725</v>
      </c>
      <c r="H541" s="37"/>
    </row>
    <row r="542" spans="1:8" ht="18.75">
      <c r="A542" s="18"/>
      <c r="B542" s="18"/>
      <c r="C542" s="14"/>
      <c r="D542" s="14" t="s">
        <v>981</v>
      </c>
      <c r="E542" s="28" t="s">
        <v>167</v>
      </c>
      <c r="F542" s="37">
        <f>F544</f>
        <v>22618.3</v>
      </c>
      <c r="G542" s="37">
        <f>G544</f>
        <v>26358.82725</v>
      </c>
      <c r="H542" s="37"/>
    </row>
    <row r="543" spans="1:8" ht="18.75">
      <c r="A543" s="18"/>
      <c r="B543" s="18"/>
      <c r="C543" s="14"/>
      <c r="D543" s="14"/>
      <c r="E543" s="28" t="s">
        <v>339</v>
      </c>
      <c r="F543" s="37"/>
      <c r="G543" s="37"/>
      <c r="H543" s="37"/>
    </row>
    <row r="544" spans="1:8" ht="18.75">
      <c r="A544" s="18"/>
      <c r="B544" s="18"/>
      <c r="C544" s="14"/>
      <c r="D544" s="14"/>
      <c r="E544" s="28" t="s">
        <v>454</v>
      </c>
      <c r="F544" s="37">
        <v>22618.3</v>
      </c>
      <c r="G544" s="37">
        <v>26358.82725</v>
      </c>
      <c r="H544" s="37"/>
    </row>
    <row r="545" spans="1:8" ht="18.75">
      <c r="A545" s="18"/>
      <c r="B545" s="18"/>
      <c r="C545" s="14" t="s">
        <v>920</v>
      </c>
      <c r="D545" s="14"/>
      <c r="E545" s="28" t="s">
        <v>1078</v>
      </c>
      <c r="F545" s="37">
        <f>F546</f>
        <v>3699.144</v>
      </c>
      <c r="G545" s="37"/>
      <c r="H545" s="37"/>
    </row>
    <row r="546" spans="1:8" ht="18.75">
      <c r="A546" s="18"/>
      <c r="B546" s="18"/>
      <c r="C546" s="14"/>
      <c r="D546" s="14" t="s">
        <v>152</v>
      </c>
      <c r="E546" s="28" t="s">
        <v>167</v>
      </c>
      <c r="F546" s="37">
        <f>F548+F549</f>
        <v>3699.144</v>
      </c>
      <c r="G546" s="37"/>
      <c r="H546" s="37"/>
    </row>
    <row r="547" spans="1:8" ht="18.75">
      <c r="A547" s="18"/>
      <c r="B547" s="18"/>
      <c r="C547" s="14"/>
      <c r="D547" s="14"/>
      <c r="E547" s="28" t="s">
        <v>339</v>
      </c>
      <c r="F547" s="37"/>
      <c r="G547" s="37"/>
      <c r="H547" s="37"/>
    </row>
    <row r="548" spans="1:8" ht="37.5">
      <c r="A548" s="18"/>
      <c r="B548" s="18"/>
      <c r="C548" s="14"/>
      <c r="D548" s="14"/>
      <c r="E548" s="28" t="s">
        <v>784</v>
      </c>
      <c r="F548" s="37">
        <v>3699.144</v>
      </c>
      <c r="G548" s="37"/>
      <c r="H548" s="37"/>
    </row>
    <row r="549" spans="1:8" ht="18.75" hidden="1">
      <c r="A549" s="18"/>
      <c r="B549" s="18"/>
      <c r="C549" s="14"/>
      <c r="D549" s="14"/>
      <c r="E549" s="40" t="s">
        <v>985</v>
      </c>
      <c r="F549" s="37"/>
      <c r="G549" s="37"/>
      <c r="H549" s="37"/>
    </row>
    <row r="550" spans="1:8" ht="18.75">
      <c r="A550" s="18"/>
      <c r="B550" s="18"/>
      <c r="C550" s="14" t="s">
        <v>920</v>
      </c>
      <c r="D550" s="14"/>
      <c r="E550" s="28" t="s">
        <v>1079</v>
      </c>
      <c r="F550" s="37">
        <f>F551</f>
        <v>8631.336</v>
      </c>
      <c r="G550" s="37"/>
      <c r="H550" s="37"/>
    </row>
    <row r="551" spans="1:8" ht="18.75">
      <c r="A551" s="18"/>
      <c r="B551" s="18"/>
      <c r="C551" s="14"/>
      <c r="D551" s="14" t="s">
        <v>152</v>
      </c>
      <c r="E551" s="28" t="s">
        <v>1101</v>
      </c>
      <c r="F551" s="37">
        <f>F553</f>
        <v>8631.336</v>
      </c>
      <c r="G551" s="37"/>
      <c r="H551" s="37"/>
    </row>
    <row r="552" spans="1:8" ht="18.75">
      <c r="A552" s="18"/>
      <c r="B552" s="18"/>
      <c r="C552" s="14"/>
      <c r="D552" s="14"/>
      <c r="E552" s="28" t="s">
        <v>339</v>
      </c>
      <c r="F552" s="37"/>
      <c r="G552" s="37"/>
      <c r="H552" s="37"/>
    </row>
    <row r="553" spans="1:8" ht="37.5">
      <c r="A553" s="18"/>
      <c r="B553" s="18"/>
      <c r="C553" s="14"/>
      <c r="D553" s="14"/>
      <c r="E553" s="28" t="s">
        <v>784</v>
      </c>
      <c r="F553" s="37">
        <v>8631.336</v>
      </c>
      <c r="G553" s="37"/>
      <c r="H553" s="37"/>
    </row>
    <row r="554" spans="1:8" ht="18.75">
      <c r="A554" s="18"/>
      <c r="B554" s="18"/>
      <c r="C554" s="38"/>
      <c r="D554" s="38"/>
      <c r="E554" s="135"/>
      <c r="F554" s="37"/>
      <c r="G554" s="37"/>
      <c r="H554" s="37"/>
    </row>
    <row r="555" spans="1:8" ht="18.75">
      <c r="A555" s="18" t="s">
        <v>921</v>
      </c>
      <c r="B555" s="18" t="s">
        <v>247</v>
      </c>
      <c r="C555" s="18" t="s">
        <v>247</v>
      </c>
      <c r="D555" s="18" t="s">
        <v>247</v>
      </c>
      <c r="E555" s="48" t="s">
        <v>677</v>
      </c>
      <c r="F555" s="49">
        <f>F556+F572+F579</f>
        <v>12678.600000000002</v>
      </c>
      <c r="G555" s="49">
        <f>G556+G572+G579</f>
        <v>11417.700000000003</v>
      </c>
      <c r="H555" s="49">
        <f>H556+H572+H579</f>
        <v>13171.700000000003</v>
      </c>
    </row>
    <row r="556" spans="1:8" ht="18.75">
      <c r="A556" s="18"/>
      <c r="B556" s="31" t="s">
        <v>802</v>
      </c>
      <c r="C556" s="31"/>
      <c r="D556" s="31"/>
      <c r="E556" s="50" t="s">
        <v>803</v>
      </c>
      <c r="F556" s="49">
        <f>F557+F565</f>
        <v>11630.100000000002</v>
      </c>
      <c r="G556" s="49">
        <f>G557+G565</f>
        <v>10472.200000000003</v>
      </c>
      <c r="H556" s="49">
        <f>H557+H565</f>
        <v>12226.200000000003</v>
      </c>
    </row>
    <row r="557" spans="1:8" ht="37.5">
      <c r="A557" s="18"/>
      <c r="B557" s="127" t="s">
        <v>818</v>
      </c>
      <c r="C557" s="31"/>
      <c r="D557" s="31"/>
      <c r="E557" s="50" t="s">
        <v>819</v>
      </c>
      <c r="F557" s="49">
        <f>F558</f>
        <v>11554.500000000002</v>
      </c>
      <c r="G557" s="49">
        <f aca="true" t="shared" si="46" ref="G557:H560">G558</f>
        <v>10396.600000000002</v>
      </c>
      <c r="H557" s="49">
        <f t="shared" si="46"/>
        <v>12150.600000000002</v>
      </c>
    </row>
    <row r="558" spans="1:8" ht="18.75">
      <c r="A558" s="18"/>
      <c r="B558" s="18"/>
      <c r="C558" s="18" t="s">
        <v>832</v>
      </c>
      <c r="D558" s="18" t="s">
        <v>247</v>
      </c>
      <c r="E558" s="48" t="s">
        <v>445</v>
      </c>
      <c r="F558" s="49">
        <f>F559</f>
        <v>11554.500000000002</v>
      </c>
      <c r="G558" s="49">
        <f t="shared" si="46"/>
        <v>10396.600000000002</v>
      </c>
      <c r="H558" s="49">
        <f t="shared" si="46"/>
        <v>12150.600000000002</v>
      </c>
    </row>
    <row r="559" spans="1:8" ht="18.75">
      <c r="A559" s="18"/>
      <c r="B559" s="18"/>
      <c r="C559" s="18" t="s">
        <v>174</v>
      </c>
      <c r="D559" s="18" t="s">
        <v>247</v>
      </c>
      <c r="E559" s="48" t="s">
        <v>446</v>
      </c>
      <c r="F559" s="49">
        <f>F560</f>
        <v>11554.500000000002</v>
      </c>
      <c r="G559" s="49">
        <f t="shared" si="46"/>
        <v>10396.600000000002</v>
      </c>
      <c r="H559" s="49">
        <f t="shared" si="46"/>
        <v>12150.600000000002</v>
      </c>
    </row>
    <row r="560" spans="1:8" ht="18.75">
      <c r="A560" s="18"/>
      <c r="B560" s="18"/>
      <c r="C560" s="18" t="s">
        <v>175</v>
      </c>
      <c r="D560" s="18"/>
      <c r="E560" s="48" t="s">
        <v>27</v>
      </c>
      <c r="F560" s="49">
        <f>F561</f>
        <v>11554.500000000002</v>
      </c>
      <c r="G560" s="49">
        <f t="shared" si="46"/>
        <v>10396.600000000002</v>
      </c>
      <c r="H560" s="49">
        <f t="shared" si="46"/>
        <v>12150.600000000002</v>
      </c>
    </row>
    <row r="561" spans="1:8" ht="18.75">
      <c r="A561" s="18"/>
      <c r="B561" s="18"/>
      <c r="C561" s="14" t="s">
        <v>176</v>
      </c>
      <c r="D561" s="14" t="s">
        <v>247</v>
      </c>
      <c r="E561" s="27" t="s">
        <v>30</v>
      </c>
      <c r="F561" s="36">
        <f>SUM(F562:F564)</f>
        <v>11554.500000000002</v>
      </c>
      <c r="G561" s="36">
        <f>SUM(G562:G564)</f>
        <v>10396.600000000002</v>
      </c>
      <c r="H561" s="36">
        <f>SUM(H562:H564)</f>
        <v>12150.600000000002</v>
      </c>
    </row>
    <row r="562" spans="1:8" ht="37.5">
      <c r="A562" s="14"/>
      <c r="B562" s="14"/>
      <c r="C562" s="14"/>
      <c r="D562" s="14" t="s">
        <v>31</v>
      </c>
      <c r="E562" s="28" t="s">
        <v>32</v>
      </c>
      <c r="F562" s="36">
        <v>10770.1</v>
      </c>
      <c r="G562" s="36">
        <v>9612.2</v>
      </c>
      <c r="H562" s="36">
        <v>11366.2</v>
      </c>
    </row>
    <row r="563" spans="1:8" ht="18.75">
      <c r="A563" s="14"/>
      <c r="B563" s="14"/>
      <c r="C563" s="14"/>
      <c r="D563" s="14" t="s">
        <v>14</v>
      </c>
      <c r="E563" s="28" t="s">
        <v>15</v>
      </c>
      <c r="F563" s="36">
        <v>782.2</v>
      </c>
      <c r="G563" s="36">
        <v>782.2</v>
      </c>
      <c r="H563" s="36">
        <v>782.2</v>
      </c>
    </row>
    <row r="564" spans="1:8" ht="18.75">
      <c r="A564" s="14"/>
      <c r="B564" s="14"/>
      <c r="C564" s="14"/>
      <c r="D564" s="14" t="s">
        <v>45</v>
      </c>
      <c r="E564" s="28" t="s">
        <v>46</v>
      </c>
      <c r="F564" s="36">
        <v>2.2</v>
      </c>
      <c r="G564" s="36">
        <v>2.2</v>
      </c>
      <c r="H564" s="36">
        <v>2.2</v>
      </c>
    </row>
    <row r="565" spans="1:8" ht="18.75">
      <c r="A565" s="14"/>
      <c r="B565" s="127" t="s">
        <v>807</v>
      </c>
      <c r="C565" s="31"/>
      <c r="D565" s="31"/>
      <c r="E565" s="50" t="s">
        <v>808</v>
      </c>
      <c r="F565" s="49">
        <f>F566</f>
        <v>75.6</v>
      </c>
      <c r="G565" s="49">
        <f aca="true" t="shared" si="47" ref="G565:H568">G566</f>
        <v>75.6</v>
      </c>
      <c r="H565" s="49">
        <f t="shared" si="47"/>
        <v>75.6</v>
      </c>
    </row>
    <row r="566" spans="1:8" ht="18.75">
      <c r="A566" s="18"/>
      <c r="B566" s="18"/>
      <c r="C566" s="18" t="s">
        <v>209</v>
      </c>
      <c r="D566" s="18" t="s">
        <v>247</v>
      </c>
      <c r="E566" s="48" t="s">
        <v>329</v>
      </c>
      <c r="F566" s="49">
        <f>F567</f>
        <v>75.6</v>
      </c>
      <c r="G566" s="49">
        <f t="shared" si="47"/>
        <v>75.6</v>
      </c>
      <c r="H566" s="49">
        <f t="shared" si="47"/>
        <v>75.6</v>
      </c>
    </row>
    <row r="567" spans="1:8" ht="18.75">
      <c r="A567" s="18"/>
      <c r="B567" s="18"/>
      <c r="C567" s="18" t="s">
        <v>210</v>
      </c>
      <c r="D567" s="18" t="s">
        <v>247</v>
      </c>
      <c r="E567" s="48" t="s">
        <v>211</v>
      </c>
      <c r="F567" s="49">
        <f>F568</f>
        <v>75.6</v>
      </c>
      <c r="G567" s="49">
        <f t="shared" si="47"/>
        <v>75.6</v>
      </c>
      <c r="H567" s="49">
        <f t="shared" si="47"/>
        <v>75.6</v>
      </c>
    </row>
    <row r="568" spans="1:8" ht="37.5">
      <c r="A568" s="18"/>
      <c r="B568" s="18"/>
      <c r="C568" s="18" t="s">
        <v>212</v>
      </c>
      <c r="D568" s="18"/>
      <c r="E568" s="48" t="s">
        <v>1084</v>
      </c>
      <c r="F568" s="49">
        <f>F569</f>
        <v>75.6</v>
      </c>
      <c r="G568" s="49">
        <f t="shared" si="47"/>
        <v>75.6</v>
      </c>
      <c r="H568" s="49">
        <f t="shared" si="47"/>
        <v>75.6</v>
      </c>
    </row>
    <row r="569" spans="1:8" ht="18.75">
      <c r="A569" s="18"/>
      <c r="B569" s="18"/>
      <c r="C569" s="14" t="s">
        <v>213</v>
      </c>
      <c r="D569" s="14" t="s">
        <v>247</v>
      </c>
      <c r="E569" s="27" t="s">
        <v>214</v>
      </c>
      <c r="F569" s="36">
        <f>F570+F571</f>
        <v>75.6</v>
      </c>
      <c r="G569" s="36">
        <f>G570+G571</f>
        <v>75.6</v>
      </c>
      <c r="H569" s="36">
        <f>H570+H571</f>
        <v>75.6</v>
      </c>
    </row>
    <row r="570" spans="1:8" ht="37.5">
      <c r="A570" s="14"/>
      <c r="B570" s="14"/>
      <c r="C570" s="14"/>
      <c r="D570" s="14" t="s">
        <v>31</v>
      </c>
      <c r="E570" s="28" t="s">
        <v>32</v>
      </c>
      <c r="F570" s="36">
        <v>18</v>
      </c>
      <c r="G570" s="36">
        <v>18</v>
      </c>
      <c r="H570" s="36">
        <v>18</v>
      </c>
    </row>
    <row r="571" spans="1:8" ht="18.75">
      <c r="A571" s="14"/>
      <c r="B571" s="14"/>
      <c r="C571" s="14"/>
      <c r="D571" s="14" t="s">
        <v>14</v>
      </c>
      <c r="E571" s="28" t="s">
        <v>15</v>
      </c>
      <c r="F571" s="36">
        <v>57.6</v>
      </c>
      <c r="G571" s="36">
        <v>57.6</v>
      </c>
      <c r="H571" s="36">
        <v>57.6</v>
      </c>
    </row>
    <row r="572" spans="1:8" ht="18.75">
      <c r="A572" s="14"/>
      <c r="B572" s="31" t="s">
        <v>849</v>
      </c>
      <c r="C572" s="31"/>
      <c r="D572" s="31"/>
      <c r="E572" s="50" t="s">
        <v>850</v>
      </c>
      <c r="F572" s="49">
        <f aca="true" t="shared" si="48" ref="F572:F577">F573</f>
        <v>1030</v>
      </c>
      <c r="G572" s="49">
        <f aca="true" t="shared" si="49" ref="G572:H576">G573</f>
        <v>927</v>
      </c>
      <c r="H572" s="49">
        <f t="shared" si="49"/>
        <v>927</v>
      </c>
    </row>
    <row r="573" spans="1:8" ht="18.75">
      <c r="A573" s="14"/>
      <c r="B573" s="127" t="s">
        <v>862</v>
      </c>
      <c r="C573" s="31"/>
      <c r="D573" s="31"/>
      <c r="E573" s="50" t="s">
        <v>863</v>
      </c>
      <c r="F573" s="49">
        <f t="shared" si="48"/>
        <v>1030</v>
      </c>
      <c r="G573" s="49">
        <f t="shared" si="49"/>
        <v>927</v>
      </c>
      <c r="H573" s="49">
        <f t="shared" si="49"/>
        <v>927</v>
      </c>
    </row>
    <row r="574" spans="1:8" ht="18.75">
      <c r="A574" s="18"/>
      <c r="B574" s="18"/>
      <c r="C574" s="18" t="s">
        <v>832</v>
      </c>
      <c r="D574" s="18" t="s">
        <v>247</v>
      </c>
      <c r="E574" s="48" t="s">
        <v>445</v>
      </c>
      <c r="F574" s="49">
        <f t="shared" si="48"/>
        <v>1030</v>
      </c>
      <c r="G574" s="49">
        <f t="shared" si="49"/>
        <v>927</v>
      </c>
      <c r="H574" s="49">
        <f t="shared" si="49"/>
        <v>927</v>
      </c>
    </row>
    <row r="575" spans="1:8" ht="18.75">
      <c r="A575" s="18"/>
      <c r="B575" s="18"/>
      <c r="C575" s="18" t="s">
        <v>168</v>
      </c>
      <c r="D575" s="18" t="s">
        <v>247</v>
      </c>
      <c r="E575" s="48" t="s">
        <v>169</v>
      </c>
      <c r="F575" s="49">
        <f t="shared" si="48"/>
        <v>1030</v>
      </c>
      <c r="G575" s="49">
        <f t="shared" si="49"/>
        <v>927</v>
      </c>
      <c r="H575" s="49">
        <f t="shared" si="49"/>
        <v>927</v>
      </c>
    </row>
    <row r="576" spans="1:8" ht="18.75">
      <c r="A576" s="18"/>
      <c r="B576" s="18"/>
      <c r="C576" s="18" t="s">
        <v>170</v>
      </c>
      <c r="D576" s="18"/>
      <c r="E576" s="48" t="s">
        <v>171</v>
      </c>
      <c r="F576" s="49">
        <f t="shared" si="48"/>
        <v>1030</v>
      </c>
      <c r="G576" s="49">
        <f t="shared" si="49"/>
        <v>927</v>
      </c>
      <c r="H576" s="49">
        <f t="shared" si="49"/>
        <v>927</v>
      </c>
    </row>
    <row r="577" spans="1:8" ht="18.75">
      <c r="A577" s="18"/>
      <c r="B577" s="18"/>
      <c r="C577" s="14" t="s">
        <v>172</v>
      </c>
      <c r="D577" s="14" t="s">
        <v>247</v>
      </c>
      <c r="E577" s="27" t="s">
        <v>173</v>
      </c>
      <c r="F577" s="36">
        <f t="shared" si="48"/>
        <v>1030</v>
      </c>
      <c r="G577" s="36">
        <f>G578</f>
        <v>927</v>
      </c>
      <c r="H577" s="36">
        <f>H578</f>
        <v>927</v>
      </c>
    </row>
    <row r="578" spans="1:8" ht="18.75">
      <c r="A578" s="14"/>
      <c r="B578" s="14"/>
      <c r="C578" s="14"/>
      <c r="D578" s="14" t="s">
        <v>14</v>
      </c>
      <c r="E578" s="28" t="s">
        <v>15</v>
      </c>
      <c r="F578" s="36">
        <v>1030</v>
      </c>
      <c r="G578" s="36">
        <v>927</v>
      </c>
      <c r="H578" s="36">
        <v>927</v>
      </c>
    </row>
    <row r="579" spans="1:8" ht="18.75">
      <c r="A579" s="14"/>
      <c r="B579" s="31" t="s">
        <v>809</v>
      </c>
      <c r="C579" s="30"/>
      <c r="D579" s="30"/>
      <c r="E579" s="50" t="s">
        <v>810</v>
      </c>
      <c r="F579" s="49">
        <f aca="true" t="shared" si="50" ref="F579:H584">F580</f>
        <v>18.5</v>
      </c>
      <c r="G579" s="49">
        <f t="shared" si="50"/>
        <v>18.5</v>
      </c>
      <c r="H579" s="49">
        <f t="shared" si="50"/>
        <v>18.5</v>
      </c>
    </row>
    <row r="580" spans="1:8" ht="18.75">
      <c r="A580" s="14"/>
      <c r="B580" s="18" t="s">
        <v>811</v>
      </c>
      <c r="C580" s="18"/>
      <c r="D580" s="18"/>
      <c r="E580" s="34" t="s">
        <v>812</v>
      </c>
      <c r="F580" s="49">
        <f t="shared" si="50"/>
        <v>18.5</v>
      </c>
      <c r="G580" s="49">
        <f t="shared" si="50"/>
        <v>18.5</v>
      </c>
      <c r="H580" s="49">
        <f t="shared" si="50"/>
        <v>18.5</v>
      </c>
    </row>
    <row r="581" spans="1:8" ht="18.75">
      <c r="A581" s="14"/>
      <c r="B581" s="14"/>
      <c r="C581" s="18" t="s">
        <v>209</v>
      </c>
      <c r="D581" s="18" t="s">
        <v>247</v>
      </c>
      <c r="E581" s="48" t="s">
        <v>329</v>
      </c>
      <c r="F581" s="49">
        <f t="shared" si="50"/>
        <v>18.5</v>
      </c>
      <c r="G581" s="49">
        <f t="shared" si="50"/>
        <v>18.5</v>
      </c>
      <c r="H581" s="49">
        <f t="shared" si="50"/>
        <v>18.5</v>
      </c>
    </row>
    <row r="582" spans="1:8" ht="18.75">
      <c r="A582" s="14"/>
      <c r="B582" s="14"/>
      <c r="C582" s="18" t="s">
        <v>210</v>
      </c>
      <c r="D582" s="18" t="s">
        <v>247</v>
      </c>
      <c r="E582" s="48" t="s">
        <v>211</v>
      </c>
      <c r="F582" s="49">
        <f t="shared" si="50"/>
        <v>18.5</v>
      </c>
      <c r="G582" s="49">
        <f t="shared" si="50"/>
        <v>18.5</v>
      </c>
      <c r="H582" s="49">
        <f t="shared" si="50"/>
        <v>18.5</v>
      </c>
    </row>
    <row r="583" spans="1:8" ht="37.5">
      <c r="A583" s="14"/>
      <c r="B583" s="14"/>
      <c r="C583" s="18" t="s">
        <v>212</v>
      </c>
      <c r="D583" s="18"/>
      <c r="E583" s="48" t="s">
        <v>1084</v>
      </c>
      <c r="F583" s="49">
        <f t="shared" si="50"/>
        <v>18.5</v>
      </c>
      <c r="G583" s="49">
        <f t="shared" si="50"/>
        <v>18.5</v>
      </c>
      <c r="H583" s="49">
        <f t="shared" si="50"/>
        <v>18.5</v>
      </c>
    </row>
    <row r="584" spans="1:8" ht="18.75">
      <c r="A584" s="14"/>
      <c r="B584" s="14"/>
      <c r="C584" s="14" t="s">
        <v>213</v>
      </c>
      <c r="D584" s="14" t="s">
        <v>247</v>
      </c>
      <c r="E584" s="27" t="s">
        <v>214</v>
      </c>
      <c r="F584" s="36">
        <f t="shared" si="50"/>
        <v>18.5</v>
      </c>
      <c r="G584" s="36">
        <f t="shared" si="50"/>
        <v>18.5</v>
      </c>
      <c r="H584" s="36">
        <f t="shared" si="50"/>
        <v>18.5</v>
      </c>
    </row>
    <row r="585" spans="1:8" ht="18.75">
      <c r="A585" s="14"/>
      <c r="B585" s="14"/>
      <c r="C585" s="14"/>
      <c r="D585" s="14" t="s">
        <v>14</v>
      </c>
      <c r="E585" s="28" t="s">
        <v>15</v>
      </c>
      <c r="F585" s="36">
        <v>18.5</v>
      </c>
      <c r="G585" s="36">
        <v>18.5</v>
      </c>
      <c r="H585" s="36">
        <v>18.5</v>
      </c>
    </row>
    <row r="586" spans="1:8" ht="18.75">
      <c r="A586" s="14"/>
      <c r="B586" s="14"/>
      <c r="C586" s="14"/>
      <c r="D586" s="14"/>
      <c r="E586" s="27"/>
      <c r="F586" s="36"/>
      <c r="G586" s="36"/>
      <c r="H586" s="36"/>
    </row>
    <row r="587" spans="1:8" ht="18.75">
      <c r="A587" s="18" t="s">
        <v>922</v>
      </c>
      <c r="B587" s="18" t="s">
        <v>247</v>
      </c>
      <c r="C587" s="18" t="s">
        <v>247</v>
      </c>
      <c r="D587" s="18" t="s">
        <v>247</v>
      </c>
      <c r="E587" s="48" t="s">
        <v>678</v>
      </c>
      <c r="F587" s="49">
        <f>F588+F621</f>
        <v>52512.72972</v>
      </c>
      <c r="G587" s="49">
        <f>G588+G621</f>
        <v>60853.64706</v>
      </c>
      <c r="H587" s="49">
        <f>H588+H621</f>
        <v>28156.100000000002</v>
      </c>
    </row>
    <row r="588" spans="1:8" ht="18.75">
      <c r="A588" s="18"/>
      <c r="B588" s="31" t="s">
        <v>802</v>
      </c>
      <c r="C588" s="31"/>
      <c r="D588" s="31"/>
      <c r="E588" s="50" t="s">
        <v>803</v>
      </c>
      <c r="F588" s="49">
        <f>F589+F597</f>
        <v>52485.529720000006</v>
      </c>
      <c r="G588" s="49">
        <f>G589+G597</f>
        <v>60826.447060000006</v>
      </c>
      <c r="H588" s="49">
        <f>H589+H597</f>
        <v>28124.100000000002</v>
      </c>
    </row>
    <row r="589" spans="1:8" ht="37.5">
      <c r="A589" s="18"/>
      <c r="B589" s="127" t="s">
        <v>818</v>
      </c>
      <c r="C589" s="31"/>
      <c r="D589" s="31"/>
      <c r="E589" s="50" t="s">
        <v>819</v>
      </c>
      <c r="F589" s="49">
        <f>F590</f>
        <v>20411.4</v>
      </c>
      <c r="G589" s="49">
        <f aca="true" t="shared" si="51" ref="G589:H592">G590</f>
        <v>20185.2</v>
      </c>
      <c r="H589" s="49">
        <f t="shared" si="51"/>
        <v>20195.600000000002</v>
      </c>
    </row>
    <row r="590" spans="1:8" ht="18.75">
      <c r="A590" s="18"/>
      <c r="B590" s="18"/>
      <c r="C590" s="18" t="s">
        <v>118</v>
      </c>
      <c r="D590" s="18" t="s">
        <v>247</v>
      </c>
      <c r="E590" s="48" t="s">
        <v>119</v>
      </c>
      <c r="F590" s="49">
        <f>F591</f>
        <v>20411.4</v>
      </c>
      <c r="G590" s="49">
        <f t="shared" si="51"/>
        <v>20185.2</v>
      </c>
      <c r="H590" s="49">
        <f t="shared" si="51"/>
        <v>20195.600000000002</v>
      </c>
    </row>
    <row r="591" spans="1:8" ht="18.75">
      <c r="A591" s="18"/>
      <c r="B591" s="18"/>
      <c r="C591" s="18" t="s">
        <v>132</v>
      </c>
      <c r="D591" s="18" t="s">
        <v>247</v>
      </c>
      <c r="E591" s="48" t="s">
        <v>133</v>
      </c>
      <c r="F591" s="49">
        <f>F592</f>
        <v>20411.4</v>
      </c>
      <c r="G591" s="49">
        <f t="shared" si="51"/>
        <v>20185.2</v>
      </c>
      <c r="H591" s="49">
        <f t="shared" si="51"/>
        <v>20195.600000000002</v>
      </c>
    </row>
    <row r="592" spans="1:8" ht="18.75">
      <c r="A592" s="18"/>
      <c r="B592" s="18"/>
      <c r="C592" s="18" t="s">
        <v>286</v>
      </c>
      <c r="D592" s="18"/>
      <c r="E592" s="48" t="s">
        <v>27</v>
      </c>
      <c r="F592" s="49">
        <f>F593</f>
        <v>20411.4</v>
      </c>
      <c r="G592" s="49">
        <f t="shared" si="51"/>
        <v>20185.2</v>
      </c>
      <c r="H592" s="49">
        <f t="shared" si="51"/>
        <v>20195.600000000002</v>
      </c>
    </row>
    <row r="593" spans="1:8" ht="18.75">
      <c r="A593" s="18"/>
      <c r="B593" s="18"/>
      <c r="C593" s="14" t="s">
        <v>134</v>
      </c>
      <c r="D593" s="14" t="s">
        <v>247</v>
      </c>
      <c r="E593" s="27" t="s">
        <v>30</v>
      </c>
      <c r="F593" s="36">
        <f>SUM(F594:F596)</f>
        <v>20411.4</v>
      </c>
      <c r="G593" s="36">
        <f>SUM(G594:G596)</f>
        <v>20185.2</v>
      </c>
      <c r="H593" s="36">
        <f>SUM(H594:H596)</f>
        <v>20195.600000000002</v>
      </c>
    </row>
    <row r="594" spans="1:8" ht="37.5">
      <c r="A594" s="14"/>
      <c r="B594" s="14"/>
      <c r="C594" s="14"/>
      <c r="D594" s="14" t="s">
        <v>31</v>
      </c>
      <c r="E594" s="28" t="s">
        <v>32</v>
      </c>
      <c r="F594" s="36">
        <v>19324.2</v>
      </c>
      <c r="G594" s="36">
        <v>19324.2</v>
      </c>
      <c r="H594" s="36">
        <v>19324.2</v>
      </c>
    </row>
    <row r="595" spans="1:8" ht="18.75">
      <c r="A595" s="14"/>
      <c r="B595" s="14"/>
      <c r="C595" s="14"/>
      <c r="D595" s="14" t="s">
        <v>14</v>
      </c>
      <c r="E595" s="28" t="s">
        <v>15</v>
      </c>
      <c r="F595" s="36">
        <v>1084.7</v>
      </c>
      <c r="G595" s="36">
        <v>858.7</v>
      </c>
      <c r="H595" s="36">
        <v>868.9</v>
      </c>
    </row>
    <row r="596" spans="1:8" ht="18.75">
      <c r="A596" s="14"/>
      <c r="B596" s="14"/>
      <c r="C596" s="14"/>
      <c r="D596" s="14" t="s">
        <v>45</v>
      </c>
      <c r="E596" s="28" t="s">
        <v>46</v>
      </c>
      <c r="F596" s="36">
        <v>2.5</v>
      </c>
      <c r="G596" s="36">
        <v>2.3</v>
      </c>
      <c r="H596" s="36">
        <v>2.5</v>
      </c>
    </row>
    <row r="597" spans="1:8" ht="18.75">
      <c r="A597" s="14"/>
      <c r="B597" s="127" t="s">
        <v>807</v>
      </c>
      <c r="C597" s="31"/>
      <c r="D597" s="31"/>
      <c r="E597" s="50" t="s">
        <v>808</v>
      </c>
      <c r="F597" s="49">
        <f>F598+F615</f>
        <v>32074.12972</v>
      </c>
      <c r="G597" s="49">
        <f>G598+G615</f>
        <v>40641.24706</v>
      </c>
      <c r="H597" s="49">
        <f>H598+H615</f>
        <v>7928.5</v>
      </c>
    </row>
    <row r="598" spans="1:8" ht="18.75">
      <c r="A598" s="18"/>
      <c r="B598" s="18"/>
      <c r="C598" s="18" t="s">
        <v>118</v>
      </c>
      <c r="D598" s="18" t="s">
        <v>247</v>
      </c>
      <c r="E598" s="48" t="s">
        <v>119</v>
      </c>
      <c r="F598" s="49">
        <f>F599+F611</f>
        <v>31990.12972</v>
      </c>
      <c r="G598" s="49">
        <f>G599+G611</f>
        <v>40557.24706</v>
      </c>
      <c r="H598" s="49">
        <f>H599+H611</f>
        <v>7829.7</v>
      </c>
    </row>
    <row r="599" spans="1:8" ht="18.75">
      <c r="A599" s="18"/>
      <c r="B599" s="18"/>
      <c r="C599" s="18" t="s">
        <v>123</v>
      </c>
      <c r="D599" s="18" t="s">
        <v>247</v>
      </c>
      <c r="E599" s="48" t="s">
        <v>124</v>
      </c>
      <c r="F599" s="49">
        <f>F600+F603</f>
        <v>25479.92972</v>
      </c>
      <c r="G599" s="49">
        <f>G600+G603</f>
        <v>35326.84706</v>
      </c>
      <c r="H599" s="49">
        <f>H600+H603</f>
        <v>1609.2</v>
      </c>
    </row>
    <row r="600" spans="1:8" ht="18.75">
      <c r="A600" s="18"/>
      <c r="B600" s="18"/>
      <c r="C600" s="18" t="s">
        <v>125</v>
      </c>
      <c r="D600" s="18"/>
      <c r="E600" s="48" t="s">
        <v>126</v>
      </c>
      <c r="F600" s="49">
        <f aca="true" t="shared" si="52" ref="F600:H601">F601</f>
        <v>917.2</v>
      </c>
      <c r="G600" s="49">
        <f t="shared" si="52"/>
        <v>917.2</v>
      </c>
      <c r="H600" s="49">
        <f t="shared" si="52"/>
        <v>917.2</v>
      </c>
    </row>
    <row r="601" spans="1:8" ht="18.75">
      <c r="A601" s="18"/>
      <c r="B601" s="18"/>
      <c r="C601" s="14" t="s">
        <v>127</v>
      </c>
      <c r="D601" s="14" t="s">
        <v>247</v>
      </c>
      <c r="E601" s="27" t="s">
        <v>128</v>
      </c>
      <c r="F601" s="36">
        <f t="shared" si="52"/>
        <v>917.2</v>
      </c>
      <c r="G601" s="36">
        <f t="shared" si="52"/>
        <v>917.2</v>
      </c>
      <c r="H601" s="36">
        <f t="shared" si="52"/>
        <v>917.2</v>
      </c>
    </row>
    <row r="602" spans="1:8" ht="18.75">
      <c r="A602" s="14"/>
      <c r="B602" s="14"/>
      <c r="C602" s="14"/>
      <c r="D602" s="14" t="s">
        <v>14</v>
      </c>
      <c r="E602" s="28" t="s">
        <v>15</v>
      </c>
      <c r="F602" s="36">
        <v>917.2</v>
      </c>
      <c r="G602" s="36">
        <v>917.2</v>
      </c>
      <c r="H602" s="36">
        <v>917.2</v>
      </c>
    </row>
    <row r="603" spans="1:8" ht="18.75">
      <c r="A603" s="18"/>
      <c r="B603" s="18"/>
      <c r="C603" s="18" t="s">
        <v>129</v>
      </c>
      <c r="D603" s="18"/>
      <c r="E603" s="48" t="s">
        <v>130</v>
      </c>
      <c r="F603" s="49">
        <f>F604+F609+F607</f>
        <v>24562.72972</v>
      </c>
      <c r="G603" s="49">
        <f>G604+G609+G607</f>
        <v>34409.64706</v>
      </c>
      <c r="H603" s="49">
        <f>H604+H609+H607</f>
        <v>692</v>
      </c>
    </row>
    <row r="604" spans="1:8" ht="18.75">
      <c r="A604" s="18"/>
      <c r="B604" s="18"/>
      <c r="C604" s="14" t="s">
        <v>131</v>
      </c>
      <c r="D604" s="14" t="s">
        <v>247</v>
      </c>
      <c r="E604" s="27" t="s">
        <v>287</v>
      </c>
      <c r="F604" s="36">
        <f>F605+F606</f>
        <v>1787.5</v>
      </c>
      <c r="G604" s="36">
        <f>G605+G606</f>
        <v>622.6</v>
      </c>
      <c r="H604" s="36">
        <f>H605+H606</f>
        <v>692</v>
      </c>
    </row>
    <row r="605" spans="1:8" ht="18.75">
      <c r="A605" s="14"/>
      <c r="B605" s="14"/>
      <c r="C605" s="14"/>
      <c r="D605" s="14" t="s">
        <v>14</v>
      </c>
      <c r="E605" s="28" t="s">
        <v>15</v>
      </c>
      <c r="F605" s="36">
        <v>691.7</v>
      </c>
      <c r="G605" s="36">
        <v>622.6</v>
      </c>
      <c r="H605" s="36">
        <v>692</v>
      </c>
    </row>
    <row r="606" spans="1:8" ht="18.75">
      <c r="A606" s="14"/>
      <c r="B606" s="14"/>
      <c r="C606" s="14"/>
      <c r="D606" s="14" t="s">
        <v>152</v>
      </c>
      <c r="E606" s="28" t="s">
        <v>167</v>
      </c>
      <c r="F606" s="36">
        <v>1095.8</v>
      </c>
      <c r="G606" s="36"/>
      <c r="H606" s="36"/>
    </row>
    <row r="607" spans="1:8" ht="18.75">
      <c r="A607" s="14"/>
      <c r="B607" s="14"/>
      <c r="C607" s="14" t="s">
        <v>923</v>
      </c>
      <c r="D607" s="14"/>
      <c r="E607" s="28" t="s">
        <v>1090</v>
      </c>
      <c r="F607" s="37">
        <f>F608</f>
        <v>3416.28446</v>
      </c>
      <c r="G607" s="37">
        <f>G608</f>
        <v>5068.05706</v>
      </c>
      <c r="H607" s="36"/>
    </row>
    <row r="608" spans="1:8" ht="18.75">
      <c r="A608" s="14"/>
      <c r="B608" s="14"/>
      <c r="C608" s="14"/>
      <c r="D608" s="14" t="s">
        <v>14</v>
      </c>
      <c r="E608" s="28" t="s">
        <v>15</v>
      </c>
      <c r="F608" s="37">
        <v>3416.28446</v>
      </c>
      <c r="G608" s="37">
        <v>5068.05706</v>
      </c>
      <c r="H608" s="36"/>
    </row>
    <row r="609" spans="1:8" ht="18.75">
      <c r="A609" s="14"/>
      <c r="B609" s="14"/>
      <c r="C609" s="14" t="s">
        <v>923</v>
      </c>
      <c r="D609" s="14"/>
      <c r="E609" s="28" t="s">
        <v>1089</v>
      </c>
      <c r="F609" s="37">
        <f>F610</f>
        <v>19358.94526</v>
      </c>
      <c r="G609" s="37">
        <f>G610</f>
        <v>28718.99</v>
      </c>
      <c r="H609" s="37"/>
    </row>
    <row r="610" spans="1:8" ht="18.75">
      <c r="A610" s="14"/>
      <c r="B610" s="14"/>
      <c r="C610" s="14"/>
      <c r="D610" s="14" t="s">
        <v>14</v>
      </c>
      <c r="E610" s="28" t="s">
        <v>15</v>
      </c>
      <c r="F610" s="37">
        <v>19358.94526</v>
      </c>
      <c r="G610" s="37">
        <v>28718.99</v>
      </c>
      <c r="H610" s="37"/>
    </row>
    <row r="611" spans="1:8" ht="18.75">
      <c r="A611" s="18"/>
      <c r="B611" s="18"/>
      <c r="C611" s="18" t="s">
        <v>132</v>
      </c>
      <c r="D611" s="18" t="s">
        <v>247</v>
      </c>
      <c r="E611" s="48" t="s">
        <v>133</v>
      </c>
      <c r="F611" s="49">
        <f>F612</f>
        <v>6510.2</v>
      </c>
      <c r="G611" s="49">
        <f aca="true" t="shared" si="53" ref="G611:H613">G612</f>
        <v>5230.4</v>
      </c>
      <c r="H611" s="49">
        <f t="shared" si="53"/>
        <v>6220.5</v>
      </c>
    </row>
    <row r="612" spans="1:8" ht="18.75">
      <c r="A612" s="18"/>
      <c r="B612" s="18"/>
      <c r="C612" s="18" t="s">
        <v>924</v>
      </c>
      <c r="D612" s="18"/>
      <c r="E612" s="48" t="s">
        <v>27</v>
      </c>
      <c r="F612" s="49">
        <f>F613</f>
        <v>6510.2</v>
      </c>
      <c r="G612" s="49">
        <f t="shared" si="53"/>
        <v>5230.4</v>
      </c>
      <c r="H612" s="49">
        <f t="shared" si="53"/>
        <v>6220.5</v>
      </c>
    </row>
    <row r="613" spans="1:8" ht="18.75">
      <c r="A613" s="18"/>
      <c r="B613" s="18"/>
      <c r="C613" s="14" t="s">
        <v>135</v>
      </c>
      <c r="D613" s="14" t="s">
        <v>247</v>
      </c>
      <c r="E613" s="27" t="s">
        <v>317</v>
      </c>
      <c r="F613" s="36">
        <f>F614</f>
        <v>6510.2</v>
      </c>
      <c r="G613" s="36">
        <f t="shared" si="53"/>
        <v>5230.4</v>
      </c>
      <c r="H613" s="36">
        <f t="shared" si="53"/>
        <v>6220.5</v>
      </c>
    </row>
    <row r="614" spans="1:8" ht="18.75">
      <c r="A614" s="14"/>
      <c r="B614" s="14"/>
      <c r="C614" s="14"/>
      <c r="D614" s="14" t="s">
        <v>14</v>
      </c>
      <c r="E614" s="28" t="s">
        <v>15</v>
      </c>
      <c r="F614" s="36">
        <v>6510.2</v>
      </c>
      <c r="G614" s="36">
        <v>5230.4</v>
      </c>
      <c r="H614" s="36">
        <v>6220.5</v>
      </c>
    </row>
    <row r="615" spans="1:8" ht="18.75">
      <c r="A615" s="18"/>
      <c r="B615" s="18"/>
      <c r="C615" s="18" t="s">
        <v>209</v>
      </c>
      <c r="D615" s="18" t="s">
        <v>247</v>
      </c>
      <c r="E615" s="48" t="s">
        <v>329</v>
      </c>
      <c r="F615" s="49">
        <f>F616</f>
        <v>84</v>
      </c>
      <c r="G615" s="49">
        <f aca="true" t="shared" si="54" ref="G615:H617">G616</f>
        <v>84</v>
      </c>
      <c r="H615" s="49">
        <f t="shared" si="54"/>
        <v>98.8</v>
      </c>
    </row>
    <row r="616" spans="1:8" ht="18.75">
      <c r="A616" s="18"/>
      <c r="B616" s="18"/>
      <c r="C616" s="18" t="s">
        <v>210</v>
      </c>
      <c r="D616" s="18" t="s">
        <v>247</v>
      </c>
      <c r="E616" s="48" t="s">
        <v>211</v>
      </c>
      <c r="F616" s="49">
        <f>F617</f>
        <v>84</v>
      </c>
      <c r="G616" s="49">
        <f t="shared" si="54"/>
        <v>84</v>
      </c>
      <c r="H616" s="49">
        <f t="shared" si="54"/>
        <v>98.8</v>
      </c>
    </row>
    <row r="617" spans="1:8" ht="37.5">
      <c r="A617" s="18"/>
      <c r="B617" s="18"/>
      <c r="C617" s="18" t="s">
        <v>212</v>
      </c>
      <c r="D617" s="18"/>
      <c r="E617" s="48" t="s">
        <v>1084</v>
      </c>
      <c r="F617" s="49">
        <f>F618</f>
        <v>84</v>
      </c>
      <c r="G617" s="49">
        <f t="shared" si="54"/>
        <v>84</v>
      </c>
      <c r="H617" s="49">
        <f t="shared" si="54"/>
        <v>98.8</v>
      </c>
    </row>
    <row r="618" spans="1:8" ht="18.75">
      <c r="A618" s="18"/>
      <c r="B618" s="18"/>
      <c r="C618" s="30" t="s">
        <v>213</v>
      </c>
      <c r="D618" s="14" t="s">
        <v>247</v>
      </c>
      <c r="E618" s="27" t="s">
        <v>214</v>
      </c>
      <c r="F618" s="36">
        <f>F619+F620</f>
        <v>84</v>
      </c>
      <c r="G618" s="36">
        <f>G619+G620</f>
        <v>84</v>
      </c>
      <c r="H618" s="36">
        <f>H619+H620</f>
        <v>98.8</v>
      </c>
    </row>
    <row r="619" spans="1:8" ht="37.5" hidden="1">
      <c r="A619" s="14"/>
      <c r="B619" s="14"/>
      <c r="C619" s="14"/>
      <c r="D619" s="14" t="s">
        <v>31</v>
      </c>
      <c r="E619" s="28" t="s">
        <v>32</v>
      </c>
      <c r="F619" s="36"/>
      <c r="G619" s="36"/>
      <c r="H619" s="36"/>
    </row>
    <row r="620" spans="1:8" ht="18.75">
      <c r="A620" s="14"/>
      <c r="B620" s="14"/>
      <c r="C620" s="14"/>
      <c r="D620" s="14" t="s">
        <v>14</v>
      </c>
      <c r="E620" s="28" t="s">
        <v>15</v>
      </c>
      <c r="F620" s="36">
        <v>84</v>
      </c>
      <c r="G620" s="36">
        <v>84</v>
      </c>
      <c r="H620" s="36">
        <v>98.8</v>
      </c>
    </row>
    <row r="621" spans="1:8" ht="18.75">
      <c r="A621" s="14"/>
      <c r="B621" s="31" t="s">
        <v>809</v>
      </c>
      <c r="C621" s="30"/>
      <c r="D621" s="30"/>
      <c r="E621" s="50" t="s">
        <v>810</v>
      </c>
      <c r="F621" s="49">
        <f aca="true" t="shared" si="55" ref="F621:H626">F622</f>
        <v>27.2</v>
      </c>
      <c r="G621" s="49">
        <f t="shared" si="55"/>
        <v>27.2</v>
      </c>
      <c r="H621" s="49">
        <f t="shared" si="55"/>
        <v>32</v>
      </c>
    </row>
    <row r="622" spans="1:8" ht="18.75">
      <c r="A622" s="14"/>
      <c r="B622" s="18" t="s">
        <v>811</v>
      </c>
      <c r="C622" s="18"/>
      <c r="D622" s="18"/>
      <c r="E622" s="34" t="s">
        <v>812</v>
      </c>
      <c r="F622" s="49">
        <f t="shared" si="55"/>
        <v>27.2</v>
      </c>
      <c r="G622" s="49">
        <f t="shared" si="55"/>
        <v>27.2</v>
      </c>
      <c r="H622" s="49">
        <f t="shared" si="55"/>
        <v>32</v>
      </c>
    </row>
    <row r="623" spans="1:8" ht="18.75">
      <c r="A623" s="14"/>
      <c r="B623" s="14"/>
      <c r="C623" s="18" t="s">
        <v>209</v>
      </c>
      <c r="D623" s="18" t="s">
        <v>247</v>
      </c>
      <c r="E623" s="48" t="s">
        <v>329</v>
      </c>
      <c r="F623" s="49">
        <f t="shared" si="55"/>
        <v>27.2</v>
      </c>
      <c r="G623" s="49">
        <f t="shared" si="55"/>
        <v>27.2</v>
      </c>
      <c r="H623" s="49">
        <f t="shared" si="55"/>
        <v>32</v>
      </c>
    </row>
    <row r="624" spans="1:8" ht="18.75">
      <c r="A624" s="14"/>
      <c r="B624" s="14"/>
      <c r="C624" s="18" t="s">
        <v>210</v>
      </c>
      <c r="D624" s="18" t="s">
        <v>247</v>
      </c>
      <c r="E624" s="48" t="s">
        <v>211</v>
      </c>
      <c r="F624" s="49">
        <f t="shared" si="55"/>
        <v>27.2</v>
      </c>
      <c r="G624" s="49">
        <f t="shared" si="55"/>
        <v>27.2</v>
      </c>
      <c r="H624" s="49">
        <f t="shared" si="55"/>
        <v>32</v>
      </c>
    </row>
    <row r="625" spans="1:8" ht="37.5">
      <c r="A625" s="14"/>
      <c r="B625" s="14"/>
      <c r="C625" s="18" t="s">
        <v>212</v>
      </c>
      <c r="D625" s="18"/>
      <c r="E625" s="48" t="s">
        <v>1084</v>
      </c>
      <c r="F625" s="49">
        <f t="shared" si="55"/>
        <v>27.2</v>
      </c>
      <c r="G625" s="49">
        <f t="shared" si="55"/>
        <v>27.2</v>
      </c>
      <c r="H625" s="49">
        <f t="shared" si="55"/>
        <v>32</v>
      </c>
    </row>
    <row r="626" spans="1:8" ht="18.75">
      <c r="A626" s="14"/>
      <c r="B626" s="14"/>
      <c r="C626" s="14" t="s">
        <v>213</v>
      </c>
      <c r="D626" s="14" t="s">
        <v>247</v>
      </c>
      <c r="E626" s="27" t="s">
        <v>214</v>
      </c>
      <c r="F626" s="36">
        <f t="shared" si="55"/>
        <v>27.2</v>
      </c>
      <c r="G626" s="36">
        <f t="shared" si="55"/>
        <v>27.2</v>
      </c>
      <c r="H626" s="36">
        <f t="shared" si="55"/>
        <v>32</v>
      </c>
    </row>
    <row r="627" spans="1:8" ht="18.75">
      <c r="A627" s="14"/>
      <c r="B627" s="14"/>
      <c r="C627" s="14"/>
      <c r="D627" s="14" t="s">
        <v>14</v>
      </c>
      <c r="E627" s="28" t="s">
        <v>15</v>
      </c>
      <c r="F627" s="36">
        <v>27.2</v>
      </c>
      <c r="G627" s="36">
        <v>27.2</v>
      </c>
      <c r="H627" s="36">
        <v>32</v>
      </c>
    </row>
    <row r="628" spans="1:8" ht="18.75">
      <c r="A628" s="14"/>
      <c r="B628" s="14"/>
      <c r="C628" s="14"/>
      <c r="D628" s="14"/>
      <c r="E628" s="27"/>
      <c r="F628" s="36"/>
      <c r="G628" s="36"/>
      <c r="H628" s="36"/>
    </row>
    <row r="629" spans="1:8" ht="18.75">
      <c r="A629" s="18" t="s">
        <v>925</v>
      </c>
      <c r="B629" s="18" t="s">
        <v>247</v>
      </c>
      <c r="C629" s="18" t="s">
        <v>247</v>
      </c>
      <c r="D629" s="18" t="s">
        <v>247</v>
      </c>
      <c r="E629" s="48" t="s">
        <v>702</v>
      </c>
      <c r="F629" s="49">
        <f>F630+F638+F776+F795</f>
        <v>1634307.29836</v>
      </c>
      <c r="G629" s="49">
        <f>G630+G638+G776+G795</f>
        <v>1564403.0000000002</v>
      </c>
      <c r="H629" s="49">
        <f>H630+H638+H776+H795</f>
        <v>1552615.0000000002</v>
      </c>
    </row>
    <row r="630" spans="1:8" ht="18.75">
      <c r="A630" s="18"/>
      <c r="B630" s="31" t="s">
        <v>802</v>
      </c>
      <c r="C630" s="31"/>
      <c r="D630" s="31"/>
      <c r="E630" s="50" t="s">
        <v>803</v>
      </c>
      <c r="F630" s="49">
        <f>F631</f>
        <v>45.599999999999994</v>
      </c>
      <c r="G630" s="49">
        <f aca="true" t="shared" si="56" ref="G630:H634">G631</f>
        <v>45.599999999999994</v>
      </c>
      <c r="H630" s="49">
        <f t="shared" si="56"/>
        <v>45.599999999999994</v>
      </c>
    </row>
    <row r="631" spans="1:8" ht="18.75">
      <c r="A631" s="18"/>
      <c r="B631" s="127" t="s">
        <v>807</v>
      </c>
      <c r="C631" s="31"/>
      <c r="D631" s="31"/>
      <c r="E631" s="50" t="s">
        <v>808</v>
      </c>
      <c r="F631" s="49">
        <f>F632</f>
        <v>45.599999999999994</v>
      </c>
      <c r="G631" s="49">
        <f t="shared" si="56"/>
        <v>45.599999999999994</v>
      </c>
      <c r="H631" s="49">
        <f t="shared" si="56"/>
        <v>45.599999999999994</v>
      </c>
    </row>
    <row r="632" spans="1:8" ht="18.75">
      <c r="A632" s="18"/>
      <c r="B632" s="18"/>
      <c r="C632" s="18" t="s">
        <v>209</v>
      </c>
      <c r="D632" s="18" t="s">
        <v>247</v>
      </c>
      <c r="E632" s="48" t="s">
        <v>329</v>
      </c>
      <c r="F632" s="49">
        <f>F633</f>
        <v>45.599999999999994</v>
      </c>
      <c r="G632" s="49">
        <f t="shared" si="56"/>
        <v>45.599999999999994</v>
      </c>
      <c r="H632" s="49">
        <f t="shared" si="56"/>
        <v>45.599999999999994</v>
      </c>
    </row>
    <row r="633" spans="1:8" ht="18.75">
      <c r="A633" s="18"/>
      <c r="B633" s="18"/>
      <c r="C633" s="18" t="s">
        <v>210</v>
      </c>
      <c r="D633" s="18" t="s">
        <v>247</v>
      </c>
      <c r="E633" s="48" t="s">
        <v>211</v>
      </c>
      <c r="F633" s="49">
        <f>F634</f>
        <v>45.599999999999994</v>
      </c>
      <c r="G633" s="49">
        <f t="shared" si="56"/>
        <v>45.599999999999994</v>
      </c>
      <c r="H633" s="49">
        <f t="shared" si="56"/>
        <v>45.599999999999994</v>
      </c>
    </row>
    <row r="634" spans="1:8" ht="37.5">
      <c r="A634" s="18"/>
      <c r="B634" s="18"/>
      <c r="C634" s="18" t="s">
        <v>212</v>
      </c>
      <c r="D634" s="18"/>
      <c r="E634" s="48" t="s">
        <v>1084</v>
      </c>
      <c r="F634" s="49">
        <f>F635</f>
        <v>45.599999999999994</v>
      </c>
      <c r="G634" s="49">
        <f t="shared" si="56"/>
        <v>45.599999999999994</v>
      </c>
      <c r="H634" s="49">
        <f t="shared" si="56"/>
        <v>45.599999999999994</v>
      </c>
    </row>
    <row r="635" spans="1:8" ht="18.75">
      <c r="A635" s="18"/>
      <c r="B635" s="18"/>
      <c r="C635" s="14" t="s">
        <v>213</v>
      </c>
      <c r="D635" s="14" t="s">
        <v>247</v>
      </c>
      <c r="E635" s="27" t="s">
        <v>214</v>
      </c>
      <c r="F635" s="36">
        <f>F636+F637</f>
        <v>45.599999999999994</v>
      </c>
      <c r="G635" s="36">
        <f>G636+G637</f>
        <v>45.599999999999994</v>
      </c>
      <c r="H635" s="36">
        <f>H636+H637</f>
        <v>45.599999999999994</v>
      </c>
    </row>
    <row r="636" spans="1:8" ht="37.5">
      <c r="A636" s="14"/>
      <c r="B636" s="14"/>
      <c r="C636" s="14"/>
      <c r="D636" s="14" t="s">
        <v>31</v>
      </c>
      <c r="E636" s="28" t="s">
        <v>32</v>
      </c>
      <c r="F636" s="36">
        <v>10.2</v>
      </c>
      <c r="G636" s="36">
        <v>10.2</v>
      </c>
      <c r="H636" s="36">
        <v>10.2</v>
      </c>
    </row>
    <row r="637" spans="1:8" ht="18.75">
      <c r="A637" s="14"/>
      <c r="B637" s="14"/>
      <c r="C637" s="14"/>
      <c r="D637" s="14" t="s">
        <v>14</v>
      </c>
      <c r="E637" s="28" t="s">
        <v>15</v>
      </c>
      <c r="F637" s="36">
        <v>35.4</v>
      </c>
      <c r="G637" s="36">
        <v>35.4</v>
      </c>
      <c r="H637" s="36">
        <v>35.4</v>
      </c>
    </row>
    <row r="638" spans="1:8" ht="18.75">
      <c r="A638" s="14"/>
      <c r="B638" s="31" t="s">
        <v>809</v>
      </c>
      <c r="C638" s="31"/>
      <c r="D638" s="31"/>
      <c r="E638" s="50" t="s">
        <v>810</v>
      </c>
      <c r="F638" s="49">
        <f>F639+F670+F716+F733+F744</f>
        <v>1607334.1524599998</v>
      </c>
      <c r="G638" s="49">
        <f>G639+G670+G716+G733+G744</f>
        <v>1538229.6</v>
      </c>
      <c r="H638" s="49">
        <f>H639+H670+H716+H733+H744</f>
        <v>1525501.3</v>
      </c>
    </row>
    <row r="639" spans="1:8" ht="18.75">
      <c r="A639" s="14"/>
      <c r="B639" s="127" t="s">
        <v>926</v>
      </c>
      <c r="C639" s="31"/>
      <c r="D639" s="31"/>
      <c r="E639" s="50" t="s">
        <v>927</v>
      </c>
      <c r="F639" s="49">
        <f>F640</f>
        <v>679552.58134</v>
      </c>
      <c r="G639" s="49">
        <f>G640</f>
        <v>646867.7</v>
      </c>
      <c r="H639" s="49">
        <f>H640</f>
        <v>641460.5000000001</v>
      </c>
    </row>
    <row r="640" spans="1:8" ht="18.75">
      <c r="A640" s="18"/>
      <c r="B640" s="18"/>
      <c r="C640" s="18" t="s">
        <v>5</v>
      </c>
      <c r="D640" s="18" t="s">
        <v>247</v>
      </c>
      <c r="E640" s="48" t="s">
        <v>6</v>
      </c>
      <c r="F640" s="49">
        <f>F641+F658</f>
        <v>679552.58134</v>
      </c>
      <c r="G640" s="49">
        <f>G641+G658</f>
        <v>646867.7</v>
      </c>
      <c r="H640" s="49">
        <f>H641+H658</f>
        <v>641460.5000000001</v>
      </c>
    </row>
    <row r="641" spans="1:8" ht="18.75">
      <c r="A641" s="18"/>
      <c r="B641" s="18"/>
      <c r="C641" s="18" t="s">
        <v>7</v>
      </c>
      <c r="D641" s="18" t="s">
        <v>247</v>
      </c>
      <c r="E641" s="48" t="s">
        <v>8</v>
      </c>
      <c r="F641" s="49">
        <f>F642+F653</f>
        <v>28441.48134</v>
      </c>
      <c r="G641" s="49">
        <f>G642+G653</f>
        <v>12876.5</v>
      </c>
      <c r="H641" s="49">
        <f>H642+H653</f>
        <v>10856.5</v>
      </c>
    </row>
    <row r="642" spans="1:8" ht="37.5">
      <c r="A642" s="18"/>
      <c r="B642" s="18"/>
      <c r="C642" s="18" t="s">
        <v>9</v>
      </c>
      <c r="D642" s="18"/>
      <c r="E642" s="48" t="s">
        <v>331</v>
      </c>
      <c r="F642" s="49">
        <f>F643+F645+F647+F649+F651+F656</f>
        <v>28241.48134</v>
      </c>
      <c r="G642" s="49">
        <f>G643+G645+G647+G649+G651+G656</f>
        <v>12676.5</v>
      </c>
      <c r="H642" s="49">
        <f>H643+H645+H647+H649+H651+H656</f>
        <v>10856.5</v>
      </c>
    </row>
    <row r="643" spans="1:8" ht="18.75">
      <c r="A643" s="18"/>
      <c r="B643" s="18"/>
      <c r="C643" s="14" t="s">
        <v>10</v>
      </c>
      <c r="D643" s="14" t="s">
        <v>247</v>
      </c>
      <c r="E643" s="27" t="s">
        <v>324</v>
      </c>
      <c r="F643" s="36">
        <f>F644</f>
        <v>10951.7</v>
      </c>
      <c r="G643" s="36">
        <f>G644</f>
        <v>9856.5</v>
      </c>
      <c r="H643" s="36">
        <f>H644</f>
        <v>9856.5</v>
      </c>
    </row>
    <row r="644" spans="1:8" ht="18.75">
      <c r="A644" s="14"/>
      <c r="B644" s="14"/>
      <c r="C644" s="14"/>
      <c r="D644" s="14" t="s">
        <v>45</v>
      </c>
      <c r="E644" s="28" t="s">
        <v>46</v>
      </c>
      <c r="F644" s="36">
        <v>10951.7</v>
      </c>
      <c r="G644" s="36">
        <v>9856.5</v>
      </c>
      <c r="H644" s="36">
        <v>9856.5</v>
      </c>
    </row>
    <row r="645" spans="1:8" ht="37.5">
      <c r="A645" s="14"/>
      <c r="B645" s="18"/>
      <c r="C645" s="14" t="s">
        <v>264</v>
      </c>
      <c r="D645" s="14"/>
      <c r="E645" s="28" t="s">
        <v>928</v>
      </c>
      <c r="F645" s="36">
        <f>F646</f>
        <v>1000</v>
      </c>
      <c r="G645" s="36">
        <f>G646</f>
        <v>1000</v>
      </c>
      <c r="H645" s="36">
        <f>H646</f>
        <v>1000</v>
      </c>
    </row>
    <row r="646" spans="1:8" ht="18.75">
      <c r="A646" s="14"/>
      <c r="B646" s="14"/>
      <c r="C646" s="14"/>
      <c r="D646" s="14" t="s">
        <v>11</v>
      </c>
      <c r="E646" s="28" t="s">
        <v>12</v>
      </c>
      <c r="F646" s="36">
        <v>1000</v>
      </c>
      <c r="G646" s="36">
        <v>1000</v>
      </c>
      <c r="H646" s="36">
        <v>1000</v>
      </c>
    </row>
    <row r="647" spans="1:8" ht="18.75">
      <c r="A647" s="14"/>
      <c r="B647" s="14"/>
      <c r="C647" s="14" t="s">
        <v>431</v>
      </c>
      <c r="D647" s="14"/>
      <c r="E647" s="27" t="s">
        <v>444</v>
      </c>
      <c r="F647" s="37">
        <f>F648</f>
        <v>4918.49068</v>
      </c>
      <c r="G647" s="37"/>
      <c r="H647" s="37"/>
    </row>
    <row r="648" spans="1:8" ht="18.75">
      <c r="A648" s="14"/>
      <c r="B648" s="14"/>
      <c r="C648" s="14"/>
      <c r="D648" s="14" t="s">
        <v>11</v>
      </c>
      <c r="E648" s="28" t="s">
        <v>12</v>
      </c>
      <c r="F648" s="37">
        <v>4918.49068</v>
      </c>
      <c r="G648" s="37"/>
      <c r="H648" s="37"/>
    </row>
    <row r="649" spans="1:8" ht="18.75">
      <c r="A649" s="14"/>
      <c r="B649" s="14"/>
      <c r="C649" s="14" t="s">
        <v>431</v>
      </c>
      <c r="D649" s="14"/>
      <c r="E649" s="27" t="s">
        <v>453</v>
      </c>
      <c r="F649" s="37">
        <f>F650</f>
        <v>4918.49066</v>
      </c>
      <c r="G649" s="37"/>
      <c r="H649" s="37"/>
    </row>
    <row r="650" spans="1:8" ht="18.75">
      <c r="A650" s="14"/>
      <c r="B650" s="14"/>
      <c r="C650" s="14"/>
      <c r="D650" s="14" t="s">
        <v>11</v>
      </c>
      <c r="E650" s="28" t="s">
        <v>12</v>
      </c>
      <c r="F650" s="37">
        <v>4918.49066</v>
      </c>
      <c r="G650" s="37"/>
      <c r="H650" s="37"/>
    </row>
    <row r="651" spans="1:8" ht="37.5">
      <c r="A651" s="14"/>
      <c r="B651" s="14"/>
      <c r="C651" s="14" t="s">
        <v>929</v>
      </c>
      <c r="D651" s="14"/>
      <c r="E651" s="27" t="s">
        <v>930</v>
      </c>
      <c r="F651" s="37">
        <f>F652</f>
        <v>2080</v>
      </c>
      <c r="G651" s="37">
        <f>G652</f>
        <v>1820</v>
      </c>
      <c r="H651" s="37"/>
    </row>
    <row r="652" spans="1:8" ht="18.75">
      <c r="A652" s="14"/>
      <c r="B652" s="14"/>
      <c r="C652" s="14"/>
      <c r="D652" s="14" t="s">
        <v>11</v>
      </c>
      <c r="E652" s="28" t="s">
        <v>12</v>
      </c>
      <c r="F652" s="37">
        <v>2080</v>
      </c>
      <c r="G652" s="37">
        <v>1820</v>
      </c>
      <c r="H652" s="37"/>
    </row>
    <row r="653" spans="1:8" ht="18.75">
      <c r="A653" s="14"/>
      <c r="B653" s="14"/>
      <c r="C653" s="18" t="s">
        <v>1063</v>
      </c>
      <c r="D653" s="14"/>
      <c r="E653" s="48" t="s">
        <v>1060</v>
      </c>
      <c r="F653" s="49">
        <f>F654</f>
        <v>200</v>
      </c>
      <c r="G653" s="49">
        <f>G654</f>
        <v>200</v>
      </c>
      <c r="H653" s="49"/>
    </row>
    <row r="654" spans="1:8" ht="37.5">
      <c r="A654" s="14"/>
      <c r="B654" s="14"/>
      <c r="C654" s="14" t="s">
        <v>1062</v>
      </c>
      <c r="D654" s="14"/>
      <c r="E654" s="28" t="s">
        <v>1061</v>
      </c>
      <c r="F654" s="36">
        <f>F655</f>
        <v>200</v>
      </c>
      <c r="G654" s="36">
        <f>G655</f>
        <v>200</v>
      </c>
      <c r="H654" s="36"/>
    </row>
    <row r="655" spans="1:8" ht="18.75">
      <c r="A655" s="14"/>
      <c r="B655" s="14"/>
      <c r="C655" s="14"/>
      <c r="D655" s="14" t="s">
        <v>11</v>
      </c>
      <c r="E655" s="28" t="s">
        <v>12</v>
      </c>
      <c r="F655" s="36">
        <v>200</v>
      </c>
      <c r="G655" s="36">
        <v>200</v>
      </c>
      <c r="H655" s="36"/>
    </row>
    <row r="656" spans="1:8" ht="18.75">
      <c r="A656" s="14"/>
      <c r="B656" s="14"/>
      <c r="C656" s="14" t="s">
        <v>979</v>
      </c>
      <c r="D656" s="14"/>
      <c r="E656" s="27" t="s">
        <v>980</v>
      </c>
      <c r="F656" s="36">
        <f>F657</f>
        <v>4372.8</v>
      </c>
      <c r="G656" s="36"/>
      <c r="H656" s="36"/>
    </row>
    <row r="657" spans="1:8" ht="18.75">
      <c r="A657" s="14"/>
      <c r="B657" s="14"/>
      <c r="C657" s="14"/>
      <c r="D657" s="14" t="s">
        <v>11</v>
      </c>
      <c r="E657" s="28" t="s">
        <v>12</v>
      </c>
      <c r="F657" s="36">
        <v>4372.8</v>
      </c>
      <c r="G657" s="36"/>
      <c r="H657" s="36"/>
    </row>
    <row r="658" spans="1:8" ht="18.75">
      <c r="A658" s="18"/>
      <c r="B658" s="18"/>
      <c r="C658" s="18" t="s">
        <v>25</v>
      </c>
      <c r="D658" s="18" t="s">
        <v>247</v>
      </c>
      <c r="E658" s="48" t="s">
        <v>288</v>
      </c>
      <c r="F658" s="49">
        <f>F659+F662</f>
        <v>651111.1000000001</v>
      </c>
      <c r="G658" s="49">
        <f>G659+G662</f>
        <v>633991.2</v>
      </c>
      <c r="H658" s="49">
        <f>H659+H662</f>
        <v>630604.0000000001</v>
      </c>
    </row>
    <row r="659" spans="1:8" ht="18.75">
      <c r="A659" s="18"/>
      <c r="B659" s="18"/>
      <c r="C659" s="18" t="s">
        <v>26</v>
      </c>
      <c r="D659" s="18"/>
      <c r="E659" s="48" t="s">
        <v>27</v>
      </c>
      <c r="F659" s="49">
        <f aca="true" t="shared" si="57" ref="F659:H660">F660</f>
        <v>133537.2</v>
      </c>
      <c r="G659" s="49">
        <f t="shared" si="57"/>
        <v>116091.8</v>
      </c>
      <c r="H659" s="49">
        <f t="shared" si="57"/>
        <v>116091.8</v>
      </c>
    </row>
    <row r="660" spans="1:8" ht="18.75">
      <c r="A660" s="18"/>
      <c r="B660" s="48"/>
      <c r="C660" s="14" t="s">
        <v>28</v>
      </c>
      <c r="D660" s="14" t="s">
        <v>247</v>
      </c>
      <c r="E660" s="27" t="s">
        <v>289</v>
      </c>
      <c r="F660" s="36">
        <f t="shared" si="57"/>
        <v>133537.2</v>
      </c>
      <c r="G660" s="36">
        <f t="shared" si="57"/>
        <v>116091.8</v>
      </c>
      <c r="H660" s="36">
        <f t="shared" si="57"/>
        <v>116091.8</v>
      </c>
    </row>
    <row r="661" spans="1:8" ht="18.75">
      <c r="A661" s="14"/>
      <c r="B661" s="48"/>
      <c r="C661" s="14"/>
      <c r="D661" s="14" t="s">
        <v>11</v>
      </c>
      <c r="E661" s="28" t="s">
        <v>12</v>
      </c>
      <c r="F661" s="36">
        <v>133537.2</v>
      </c>
      <c r="G661" s="36">
        <v>116091.8</v>
      </c>
      <c r="H661" s="36">
        <v>116091.8</v>
      </c>
    </row>
    <row r="662" spans="1:8" ht="18.75">
      <c r="A662" s="14"/>
      <c r="B662" s="48"/>
      <c r="C662" s="31" t="s">
        <v>39</v>
      </c>
      <c r="D662" s="13"/>
      <c r="E662" s="51" t="s">
        <v>40</v>
      </c>
      <c r="F662" s="49">
        <f>F665+F663</f>
        <v>517573.9000000001</v>
      </c>
      <c r="G662" s="49">
        <f>G665+G663</f>
        <v>517899.39999999997</v>
      </c>
      <c r="H662" s="49">
        <f>H665+H663</f>
        <v>514512.20000000007</v>
      </c>
    </row>
    <row r="663" spans="1:8" ht="18.75">
      <c r="A663" s="136"/>
      <c r="B663" s="48"/>
      <c r="C663" s="14" t="s">
        <v>375</v>
      </c>
      <c r="D663" s="14"/>
      <c r="E663" s="28" t="s">
        <v>931</v>
      </c>
      <c r="F663" s="36">
        <f>F664</f>
        <v>5055.5</v>
      </c>
      <c r="G663" s="36">
        <f>G664</f>
        <v>4550</v>
      </c>
      <c r="H663" s="36">
        <f>H664</f>
        <v>4550</v>
      </c>
    </row>
    <row r="664" spans="1:8" ht="18.75">
      <c r="A664" s="136"/>
      <c r="B664" s="14"/>
      <c r="C664" s="14"/>
      <c r="D664" s="14" t="s">
        <v>11</v>
      </c>
      <c r="E664" s="28" t="s">
        <v>12</v>
      </c>
      <c r="F664" s="36">
        <v>5055.5</v>
      </c>
      <c r="G664" s="36">
        <v>4550</v>
      </c>
      <c r="H664" s="36">
        <v>4550</v>
      </c>
    </row>
    <row r="665" spans="1:11" ht="18.75">
      <c r="A665" s="14"/>
      <c r="B665" s="14"/>
      <c r="C665" s="30" t="s">
        <v>255</v>
      </c>
      <c r="D665" s="30"/>
      <c r="E665" s="250" t="s">
        <v>312</v>
      </c>
      <c r="F665" s="36">
        <f>F668+F667+F669+F666</f>
        <v>512518.4000000001</v>
      </c>
      <c r="G665" s="36">
        <f>G668+G667+G669+G666</f>
        <v>513349.39999999997</v>
      </c>
      <c r="H665" s="36">
        <f>H668+H667+H669+H666</f>
        <v>509962.20000000007</v>
      </c>
      <c r="I665" s="46"/>
      <c r="J665" s="46"/>
      <c r="K665" s="46"/>
    </row>
    <row r="666" spans="1:8" ht="18.75">
      <c r="A666" s="14"/>
      <c r="B666" s="14"/>
      <c r="C666" s="30"/>
      <c r="D666" s="14" t="s">
        <v>14</v>
      </c>
      <c r="E666" s="28" t="s">
        <v>15</v>
      </c>
      <c r="F666" s="36">
        <v>206.7</v>
      </c>
      <c r="G666" s="36">
        <v>189.1</v>
      </c>
      <c r="H666" s="36">
        <v>156</v>
      </c>
    </row>
    <row r="667" spans="1:8" ht="18.75">
      <c r="A667" s="14"/>
      <c r="B667" s="14"/>
      <c r="C667" s="30"/>
      <c r="D667" s="14" t="s">
        <v>19</v>
      </c>
      <c r="E667" s="28" t="s">
        <v>20</v>
      </c>
      <c r="F667" s="36">
        <v>2342</v>
      </c>
      <c r="G667" s="36">
        <v>2143</v>
      </c>
      <c r="H667" s="36">
        <v>1767</v>
      </c>
    </row>
    <row r="668" spans="1:8" ht="18.75">
      <c r="A668" s="14"/>
      <c r="B668" s="14"/>
      <c r="C668" s="30"/>
      <c r="D668" s="14" t="s">
        <v>11</v>
      </c>
      <c r="E668" s="28" t="s">
        <v>12</v>
      </c>
      <c r="F668" s="36">
        <f>143544.2+298550.9+10036+18130.7</f>
        <v>470261.80000000005</v>
      </c>
      <c r="G668" s="36">
        <f>143544.2+300945.1+10230+16590.1</f>
        <v>471309.39999999997</v>
      </c>
      <c r="H668" s="36">
        <f>143544.2+300210.7+10900+13676.4</f>
        <v>468331.30000000005</v>
      </c>
    </row>
    <row r="669" spans="1:8" ht="18.75">
      <c r="A669" s="14"/>
      <c r="B669" s="14"/>
      <c r="C669" s="30"/>
      <c r="D669" s="14" t="s">
        <v>45</v>
      </c>
      <c r="E669" s="28" t="s">
        <v>46</v>
      </c>
      <c r="F669" s="36">
        <v>39707.9</v>
      </c>
      <c r="G669" s="36">
        <v>39707.9</v>
      </c>
      <c r="H669" s="36">
        <v>39707.9</v>
      </c>
    </row>
    <row r="670" spans="1:8" ht="18.75">
      <c r="A670" s="14"/>
      <c r="B670" s="31" t="s">
        <v>893</v>
      </c>
      <c r="C670" s="31"/>
      <c r="D670" s="31"/>
      <c r="E670" s="50" t="s">
        <v>894</v>
      </c>
      <c r="F670" s="49">
        <f>F671+F703</f>
        <v>804534.4417099999</v>
      </c>
      <c r="G670" s="49">
        <f>G671+G703</f>
        <v>779652.7999999999</v>
      </c>
      <c r="H670" s="49">
        <f>H671+H703</f>
        <v>772331.6999999998</v>
      </c>
    </row>
    <row r="671" spans="1:8" ht="18.75">
      <c r="A671" s="18"/>
      <c r="B671" s="18"/>
      <c r="C671" s="18" t="s">
        <v>5</v>
      </c>
      <c r="D671" s="18" t="s">
        <v>247</v>
      </c>
      <c r="E671" s="48" t="s">
        <v>6</v>
      </c>
      <c r="F671" s="49">
        <f>F672+F686</f>
        <v>802154.74171</v>
      </c>
      <c r="G671" s="49">
        <f>G672+G686</f>
        <v>779652.7999999999</v>
      </c>
      <c r="H671" s="49">
        <f>H672+H686</f>
        <v>772331.6999999998</v>
      </c>
    </row>
    <row r="672" spans="1:8" ht="18.75">
      <c r="A672" s="18"/>
      <c r="B672" s="18"/>
      <c r="C672" s="18" t="s">
        <v>7</v>
      </c>
      <c r="D672" s="18" t="s">
        <v>247</v>
      </c>
      <c r="E672" s="48" t="s">
        <v>8</v>
      </c>
      <c r="F672" s="49">
        <f>F673+F683+F680</f>
        <v>13420.34171</v>
      </c>
      <c r="G672" s="49">
        <f>G673+G683+G680</f>
        <v>3340</v>
      </c>
      <c r="H672" s="49">
        <f>H673+H683+H680</f>
        <v>1650.3</v>
      </c>
    </row>
    <row r="673" spans="1:8" ht="37.5">
      <c r="A673" s="18"/>
      <c r="B673" s="18"/>
      <c r="C673" s="18" t="s">
        <v>9</v>
      </c>
      <c r="D673" s="18"/>
      <c r="E673" s="48" t="s">
        <v>331</v>
      </c>
      <c r="F673" s="49">
        <f>F674+F676+F678</f>
        <v>11820.34171</v>
      </c>
      <c r="G673" s="49">
        <f>G674+G676+G678</f>
        <v>1989.7</v>
      </c>
      <c r="H673" s="49">
        <f>H674+H676+H678</f>
        <v>1000</v>
      </c>
    </row>
    <row r="674" spans="1:8" ht="18.75">
      <c r="A674" s="18"/>
      <c r="B674" s="18"/>
      <c r="C674" s="14" t="s">
        <v>13</v>
      </c>
      <c r="D674" s="14" t="s">
        <v>247</v>
      </c>
      <c r="E674" s="27" t="s">
        <v>280</v>
      </c>
      <c r="F674" s="36">
        <f>F675</f>
        <v>3000</v>
      </c>
      <c r="G674" s="36">
        <f>G675</f>
        <v>1989.7</v>
      </c>
      <c r="H674" s="36">
        <f>H675</f>
        <v>1000</v>
      </c>
    </row>
    <row r="675" spans="1:8" ht="18.75">
      <c r="A675" s="14"/>
      <c r="B675" s="14"/>
      <c r="C675" s="14"/>
      <c r="D675" s="14" t="s">
        <v>11</v>
      </c>
      <c r="E675" s="28" t="s">
        <v>12</v>
      </c>
      <c r="F675" s="36">
        <v>3000</v>
      </c>
      <c r="G675" s="36">
        <v>1989.7</v>
      </c>
      <c r="H675" s="36">
        <v>1000</v>
      </c>
    </row>
    <row r="676" spans="1:8" ht="18.75">
      <c r="A676" s="14"/>
      <c r="B676" s="14"/>
      <c r="C676" s="14" t="s">
        <v>431</v>
      </c>
      <c r="D676" s="14"/>
      <c r="E676" s="27" t="s">
        <v>444</v>
      </c>
      <c r="F676" s="37">
        <f>F677</f>
        <v>4410.17086</v>
      </c>
      <c r="G676" s="37"/>
      <c r="H676" s="37"/>
    </row>
    <row r="677" spans="1:8" ht="18.75">
      <c r="A677" s="14"/>
      <c r="B677" s="14"/>
      <c r="C677" s="14"/>
      <c r="D677" s="14" t="s">
        <v>11</v>
      </c>
      <c r="E677" s="28" t="s">
        <v>12</v>
      </c>
      <c r="F677" s="37">
        <v>4410.17086</v>
      </c>
      <c r="G677" s="37"/>
      <c r="H677" s="37"/>
    </row>
    <row r="678" spans="1:8" ht="18.75">
      <c r="A678" s="14"/>
      <c r="B678" s="14"/>
      <c r="C678" s="14" t="s">
        <v>431</v>
      </c>
      <c r="D678" s="14"/>
      <c r="E678" s="27" t="s">
        <v>453</v>
      </c>
      <c r="F678" s="37">
        <f>F679</f>
        <v>4410.17085</v>
      </c>
      <c r="G678" s="37"/>
      <c r="H678" s="37"/>
    </row>
    <row r="679" spans="1:8" ht="18.75">
      <c r="A679" s="14"/>
      <c r="B679" s="14"/>
      <c r="C679" s="14"/>
      <c r="D679" s="14" t="s">
        <v>11</v>
      </c>
      <c r="E679" s="28" t="s">
        <v>12</v>
      </c>
      <c r="F679" s="37">
        <v>4410.17085</v>
      </c>
      <c r="G679" s="37"/>
      <c r="H679" s="37"/>
    </row>
    <row r="680" spans="1:8" ht="18.75">
      <c r="A680" s="14"/>
      <c r="B680" s="14"/>
      <c r="C680" s="18" t="s">
        <v>1063</v>
      </c>
      <c r="D680" s="14"/>
      <c r="E680" s="48" t="s">
        <v>1060</v>
      </c>
      <c r="F680" s="49">
        <f aca="true" t="shared" si="58" ref="F680:H681">F681</f>
        <v>750</v>
      </c>
      <c r="G680" s="49">
        <f t="shared" si="58"/>
        <v>700</v>
      </c>
      <c r="H680" s="49">
        <f t="shared" si="58"/>
        <v>0</v>
      </c>
    </row>
    <row r="681" spans="1:8" ht="18.75">
      <c r="A681" s="14"/>
      <c r="B681" s="14"/>
      <c r="C681" s="14" t="s">
        <v>1064</v>
      </c>
      <c r="D681" s="14" t="s">
        <v>247</v>
      </c>
      <c r="E681" s="27" t="s">
        <v>1065</v>
      </c>
      <c r="F681" s="36">
        <f t="shared" si="58"/>
        <v>750</v>
      </c>
      <c r="G681" s="36">
        <f t="shared" si="58"/>
        <v>700</v>
      </c>
      <c r="H681" s="36">
        <f t="shared" si="58"/>
        <v>0</v>
      </c>
    </row>
    <row r="682" spans="1:8" ht="18.75">
      <c r="A682" s="14"/>
      <c r="B682" s="14"/>
      <c r="C682" s="14"/>
      <c r="D682" s="14" t="s">
        <v>11</v>
      </c>
      <c r="E682" s="28" t="s">
        <v>12</v>
      </c>
      <c r="F682" s="36">
        <v>750</v>
      </c>
      <c r="G682" s="36">
        <v>700</v>
      </c>
      <c r="H682" s="36"/>
    </row>
    <row r="683" spans="1:8" ht="37.5">
      <c r="A683" s="18"/>
      <c r="B683" s="18"/>
      <c r="C683" s="18" t="s">
        <v>16</v>
      </c>
      <c r="D683" s="18"/>
      <c r="E683" s="48" t="s">
        <v>325</v>
      </c>
      <c r="F683" s="49">
        <f aca="true" t="shared" si="59" ref="F683:H684">F684</f>
        <v>850</v>
      </c>
      <c r="G683" s="49">
        <f t="shared" si="59"/>
        <v>650.3</v>
      </c>
      <c r="H683" s="49">
        <f t="shared" si="59"/>
        <v>650.3</v>
      </c>
    </row>
    <row r="684" spans="1:8" ht="18.75">
      <c r="A684" s="18"/>
      <c r="B684" s="18"/>
      <c r="C684" s="14" t="s">
        <v>23</v>
      </c>
      <c r="D684" s="14" t="s">
        <v>247</v>
      </c>
      <c r="E684" s="27" t="s">
        <v>290</v>
      </c>
      <c r="F684" s="36">
        <f t="shared" si="59"/>
        <v>850</v>
      </c>
      <c r="G684" s="36">
        <f t="shared" si="59"/>
        <v>650.3</v>
      </c>
      <c r="H684" s="36">
        <f t="shared" si="59"/>
        <v>650.3</v>
      </c>
    </row>
    <row r="685" spans="1:8" ht="18.75">
      <c r="A685" s="14"/>
      <c r="B685" s="14"/>
      <c r="C685" s="14"/>
      <c r="D685" s="14" t="s">
        <v>11</v>
      </c>
      <c r="E685" s="28" t="s">
        <v>12</v>
      </c>
      <c r="F685" s="36">
        <v>850</v>
      </c>
      <c r="G685" s="36">
        <v>650.3</v>
      </c>
      <c r="H685" s="36">
        <v>650.3</v>
      </c>
    </row>
    <row r="686" spans="1:8" ht="18.75">
      <c r="A686" s="18"/>
      <c r="B686" s="18"/>
      <c r="C686" s="18" t="s">
        <v>25</v>
      </c>
      <c r="D686" s="18" t="s">
        <v>247</v>
      </c>
      <c r="E686" s="48" t="s">
        <v>288</v>
      </c>
      <c r="F686" s="49">
        <f>F687+F690</f>
        <v>788734.4</v>
      </c>
      <c r="G686" s="49">
        <f>G687+G690</f>
        <v>776312.7999999999</v>
      </c>
      <c r="H686" s="49">
        <f>H687+H690</f>
        <v>770681.3999999998</v>
      </c>
    </row>
    <row r="687" spans="1:8" ht="18.75">
      <c r="A687" s="18"/>
      <c r="B687" s="18"/>
      <c r="C687" s="18" t="s">
        <v>26</v>
      </c>
      <c r="D687" s="18"/>
      <c r="E687" s="48" t="s">
        <v>27</v>
      </c>
      <c r="F687" s="49">
        <f aca="true" t="shared" si="60" ref="F687:H688">F688</f>
        <v>105314.2</v>
      </c>
      <c r="G687" s="49">
        <f t="shared" si="60"/>
        <v>90306.4</v>
      </c>
      <c r="H687" s="49">
        <f t="shared" si="60"/>
        <v>81400</v>
      </c>
    </row>
    <row r="688" spans="1:8" ht="18.75">
      <c r="A688" s="18"/>
      <c r="B688" s="18"/>
      <c r="C688" s="14" t="s">
        <v>33</v>
      </c>
      <c r="D688" s="14" t="s">
        <v>247</v>
      </c>
      <c r="E688" s="27" t="s">
        <v>34</v>
      </c>
      <c r="F688" s="36">
        <f t="shared" si="60"/>
        <v>105314.2</v>
      </c>
      <c r="G688" s="36">
        <f t="shared" si="60"/>
        <v>90306.4</v>
      </c>
      <c r="H688" s="36">
        <f t="shared" si="60"/>
        <v>81400</v>
      </c>
    </row>
    <row r="689" spans="1:8" ht="18.75">
      <c r="A689" s="14"/>
      <c r="B689" s="14"/>
      <c r="C689" s="14"/>
      <c r="D689" s="14" t="s">
        <v>11</v>
      </c>
      <c r="E689" s="28" t="s">
        <v>12</v>
      </c>
      <c r="F689" s="36">
        <v>105314.2</v>
      </c>
      <c r="G689" s="36">
        <v>90306.4</v>
      </c>
      <c r="H689" s="36">
        <v>81400</v>
      </c>
    </row>
    <row r="690" spans="1:8" ht="18.75">
      <c r="A690" s="14"/>
      <c r="B690" s="14"/>
      <c r="C690" s="31" t="s">
        <v>39</v>
      </c>
      <c r="D690" s="13"/>
      <c r="E690" s="51" t="s">
        <v>40</v>
      </c>
      <c r="F690" s="49">
        <f>F693+F701+F691+F699+F695+F697</f>
        <v>683420.2000000001</v>
      </c>
      <c r="G690" s="49">
        <f>G693+G701+G691+G699+G695+G697</f>
        <v>686006.3999999999</v>
      </c>
      <c r="H690" s="49">
        <f>H693+H701+H691+H699+H695+H697</f>
        <v>689281.3999999998</v>
      </c>
    </row>
    <row r="691" spans="1:8" ht="18.75">
      <c r="A691" s="136"/>
      <c r="B691" s="14"/>
      <c r="C691" s="14" t="s">
        <v>375</v>
      </c>
      <c r="D691" s="14"/>
      <c r="E691" s="28" t="s">
        <v>931</v>
      </c>
      <c r="F691" s="36">
        <f>F692</f>
        <v>11115.1</v>
      </c>
      <c r="G691" s="36">
        <f>G692</f>
        <v>10003.6</v>
      </c>
      <c r="H691" s="36">
        <f>H692</f>
        <v>10003.6</v>
      </c>
    </row>
    <row r="692" spans="1:8" ht="18.75">
      <c r="A692" s="136"/>
      <c r="B692" s="14"/>
      <c r="C692" s="14"/>
      <c r="D692" s="14" t="s">
        <v>11</v>
      </c>
      <c r="E692" s="28" t="s">
        <v>12</v>
      </c>
      <c r="F692" s="36">
        <v>11115.1</v>
      </c>
      <c r="G692" s="36">
        <v>10003.6</v>
      </c>
      <c r="H692" s="36">
        <v>10003.6</v>
      </c>
    </row>
    <row r="693" spans="1:8" ht="18.75">
      <c r="A693" s="14"/>
      <c r="B693" s="14"/>
      <c r="C693" s="30" t="s">
        <v>255</v>
      </c>
      <c r="D693" s="30"/>
      <c r="E693" s="250" t="s">
        <v>312</v>
      </c>
      <c r="F693" s="36">
        <f>F694</f>
        <v>537970.8</v>
      </c>
      <c r="G693" s="36">
        <f>G694</f>
        <v>541474.2</v>
      </c>
      <c r="H693" s="36">
        <f>H694</f>
        <v>545057.7999999999</v>
      </c>
    </row>
    <row r="694" spans="1:8" ht="18.75">
      <c r="A694" s="14"/>
      <c r="B694" s="14"/>
      <c r="C694" s="30"/>
      <c r="D694" s="14" t="s">
        <v>11</v>
      </c>
      <c r="E694" s="28" t="s">
        <v>12</v>
      </c>
      <c r="F694" s="36">
        <f>521468.8+16502</f>
        <v>537970.8</v>
      </c>
      <c r="G694" s="36">
        <f>525231.1+16243.1</f>
        <v>541474.2</v>
      </c>
      <c r="H694" s="36">
        <f>528622.2+16435.6</f>
        <v>545057.7999999999</v>
      </c>
    </row>
    <row r="695" spans="1:8" ht="18.75">
      <c r="A695" s="14"/>
      <c r="B695" s="14"/>
      <c r="C695" s="30" t="s">
        <v>932</v>
      </c>
      <c r="D695" s="14"/>
      <c r="E695" s="28" t="s">
        <v>974</v>
      </c>
      <c r="F695" s="36">
        <f>F696</f>
        <v>51207.7</v>
      </c>
      <c r="G695" s="36">
        <f>G696</f>
        <v>51207.7</v>
      </c>
      <c r="H695" s="36">
        <f>H696</f>
        <v>51207.7</v>
      </c>
    </row>
    <row r="696" spans="1:8" ht="18.75">
      <c r="A696" s="14"/>
      <c r="B696" s="14"/>
      <c r="C696" s="30"/>
      <c r="D696" s="14" t="s">
        <v>11</v>
      </c>
      <c r="E696" s="28" t="s">
        <v>12</v>
      </c>
      <c r="F696" s="36">
        <v>51207.7</v>
      </c>
      <c r="G696" s="36">
        <v>51207.7</v>
      </c>
      <c r="H696" s="36">
        <v>51207.7</v>
      </c>
    </row>
    <row r="697" spans="1:8" ht="37.5">
      <c r="A697" s="14"/>
      <c r="B697" s="14"/>
      <c r="C697" s="30" t="s">
        <v>933</v>
      </c>
      <c r="D697" s="14"/>
      <c r="E697" s="28" t="s">
        <v>975</v>
      </c>
      <c r="F697" s="36">
        <f>F698</f>
        <v>77407.9</v>
      </c>
      <c r="G697" s="36">
        <f>G698</f>
        <v>77600.4</v>
      </c>
      <c r="H697" s="36">
        <f>H698</f>
        <v>77305.2</v>
      </c>
    </row>
    <row r="698" spans="1:8" ht="18.75">
      <c r="A698" s="14"/>
      <c r="B698" s="14"/>
      <c r="C698" s="30"/>
      <c r="D698" s="14" t="s">
        <v>11</v>
      </c>
      <c r="E698" s="28" t="s">
        <v>12</v>
      </c>
      <c r="F698" s="36">
        <v>77407.9</v>
      </c>
      <c r="G698" s="36">
        <v>77600.4</v>
      </c>
      <c r="H698" s="36">
        <v>77305.2</v>
      </c>
    </row>
    <row r="699" spans="1:8" ht="75">
      <c r="A699" s="14"/>
      <c r="B699" s="14"/>
      <c r="C699" s="16" t="s">
        <v>348</v>
      </c>
      <c r="D699" s="16"/>
      <c r="E699" s="21" t="s">
        <v>977</v>
      </c>
      <c r="F699" s="36">
        <f>F700</f>
        <v>467.8</v>
      </c>
      <c r="G699" s="36">
        <f>G700</f>
        <v>469.6</v>
      </c>
      <c r="H699" s="36">
        <f>H700</f>
        <v>469.6</v>
      </c>
    </row>
    <row r="700" spans="1:8" ht="18.75">
      <c r="A700" s="14"/>
      <c r="B700" s="14"/>
      <c r="C700" s="14"/>
      <c r="D700" s="14" t="s">
        <v>11</v>
      </c>
      <c r="E700" s="28" t="s">
        <v>12</v>
      </c>
      <c r="F700" s="36">
        <v>467.8</v>
      </c>
      <c r="G700" s="36">
        <v>469.6</v>
      </c>
      <c r="H700" s="36">
        <v>469.6</v>
      </c>
    </row>
    <row r="701" spans="1:8" ht="75">
      <c r="A701" s="14"/>
      <c r="B701" s="14"/>
      <c r="C701" s="30" t="s">
        <v>348</v>
      </c>
      <c r="D701" s="30"/>
      <c r="E701" s="28" t="s">
        <v>976</v>
      </c>
      <c r="F701" s="36">
        <f>F702</f>
        <v>5250.9</v>
      </c>
      <c r="G701" s="36">
        <f>G702</f>
        <v>5250.9</v>
      </c>
      <c r="H701" s="36">
        <f>H702</f>
        <v>5237.5</v>
      </c>
    </row>
    <row r="702" spans="1:8" ht="18.75">
      <c r="A702" s="14"/>
      <c r="B702" s="14"/>
      <c r="C702" s="30"/>
      <c r="D702" s="14" t="s">
        <v>11</v>
      </c>
      <c r="E702" s="28" t="s">
        <v>12</v>
      </c>
      <c r="F702" s="36">
        <v>5250.9</v>
      </c>
      <c r="G702" s="36">
        <v>5250.9</v>
      </c>
      <c r="H702" s="36">
        <v>5237.5</v>
      </c>
    </row>
    <row r="703" spans="1:8" ht="18.75">
      <c r="A703" s="14"/>
      <c r="B703" s="18"/>
      <c r="C703" s="18" t="s">
        <v>80</v>
      </c>
      <c r="D703" s="18" t="s">
        <v>247</v>
      </c>
      <c r="E703" s="48" t="s">
        <v>340</v>
      </c>
      <c r="F703" s="49">
        <f>F704+F712</f>
        <v>2379.7</v>
      </c>
      <c r="G703" s="49"/>
      <c r="H703" s="49"/>
    </row>
    <row r="704" spans="1:8" ht="18.75">
      <c r="A704" s="14"/>
      <c r="B704" s="18"/>
      <c r="C704" s="18" t="s">
        <v>81</v>
      </c>
      <c r="D704" s="18" t="s">
        <v>247</v>
      </c>
      <c r="E704" s="48" t="s">
        <v>275</v>
      </c>
      <c r="F704" s="49">
        <f>F705</f>
        <v>961.1</v>
      </c>
      <c r="G704" s="49"/>
      <c r="H704" s="49"/>
    </row>
    <row r="705" spans="1:8" ht="18.75">
      <c r="A705" s="14"/>
      <c r="B705" s="18"/>
      <c r="C705" s="18" t="s">
        <v>248</v>
      </c>
      <c r="D705" s="18"/>
      <c r="E705" s="48" t="s">
        <v>319</v>
      </c>
      <c r="F705" s="49">
        <f>F706+F708+F710</f>
        <v>961.1</v>
      </c>
      <c r="G705" s="49"/>
      <c r="H705" s="49"/>
    </row>
    <row r="706" spans="1:8" ht="18.75">
      <c r="A706" s="14"/>
      <c r="B706" s="128"/>
      <c r="C706" s="128" t="s">
        <v>847</v>
      </c>
      <c r="D706" s="128" t="s">
        <v>247</v>
      </c>
      <c r="E706" s="40" t="s">
        <v>848</v>
      </c>
      <c r="F706" s="36">
        <f>F707</f>
        <v>215.8</v>
      </c>
      <c r="G706" s="36"/>
      <c r="H706" s="36"/>
    </row>
    <row r="707" spans="1:8" ht="18.75">
      <c r="A707" s="14"/>
      <c r="B707" s="18"/>
      <c r="C707" s="18"/>
      <c r="D707" s="14" t="s">
        <v>11</v>
      </c>
      <c r="E707" s="28" t="s">
        <v>12</v>
      </c>
      <c r="F707" s="36">
        <v>215.8</v>
      </c>
      <c r="G707" s="36"/>
      <c r="H707" s="36"/>
    </row>
    <row r="708" spans="1:8" ht="18.75">
      <c r="A708" s="14"/>
      <c r="B708" s="14"/>
      <c r="C708" s="128" t="s">
        <v>1088</v>
      </c>
      <c r="D708" s="128" t="s">
        <v>247</v>
      </c>
      <c r="E708" s="40" t="s">
        <v>1066</v>
      </c>
      <c r="F708" s="36">
        <f>F709</f>
        <v>355.3</v>
      </c>
      <c r="G708" s="36"/>
      <c r="H708" s="36"/>
    </row>
    <row r="709" spans="1:8" ht="18.75">
      <c r="A709" s="14"/>
      <c r="B709" s="14"/>
      <c r="C709" s="18"/>
      <c r="D709" s="14" t="s">
        <v>11</v>
      </c>
      <c r="E709" s="28" t="s">
        <v>12</v>
      </c>
      <c r="F709" s="36">
        <v>355.3</v>
      </c>
      <c r="G709" s="36"/>
      <c r="H709" s="36"/>
    </row>
    <row r="710" spans="1:8" ht="18.75">
      <c r="A710" s="14"/>
      <c r="B710" s="14"/>
      <c r="C710" s="128" t="s">
        <v>1068</v>
      </c>
      <c r="D710" s="128" t="s">
        <v>247</v>
      </c>
      <c r="E710" s="40" t="s">
        <v>1067</v>
      </c>
      <c r="F710" s="36">
        <f>F711</f>
        <v>390</v>
      </c>
      <c r="G710" s="36"/>
      <c r="H710" s="36"/>
    </row>
    <row r="711" spans="1:8" ht="18.75">
      <c r="A711" s="14"/>
      <c r="B711" s="14"/>
      <c r="C711" s="14"/>
      <c r="D711" s="14" t="s">
        <v>11</v>
      </c>
      <c r="E711" s="28" t="s">
        <v>12</v>
      </c>
      <c r="F711" s="36">
        <v>390</v>
      </c>
      <c r="G711" s="36"/>
      <c r="H711" s="36"/>
    </row>
    <row r="712" spans="1:8" ht="18.75">
      <c r="A712" s="14"/>
      <c r="B712" s="14"/>
      <c r="C712" s="18" t="s">
        <v>92</v>
      </c>
      <c r="D712" s="18" t="s">
        <v>247</v>
      </c>
      <c r="E712" s="48" t="s">
        <v>93</v>
      </c>
      <c r="F712" s="49">
        <f>F713</f>
        <v>1418.6</v>
      </c>
      <c r="G712" s="49"/>
      <c r="H712" s="49"/>
    </row>
    <row r="713" spans="1:8" ht="18.75">
      <c r="A713" s="14"/>
      <c r="B713" s="14"/>
      <c r="C713" s="18" t="s">
        <v>98</v>
      </c>
      <c r="D713" s="18"/>
      <c r="E713" s="48" t="s">
        <v>320</v>
      </c>
      <c r="F713" s="49">
        <f>F714</f>
        <v>1418.6</v>
      </c>
      <c r="G713" s="49"/>
      <c r="H713" s="49"/>
    </row>
    <row r="714" spans="1:8" ht="18.75">
      <c r="A714" s="14"/>
      <c r="B714" s="14"/>
      <c r="C714" s="30" t="s">
        <v>1069</v>
      </c>
      <c r="D714" s="14"/>
      <c r="E714" s="28" t="s">
        <v>966</v>
      </c>
      <c r="F714" s="36">
        <f>F715</f>
        <v>1418.6</v>
      </c>
      <c r="G714" s="36"/>
      <c r="H714" s="36"/>
    </row>
    <row r="715" spans="1:8" ht="18.75">
      <c r="A715" s="14"/>
      <c r="B715" s="14"/>
      <c r="C715" s="30"/>
      <c r="D715" s="14" t="s">
        <v>11</v>
      </c>
      <c r="E715" s="28" t="s">
        <v>12</v>
      </c>
      <c r="F715" s="36">
        <v>1418.6</v>
      </c>
      <c r="G715" s="36"/>
      <c r="H715" s="36"/>
    </row>
    <row r="716" spans="1:8" ht="18.75">
      <c r="A716" s="14"/>
      <c r="B716" s="18" t="s">
        <v>934</v>
      </c>
      <c r="C716" s="18"/>
      <c r="D716" s="18"/>
      <c r="E716" s="34" t="s">
        <v>935</v>
      </c>
      <c r="F716" s="49">
        <f>F717+F728</f>
        <v>72593.22941</v>
      </c>
      <c r="G716" s="49">
        <f>G717+G728</f>
        <v>63324.6</v>
      </c>
      <c r="H716" s="49">
        <f>H717+H728</f>
        <v>63324.6</v>
      </c>
    </row>
    <row r="717" spans="1:8" ht="18.75">
      <c r="A717" s="18"/>
      <c r="B717" s="18"/>
      <c r="C717" s="18" t="s">
        <v>5</v>
      </c>
      <c r="D717" s="18" t="s">
        <v>247</v>
      </c>
      <c r="E717" s="48" t="s">
        <v>6</v>
      </c>
      <c r="F717" s="49">
        <f>F718+F724</f>
        <v>72459.12941</v>
      </c>
      <c r="G717" s="49">
        <f>G718+G724</f>
        <v>63324.6</v>
      </c>
      <c r="H717" s="49">
        <f>H718+H724</f>
        <v>63324.6</v>
      </c>
    </row>
    <row r="718" spans="1:8" ht="18.75">
      <c r="A718" s="18"/>
      <c r="B718" s="18"/>
      <c r="C718" s="18" t="s">
        <v>7</v>
      </c>
      <c r="D718" s="18" t="s">
        <v>247</v>
      </c>
      <c r="E718" s="48" t="s">
        <v>8</v>
      </c>
      <c r="F718" s="49">
        <f>F719</f>
        <v>1398.92941</v>
      </c>
      <c r="G718" s="49"/>
      <c r="H718" s="49"/>
    </row>
    <row r="719" spans="1:8" ht="37.5">
      <c r="A719" s="18"/>
      <c r="B719" s="18"/>
      <c r="C719" s="18" t="s">
        <v>9</v>
      </c>
      <c r="D719" s="18"/>
      <c r="E719" s="48" t="s">
        <v>331</v>
      </c>
      <c r="F719" s="49">
        <f>F720+F722</f>
        <v>1398.92941</v>
      </c>
      <c r="G719" s="49"/>
      <c r="H719" s="49"/>
    </row>
    <row r="720" spans="1:8" ht="18.75">
      <c r="A720" s="14"/>
      <c r="B720" s="18"/>
      <c r="C720" s="14" t="s">
        <v>431</v>
      </c>
      <c r="D720" s="14"/>
      <c r="E720" s="27" t="s">
        <v>444</v>
      </c>
      <c r="F720" s="37">
        <f>F721</f>
        <v>699.46471</v>
      </c>
      <c r="G720" s="37"/>
      <c r="H720" s="37"/>
    </row>
    <row r="721" spans="1:8" ht="18.75">
      <c r="A721" s="14"/>
      <c r="B721" s="18"/>
      <c r="C721" s="14"/>
      <c r="D721" s="14" t="s">
        <v>11</v>
      </c>
      <c r="E721" s="28" t="s">
        <v>12</v>
      </c>
      <c r="F721" s="37">
        <v>699.46471</v>
      </c>
      <c r="G721" s="37"/>
      <c r="H721" s="37"/>
    </row>
    <row r="722" spans="1:8" ht="18.75">
      <c r="A722" s="14"/>
      <c r="B722" s="18"/>
      <c r="C722" s="14" t="s">
        <v>431</v>
      </c>
      <c r="D722" s="14"/>
      <c r="E722" s="27" t="s">
        <v>453</v>
      </c>
      <c r="F722" s="37">
        <f>F723</f>
        <v>699.4647</v>
      </c>
      <c r="G722" s="37"/>
      <c r="H722" s="37"/>
    </row>
    <row r="723" spans="1:8" ht="18.75">
      <c r="A723" s="14"/>
      <c r="B723" s="18"/>
      <c r="C723" s="14"/>
      <c r="D723" s="14" t="s">
        <v>11</v>
      </c>
      <c r="E723" s="28" t="s">
        <v>12</v>
      </c>
      <c r="F723" s="37">
        <v>699.4647</v>
      </c>
      <c r="G723" s="37"/>
      <c r="H723" s="37"/>
    </row>
    <row r="724" spans="1:8" ht="18.75">
      <c r="A724" s="18"/>
      <c r="B724" s="18"/>
      <c r="C724" s="18" t="s">
        <v>25</v>
      </c>
      <c r="D724" s="18" t="s">
        <v>247</v>
      </c>
      <c r="E724" s="48" t="s">
        <v>288</v>
      </c>
      <c r="F724" s="49">
        <f>F725</f>
        <v>71060.2</v>
      </c>
      <c r="G724" s="49">
        <f aca="true" t="shared" si="61" ref="G724:H726">G725</f>
        <v>63324.6</v>
      </c>
      <c r="H724" s="49">
        <f t="shared" si="61"/>
        <v>63324.6</v>
      </c>
    </row>
    <row r="725" spans="1:8" ht="18.75">
      <c r="A725" s="18"/>
      <c r="B725" s="18"/>
      <c r="C725" s="18" t="s">
        <v>26</v>
      </c>
      <c r="D725" s="18"/>
      <c r="E725" s="48" t="s">
        <v>27</v>
      </c>
      <c r="F725" s="49">
        <f>F726</f>
        <v>71060.2</v>
      </c>
      <c r="G725" s="49">
        <f t="shared" si="61"/>
        <v>63324.6</v>
      </c>
      <c r="H725" s="49">
        <f t="shared" si="61"/>
        <v>63324.6</v>
      </c>
    </row>
    <row r="726" spans="1:8" ht="18.75">
      <c r="A726" s="14"/>
      <c r="B726" s="14"/>
      <c r="C726" s="14" t="s">
        <v>35</v>
      </c>
      <c r="D726" s="14" t="s">
        <v>247</v>
      </c>
      <c r="E726" s="27" t="s">
        <v>36</v>
      </c>
      <c r="F726" s="36">
        <f>F727</f>
        <v>71060.2</v>
      </c>
      <c r="G726" s="36">
        <f t="shared" si="61"/>
        <v>63324.6</v>
      </c>
      <c r="H726" s="36">
        <f t="shared" si="61"/>
        <v>63324.6</v>
      </c>
    </row>
    <row r="727" spans="1:8" ht="18.75">
      <c r="A727" s="14"/>
      <c r="B727" s="14"/>
      <c r="C727" s="14"/>
      <c r="D727" s="14" t="s">
        <v>11</v>
      </c>
      <c r="E727" s="28" t="s">
        <v>12</v>
      </c>
      <c r="F727" s="36">
        <v>71060.2</v>
      </c>
      <c r="G727" s="36">
        <v>63324.6</v>
      </c>
      <c r="H727" s="36">
        <v>63324.6</v>
      </c>
    </row>
    <row r="728" spans="1:8" ht="18.75">
      <c r="A728" s="14"/>
      <c r="B728" s="14"/>
      <c r="C728" s="18" t="s">
        <v>80</v>
      </c>
      <c r="D728" s="18" t="s">
        <v>247</v>
      </c>
      <c r="E728" s="48" t="s">
        <v>340</v>
      </c>
      <c r="F728" s="49">
        <f>F729</f>
        <v>134.1</v>
      </c>
      <c r="G728" s="49"/>
      <c r="H728" s="49"/>
    </row>
    <row r="729" spans="1:8" ht="18.75">
      <c r="A729" s="14"/>
      <c r="B729" s="14"/>
      <c r="C729" s="18" t="s">
        <v>81</v>
      </c>
      <c r="D729" s="18" t="s">
        <v>247</v>
      </c>
      <c r="E729" s="48" t="s">
        <v>275</v>
      </c>
      <c r="F729" s="49">
        <f>F730</f>
        <v>134.1</v>
      </c>
      <c r="G729" s="49"/>
      <c r="H729" s="49"/>
    </row>
    <row r="730" spans="1:8" ht="18.75">
      <c r="A730" s="14"/>
      <c r="B730" s="14"/>
      <c r="C730" s="18" t="s">
        <v>248</v>
      </c>
      <c r="D730" s="18"/>
      <c r="E730" s="48" t="s">
        <v>319</v>
      </c>
      <c r="F730" s="49">
        <f>F731</f>
        <v>134.1</v>
      </c>
      <c r="G730" s="49"/>
      <c r="H730" s="49"/>
    </row>
    <row r="731" spans="1:8" ht="18.75">
      <c r="A731" s="14"/>
      <c r="B731" s="14"/>
      <c r="C731" s="128" t="s">
        <v>1088</v>
      </c>
      <c r="D731" s="128" t="s">
        <v>247</v>
      </c>
      <c r="E731" s="40" t="s">
        <v>1066</v>
      </c>
      <c r="F731" s="36">
        <f>F732</f>
        <v>134.1</v>
      </c>
      <c r="G731" s="36"/>
      <c r="H731" s="36"/>
    </row>
    <row r="732" spans="1:8" ht="18.75">
      <c r="A732" s="14"/>
      <c r="B732" s="14"/>
      <c r="C732" s="18"/>
      <c r="D732" s="14" t="s">
        <v>11</v>
      </c>
      <c r="E732" s="28" t="s">
        <v>12</v>
      </c>
      <c r="F732" s="36">
        <v>134.1</v>
      </c>
      <c r="G732" s="36"/>
      <c r="H732" s="36"/>
    </row>
    <row r="733" spans="1:8" ht="18.75">
      <c r="A733" s="14"/>
      <c r="B733" s="127" t="s">
        <v>936</v>
      </c>
      <c r="C733" s="31"/>
      <c r="D733" s="31"/>
      <c r="E733" s="50" t="s">
        <v>937</v>
      </c>
      <c r="F733" s="49">
        <f>F734</f>
        <v>28680.7</v>
      </c>
      <c r="G733" s="49">
        <f aca="true" t="shared" si="62" ref="G733:H735">G734</f>
        <v>28680.7</v>
      </c>
      <c r="H733" s="49">
        <f t="shared" si="62"/>
        <v>28680.7</v>
      </c>
    </row>
    <row r="734" spans="1:8" ht="18.75">
      <c r="A734" s="18"/>
      <c r="B734" s="18"/>
      <c r="C734" s="18" t="s">
        <v>5</v>
      </c>
      <c r="D734" s="18" t="s">
        <v>247</v>
      </c>
      <c r="E734" s="48" t="s">
        <v>6</v>
      </c>
      <c r="F734" s="49">
        <f>F735</f>
        <v>28680.7</v>
      </c>
      <c r="G734" s="49">
        <f t="shared" si="62"/>
        <v>28680.7</v>
      </c>
      <c r="H734" s="49">
        <f t="shared" si="62"/>
        <v>28680.7</v>
      </c>
    </row>
    <row r="735" spans="1:8" ht="18.75">
      <c r="A735" s="18"/>
      <c r="B735" s="18"/>
      <c r="C735" s="18" t="s">
        <v>25</v>
      </c>
      <c r="D735" s="18" t="s">
        <v>247</v>
      </c>
      <c r="E735" s="48" t="s">
        <v>288</v>
      </c>
      <c r="F735" s="49">
        <f>F736</f>
        <v>28680.7</v>
      </c>
      <c r="G735" s="49">
        <f t="shared" si="62"/>
        <v>28680.7</v>
      </c>
      <c r="H735" s="49">
        <f t="shared" si="62"/>
        <v>28680.7</v>
      </c>
    </row>
    <row r="736" spans="1:8" ht="18.75">
      <c r="A736" s="18"/>
      <c r="B736" s="18"/>
      <c r="C736" s="18" t="s">
        <v>39</v>
      </c>
      <c r="D736" s="18"/>
      <c r="E736" s="48" t="s">
        <v>40</v>
      </c>
      <c r="F736" s="49">
        <f>F737+F739</f>
        <v>28680.7</v>
      </c>
      <c r="G736" s="49">
        <f>G737+G739</f>
        <v>28680.7</v>
      </c>
      <c r="H736" s="49">
        <f>H737+H739</f>
        <v>28680.7</v>
      </c>
    </row>
    <row r="737" spans="1:8" ht="18.75">
      <c r="A737" s="18"/>
      <c r="B737" s="18"/>
      <c r="C737" s="30" t="s">
        <v>42</v>
      </c>
      <c r="D737" s="14" t="s">
        <v>247</v>
      </c>
      <c r="E737" s="27" t="s">
        <v>354</v>
      </c>
      <c r="F737" s="36">
        <f>F738</f>
        <v>5991.2</v>
      </c>
      <c r="G737" s="36">
        <f>G738</f>
        <v>5991.2</v>
      </c>
      <c r="H737" s="36">
        <f>H738</f>
        <v>5991.2</v>
      </c>
    </row>
    <row r="738" spans="1:8" ht="18.75">
      <c r="A738" s="14"/>
      <c r="B738" s="14"/>
      <c r="C738" s="30"/>
      <c r="D738" s="14" t="s">
        <v>11</v>
      </c>
      <c r="E738" s="28" t="s">
        <v>12</v>
      </c>
      <c r="F738" s="36">
        <v>5991.2</v>
      </c>
      <c r="G738" s="36">
        <v>5991.2</v>
      </c>
      <c r="H738" s="36">
        <v>5991.2</v>
      </c>
    </row>
    <row r="739" spans="1:8" ht="18.75">
      <c r="A739" s="14"/>
      <c r="B739" s="14"/>
      <c r="C739" s="30" t="s">
        <v>305</v>
      </c>
      <c r="D739" s="30"/>
      <c r="E739" s="249" t="s">
        <v>44</v>
      </c>
      <c r="F739" s="36">
        <f>F740+F741+F742+F743</f>
        <v>22689.5</v>
      </c>
      <c r="G739" s="36">
        <f>G740+G741+G742+G743</f>
        <v>22689.5</v>
      </c>
      <c r="H739" s="36">
        <f>H740+H741+H742+H743</f>
        <v>22689.5</v>
      </c>
    </row>
    <row r="740" spans="1:8" ht="18.75">
      <c r="A740" s="14"/>
      <c r="B740" s="14"/>
      <c r="C740" s="30"/>
      <c r="D740" s="14" t="s">
        <v>14</v>
      </c>
      <c r="E740" s="28" t="s">
        <v>15</v>
      </c>
      <c r="F740" s="36">
        <v>6159.5</v>
      </c>
      <c r="G740" s="36">
        <v>6159.5</v>
      </c>
      <c r="H740" s="36">
        <v>6159.5</v>
      </c>
    </row>
    <row r="741" spans="1:8" ht="18.75">
      <c r="A741" s="14"/>
      <c r="B741" s="14"/>
      <c r="C741" s="30"/>
      <c r="D741" s="14" t="s">
        <v>19</v>
      </c>
      <c r="E741" s="28" t="s">
        <v>20</v>
      </c>
      <c r="F741" s="36">
        <v>596.1</v>
      </c>
      <c r="G741" s="36">
        <v>596.1</v>
      </c>
      <c r="H741" s="36">
        <v>596.1</v>
      </c>
    </row>
    <row r="742" spans="1:8" ht="18.75">
      <c r="A742" s="14"/>
      <c r="B742" s="14"/>
      <c r="C742" s="30"/>
      <c r="D742" s="14" t="s">
        <v>11</v>
      </c>
      <c r="E742" s="28" t="s">
        <v>12</v>
      </c>
      <c r="F742" s="36">
        <f>6630+340.3+340.3</f>
        <v>7310.6</v>
      </c>
      <c r="G742" s="36">
        <f>6630+340.3+340.3</f>
        <v>7310.6</v>
      </c>
      <c r="H742" s="36">
        <f>6630+340.3+340.3</f>
        <v>7310.6</v>
      </c>
    </row>
    <row r="743" spans="1:8" ht="18.75">
      <c r="A743" s="14"/>
      <c r="B743" s="14"/>
      <c r="C743" s="30"/>
      <c r="D743" s="14" t="s">
        <v>45</v>
      </c>
      <c r="E743" s="28" t="s">
        <v>46</v>
      </c>
      <c r="F743" s="36">
        <v>8623.3</v>
      </c>
      <c r="G743" s="36">
        <v>8623.3</v>
      </c>
      <c r="H743" s="36">
        <v>8623.3</v>
      </c>
    </row>
    <row r="744" spans="1:8" ht="18.75">
      <c r="A744" s="14"/>
      <c r="B744" s="127" t="s">
        <v>896</v>
      </c>
      <c r="C744" s="31"/>
      <c r="D744" s="31"/>
      <c r="E744" s="50" t="s">
        <v>897</v>
      </c>
      <c r="F744" s="49">
        <f>F745+F768</f>
        <v>21973.2</v>
      </c>
      <c r="G744" s="49">
        <f>G745+G768</f>
        <v>19703.8</v>
      </c>
      <c r="H744" s="49">
        <f>H745+H768</f>
        <v>19703.8</v>
      </c>
    </row>
    <row r="745" spans="1:8" ht="18.75">
      <c r="A745" s="18"/>
      <c r="B745" s="18"/>
      <c r="C745" s="18" t="s">
        <v>5</v>
      </c>
      <c r="D745" s="18" t="s">
        <v>247</v>
      </c>
      <c r="E745" s="48" t="s">
        <v>6</v>
      </c>
      <c r="F745" s="49">
        <f>F746+F758</f>
        <v>21858.2</v>
      </c>
      <c r="G745" s="49">
        <f>G746+G758</f>
        <v>19703.8</v>
      </c>
      <c r="H745" s="49">
        <f>H746+H758</f>
        <v>19703.8</v>
      </c>
    </row>
    <row r="746" spans="1:8" ht="18.75">
      <c r="A746" s="18"/>
      <c r="B746" s="18"/>
      <c r="C746" s="18" t="s">
        <v>7</v>
      </c>
      <c r="D746" s="18" t="s">
        <v>247</v>
      </c>
      <c r="E746" s="48" t="s">
        <v>8</v>
      </c>
      <c r="F746" s="49">
        <f>F747</f>
        <v>591.1</v>
      </c>
      <c r="G746" s="49">
        <f>G747</f>
        <v>548.9000000000001</v>
      </c>
      <c r="H746" s="49">
        <f>H747</f>
        <v>548.9000000000001</v>
      </c>
    </row>
    <row r="747" spans="1:8" ht="37.5">
      <c r="A747" s="18"/>
      <c r="B747" s="18"/>
      <c r="C747" s="18" t="s">
        <v>16</v>
      </c>
      <c r="D747" s="18"/>
      <c r="E747" s="48" t="s">
        <v>325</v>
      </c>
      <c r="F747" s="49">
        <f>F748+F752+F755</f>
        <v>591.1</v>
      </c>
      <c r="G747" s="49">
        <f>G748+G752+G755</f>
        <v>548.9000000000001</v>
      </c>
      <c r="H747" s="49">
        <f>H748+H752+H755</f>
        <v>548.9000000000001</v>
      </c>
    </row>
    <row r="748" spans="1:8" ht="18.75">
      <c r="A748" s="18"/>
      <c r="B748" s="137"/>
      <c r="C748" s="14" t="s">
        <v>17</v>
      </c>
      <c r="D748" s="14" t="s">
        <v>247</v>
      </c>
      <c r="E748" s="27" t="s">
        <v>18</v>
      </c>
      <c r="F748" s="36">
        <f>F749+F750+F751</f>
        <v>383</v>
      </c>
      <c r="G748" s="36">
        <f>G749+G750+G751</f>
        <v>351.6</v>
      </c>
      <c r="H748" s="36">
        <f>H749+H750+H751</f>
        <v>351.6</v>
      </c>
    </row>
    <row r="749" spans="1:8" ht="18.75">
      <c r="A749" s="14"/>
      <c r="B749" s="14"/>
      <c r="C749" s="14"/>
      <c r="D749" s="14" t="s">
        <v>14</v>
      </c>
      <c r="E749" s="28" t="s">
        <v>15</v>
      </c>
      <c r="F749" s="36">
        <v>49.8</v>
      </c>
      <c r="G749" s="36">
        <v>49.8</v>
      </c>
      <c r="H749" s="36">
        <v>49.8</v>
      </c>
    </row>
    <row r="750" spans="1:8" ht="18.75">
      <c r="A750" s="14"/>
      <c r="B750" s="14"/>
      <c r="C750" s="14"/>
      <c r="D750" s="14" t="s">
        <v>19</v>
      </c>
      <c r="E750" s="28" t="s">
        <v>20</v>
      </c>
      <c r="F750" s="36">
        <v>19.2</v>
      </c>
      <c r="G750" s="36">
        <v>19.2</v>
      </c>
      <c r="H750" s="36">
        <v>19.2</v>
      </c>
    </row>
    <row r="751" spans="1:8" ht="18.75">
      <c r="A751" s="14"/>
      <c r="B751" s="14"/>
      <c r="C751" s="14"/>
      <c r="D751" s="14" t="s">
        <v>11</v>
      </c>
      <c r="E751" s="28" t="s">
        <v>1097</v>
      </c>
      <c r="F751" s="36">
        <v>314</v>
      </c>
      <c r="G751" s="36">
        <v>282.6</v>
      </c>
      <c r="H751" s="36">
        <v>282.6</v>
      </c>
    </row>
    <row r="752" spans="1:8" ht="18.75">
      <c r="A752" s="18"/>
      <c r="B752" s="18"/>
      <c r="C752" s="14" t="s">
        <v>21</v>
      </c>
      <c r="D752" s="14" t="s">
        <v>247</v>
      </c>
      <c r="E752" s="27" t="s">
        <v>22</v>
      </c>
      <c r="F752" s="36">
        <f>F753+F754</f>
        <v>108.1</v>
      </c>
      <c r="G752" s="36">
        <f>G753+G754</f>
        <v>97.3</v>
      </c>
      <c r="H752" s="36">
        <f>H753+H754</f>
        <v>97.3</v>
      </c>
    </row>
    <row r="753" spans="1:8" ht="18.75">
      <c r="A753" s="14"/>
      <c r="B753" s="14"/>
      <c r="C753" s="14"/>
      <c r="D753" s="14" t="s">
        <v>14</v>
      </c>
      <c r="E753" s="28" t="s">
        <v>15</v>
      </c>
      <c r="F753" s="36">
        <v>23.1</v>
      </c>
      <c r="G753" s="36">
        <v>20.8</v>
      </c>
      <c r="H753" s="36">
        <v>20.8</v>
      </c>
    </row>
    <row r="754" spans="1:8" ht="18.75">
      <c r="A754" s="14"/>
      <c r="B754" s="14"/>
      <c r="C754" s="14"/>
      <c r="D754" s="14" t="s">
        <v>11</v>
      </c>
      <c r="E754" s="28" t="s">
        <v>12</v>
      </c>
      <c r="F754" s="36">
        <v>85</v>
      </c>
      <c r="G754" s="36">
        <v>76.5</v>
      </c>
      <c r="H754" s="36">
        <v>76.5</v>
      </c>
    </row>
    <row r="755" spans="1:8" ht="18.75">
      <c r="A755" s="18"/>
      <c r="B755" s="18"/>
      <c r="C755" s="14" t="s">
        <v>24</v>
      </c>
      <c r="D755" s="14" t="s">
        <v>247</v>
      </c>
      <c r="E755" s="27" t="s">
        <v>401</v>
      </c>
      <c r="F755" s="36">
        <f>F756+F757</f>
        <v>100</v>
      </c>
      <c r="G755" s="36">
        <f>G756+G757</f>
        <v>100</v>
      </c>
      <c r="H755" s="36">
        <f>H756+H757</f>
        <v>100</v>
      </c>
    </row>
    <row r="756" spans="1:8" ht="18.75">
      <c r="A756" s="14"/>
      <c r="B756" s="14"/>
      <c r="C756" s="14"/>
      <c r="D756" s="14" t="s">
        <v>14</v>
      </c>
      <c r="E756" s="28" t="s">
        <v>15</v>
      </c>
      <c r="F756" s="36">
        <v>30</v>
      </c>
      <c r="G756" s="36">
        <v>30</v>
      </c>
      <c r="H756" s="36">
        <v>30</v>
      </c>
    </row>
    <row r="757" spans="1:8" ht="18.75">
      <c r="A757" s="14"/>
      <c r="B757" s="14"/>
      <c r="C757" s="14"/>
      <c r="D757" s="14" t="s">
        <v>19</v>
      </c>
      <c r="E757" s="28" t="s">
        <v>20</v>
      </c>
      <c r="F757" s="36">
        <v>70</v>
      </c>
      <c r="G757" s="36">
        <v>70</v>
      </c>
      <c r="H757" s="36">
        <v>70</v>
      </c>
    </row>
    <row r="758" spans="1:8" ht="18.75">
      <c r="A758" s="18"/>
      <c r="B758" s="18"/>
      <c r="C758" s="18" t="s">
        <v>25</v>
      </c>
      <c r="D758" s="18" t="s">
        <v>247</v>
      </c>
      <c r="E758" s="48" t="s">
        <v>288</v>
      </c>
      <c r="F758" s="49">
        <f>F759+F765</f>
        <v>21267.100000000002</v>
      </c>
      <c r="G758" s="49">
        <f>G759+G765</f>
        <v>19154.899999999998</v>
      </c>
      <c r="H758" s="49">
        <f>H759+H765</f>
        <v>19154.899999999998</v>
      </c>
    </row>
    <row r="759" spans="1:8" ht="18.75">
      <c r="A759" s="18"/>
      <c r="B759" s="18"/>
      <c r="C759" s="18" t="s">
        <v>26</v>
      </c>
      <c r="D759" s="18"/>
      <c r="E759" s="48" t="s">
        <v>27</v>
      </c>
      <c r="F759" s="49">
        <f>F760+F763</f>
        <v>20968.800000000003</v>
      </c>
      <c r="G759" s="49">
        <f>G760+G763</f>
        <v>18856.6</v>
      </c>
      <c r="H759" s="49">
        <f>H760+H763</f>
        <v>18856.6</v>
      </c>
    </row>
    <row r="760" spans="1:8" ht="18.75">
      <c r="A760" s="18"/>
      <c r="B760" s="18"/>
      <c r="C760" s="14" t="s">
        <v>29</v>
      </c>
      <c r="D760" s="14" t="s">
        <v>247</v>
      </c>
      <c r="E760" s="27" t="s">
        <v>30</v>
      </c>
      <c r="F760" s="36">
        <f>F761+F762</f>
        <v>9801.800000000001</v>
      </c>
      <c r="G760" s="36">
        <f>G761+G762</f>
        <v>8821.599999999999</v>
      </c>
      <c r="H760" s="36">
        <f>H761+H762</f>
        <v>8821.599999999999</v>
      </c>
    </row>
    <row r="761" spans="1:8" ht="37.5">
      <c r="A761" s="14"/>
      <c r="B761" s="14"/>
      <c r="C761" s="14"/>
      <c r="D761" s="14" t="s">
        <v>31</v>
      </c>
      <c r="E761" s="28" t="s">
        <v>32</v>
      </c>
      <c r="F761" s="36">
        <v>9669.2</v>
      </c>
      <c r="G761" s="36">
        <v>8702.3</v>
      </c>
      <c r="H761" s="36">
        <v>8702.3</v>
      </c>
    </row>
    <row r="762" spans="1:8" ht="18.75">
      <c r="A762" s="14"/>
      <c r="B762" s="14"/>
      <c r="C762" s="14"/>
      <c r="D762" s="14" t="s">
        <v>14</v>
      </c>
      <c r="E762" s="28" t="s">
        <v>15</v>
      </c>
      <c r="F762" s="36">
        <v>132.6</v>
      </c>
      <c r="G762" s="36">
        <v>119.3</v>
      </c>
      <c r="H762" s="36">
        <v>119.3</v>
      </c>
    </row>
    <row r="763" spans="1:8" ht="18.75">
      <c r="A763" s="18"/>
      <c r="B763" s="18"/>
      <c r="C763" s="14" t="s">
        <v>37</v>
      </c>
      <c r="D763" s="14" t="s">
        <v>247</v>
      </c>
      <c r="E763" s="27" t="s">
        <v>38</v>
      </c>
      <c r="F763" s="36">
        <f>F764</f>
        <v>11167</v>
      </c>
      <c r="G763" s="36">
        <f>G764</f>
        <v>10035</v>
      </c>
      <c r="H763" s="36">
        <f>H764</f>
        <v>10035</v>
      </c>
    </row>
    <row r="764" spans="1:8" ht="18.75">
      <c r="A764" s="14"/>
      <c r="B764" s="14"/>
      <c r="C764" s="14"/>
      <c r="D764" s="14" t="s">
        <v>11</v>
      </c>
      <c r="E764" s="28" t="s">
        <v>12</v>
      </c>
      <c r="F764" s="36">
        <v>11167</v>
      </c>
      <c r="G764" s="36">
        <v>10035</v>
      </c>
      <c r="H764" s="36">
        <v>10035</v>
      </c>
    </row>
    <row r="765" spans="1:8" ht="18.75">
      <c r="A765" s="14"/>
      <c r="B765" s="14"/>
      <c r="C765" s="31" t="s">
        <v>39</v>
      </c>
      <c r="D765" s="13"/>
      <c r="E765" s="51" t="s">
        <v>40</v>
      </c>
      <c r="F765" s="49">
        <f aca="true" t="shared" si="63" ref="F765:H766">F766</f>
        <v>298.3</v>
      </c>
      <c r="G765" s="49">
        <f t="shared" si="63"/>
        <v>298.3</v>
      </c>
      <c r="H765" s="49">
        <f t="shared" si="63"/>
        <v>298.3</v>
      </c>
    </row>
    <row r="766" spans="1:8" ht="18.75">
      <c r="A766" s="14"/>
      <c r="B766" s="14"/>
      <c r="C766" s="30" t="s">
        <v>255</v>
      </c>
      <c r="D766" s="30"/>
      <c r="E766" s="250" t="s">
        <v>312</v>
      </c>
      <c r="F766" s="36">
        <f t="shared" si="63"/>
        <v>298.3</v>
      </c>
      <c r="G766" s="36">
        <f t="shared" si="63"/>
        <v>298.3</v>
      </c>
      <c r="H766" s="36">
        <f t="shared" si="63"/>
        <v>298.3</v>
      </c>
    </row>
    <row r="767" spans="1:8" ht="18.75">
      <c r="A767" s="14"/>
      <c r="B767" s="14"/>
      <c r="C767" s="14"/>
      <c r="D767" s="14" t="s">
        <v>11</v>
      </c>
      <c r="E767" s="28" t="s">
        <v>12</v>
      </c>
      <c r="F767" s="36">
        <v>298.3</v>
      </c>
      <c r="G767" s="36">
        <v>298.3</v>
      </c>
      <c r="H767" s="36">
        <v>298.3</v>
      </c>
    </row>
    <row r="768" spans="1:8" ht="18.75">
      <c r="A768" s="18"/>
      <c r="B768" s="18"/>
      <c r="C768" s="18" t="s">
        <v>80</v>
      </c>
      <c r="D768" s="18" t="s">
        <v>247</v>
      </c>
      <c r="E768" s="48" t="s">
        <v>340</v>
      </c>
      <c r="F768" s="49">
        <f>F769</f>
        <v>115</v>
      </c>
      <c r="G768" s="49"/>
      <c r="H768" s="49"/>
    </row>
    <row r="769" spans="1:8" ht="18.75">
      <c r="A769" s="18"/>
      <c r="B769" s="18"/>
      <c r="C769" s="18" t="s">
        <v>81</v>
      </c>
      <c r="D769" s="18" t="s">
        <v>247</v>
      </c>
      <c r="E769" s="48" t="s">
        <v>275</v>
      </c>
      <c r="F769" s="49">
        <f>F770+F773</f>
        <v>115</v>
      </c>
      <c r="G769" s="49"/>
      <c r="H769" s="49"/>
    </row>
    <row r="770" spans="1:8" ht="18.75">
      <c r="A770" s="18"/>
      <c r="B770" s="18"/>
      <c r="C770" s="18" t="s">
        <v>82</v>
      </c>
      <c r="D770" s="18"/>
      <c r="E770" s="48" t="s">
        <v>83</v>
      </c>
      <c r="F770" s="49">
        <f>F771</f>
        <v>65</v>
      </c>
      <c r="G770" s="49"/>
      <c r="H770" s="49"/>
    </row>
    <row r="771" spans="1:8" ht="18.75">
      <c r="A771" s="18"/>
      <c r="B771" s="18"/>
      <c r="C771" s="14" t="s">
        <v>85</v>
      </c>
      <c r="D771" s="14" t="s">
        <v>247</v>
      </c>
      <c r="E771" s="27" t="s">
        <v>359</v>
      </c>
      <c r="F771" s="36">
        <f>F772</f>
        <v>65</v>
      </c>
      <c r="G771" s="36"/>
      <c r="H771" s="36"/>
    </row>
    <row r="772" spans="1:8" ht="18.75">
      <c r="A772" s="14"/>
      <c r="B772" s="14"/>
      <c r="C772" s="14"/>
      <c r="D772" s="14" t="s">
        <v>14</v>
      </c>
      <c r="E772" s="28" t="s">
        <v>15</v>
      </c>
      <c r="F772" s="36">
        <v>65</v>
      </c>
      <c r="G772" s="36"/>
      <c r="H772" s="36"/>
    </row>
    <row r="773" spans="1:8" ht="18.75">
      <c r="A773" s="18"/>
      <c r="B773" s="18"/>
      <c r="C773" s="18" t="s">
        <v>86</v>
      </c>
      <c r="D773" s="14"/>
      <c r="E773" s="20" t="s">
        <v>360</v>
      </c>
      <c r="F773" s="49">
        <f>F774</f>
        <v>50</v>
      </c>
      <c r="G773" s="49"/>
      <c r="H773" s="49"/>
    </row>
    <row r="774" spans="1:8" ht="18.75">
      <c r="A774" s="18"/>
      <c r="B774" s="18"/>
      <c r="C774" s="14" t="s">
        <v>87</v>
      </c>
      <c r="D774" s="14" t="s">
        <v>247</v>
      </c>
      <c r="E774" s="21" t="s">
        <v>361</v>
      </c>
      <c r="F774" s="36">
        <f>F775</f>
        <v>50</v>
      </c>
      <c r="G774" s="36"/>
      <c r="H774" s="36"/>
    </row>
    <row r="775" spans="1:8" ht="18.75">
      <c r="A775" s="14"/>
      <c r="B775" s="14"/>
      <c r="C775" s="14"/>
      <c r="D775" s="14" t="s">
        <v>14</v>
      </c>
      <c r="E775" s="28" t="s">
        <v>15</v>
      </c>
      <c r="F775" s="36">
        <v>50</v>
      </c>
      <c r="G775" s="36"/>
      <c r="H775" s="36"/>
    </row>
    <row r="776" spans="1:8" ht="18.75">
      <c r="A776" s="14"/>
      <c r="B776" s="31" t="s">
        <v>906</v>
      </c>
      <c r="C776" s="31"/>
      <c r="D776" s="31"/>
      <c r="E776" s="50" t="s">
        <v>907</v>
      </c>
      <c r="F776" s="49">
        <f>F777</f>
        <v>25949.2</v>
      </c>
      <c r="G776" s="49">
        <f>G777</f>
        <v>26127.800000000003</v>
      </c>
      <c r="H776" s="49">
        <f>H777</f>
        <v>27068.100000000006</v>
      </c>
    </row>
    <row r="777" spans="1:8" ht="18.75">
      <c r="A777" s="14"/>
      <c r="B777" s="31" t="s">
        <v>910</v>
      </c>
      <c r="C777" s="31"/>
      <c r="D777" s="31"/>
      <c r="E777" s="50" t="s">
        <v>911</v>
      </c>
      <c r="F777" s="49">
        <f>F778+F788</f>
        <v>25949.2</v>
      </c>
      <c r="G777" s="49">
        <f>G778+G788</f>
        <v>26127.800000000003</v>
      </c>
      <c r="H777" s="49">
        <f>H778+H788</f>
        <v>27068.100000000006</v>
      </c>
    </row>
    <row r="778" spans="1:8" ht="18.75">
      <c r="A778" s="18"/>
      <c r="B778" s="18"/>
      <c r="C778" s="18" t="s">
        <v>5</v>
      </c>
      <c r="D778" s="18" t="s">
        <v>247</v>
      </c>
      <c r="E778" s="48" t="s">
        <v>6</v>
      </c>
      <c r="F778" s="49">
        <f aca="true" t="shared" si="64" ref="F778:H779">F779</f>
        <v>25104.8</v>
      </c>
      <c r="G778" s="49">
        <f t="shared" si="64"/>
        <v>25283.4</v>
      </c>
      <c r="H778" s="49">
        <f t="shared" si="64"/>
        <v>26223.700000000004</v>
      </c>
    </row>
    <row r="779" spans="1:8" ht="18.75">
      <c r="A779" s="18"/>
      <c r="B779" s="18"/>
      <c r="C779" s="18" t="s">
        <v>25</v>
      </c>
      <c r="D779" s="18" t="s">
        <v>247</v>
      </c>
      <c r="E779" s="48" t="s">
        <v>288</v>
      </c>
      <c r="F779" s="49">
        <f t="shared" si="64"/>
        <v>25104.8</v>
      </c>
      <c r="G779" s="49">
        <f t="shared" si="64"/>
        <v>25283.4</v>
      </c>
      <c r="H779" s="49">
        <f t="shared" si="64"/>
        <v>26223.700000000004</v>
      </c>
    </row>
    <row r="780" spans="1:8" ht="18.75">
      <c r="A780" s="18"/>
      <c r="B780" s="18"/>
      <c r="C780" s="18" t="s">
        <v>39</v>
      </c>
      <c r="D780" s="18"/>
      <c r="E780" s="48" t="s">
        <v>40</v>
      </c>
      <c r="F780" s="49">
        <f>F781+F783+F786</f>
        <v>25104.8</v>
      </c>
      <c r="G780" s="49">
        <f>G781+G783+G786</f>
        <v>25283.4</v>
      </c>
      <c r="H780" s="49">
        <f>H781+H783+H786</f>
        <v>26223.700000000004</v>
      </c>
    </row>
    <row r="781" spans="1:8" ht="18.75">
      <c r="A781" s="18"/>
      <c r="B781" s="18"/>
      <c r="C781" s="14" t="s">
        <v>41</v>
      </c>
      <c r="D781" s="14" t="s">
        <v>247</v>
      </c>
      <c r="E781" s="27" t="s">
        <v>376</v>
      </c>
      <c r="F781" s="36">
        <f>F782</f>
        <v>50</v>
      </c>
      <c r="G781" s="36">
        <f>G782</f>
        <v>50</v>
      </c>
      <c r="H781" s="36">
        <f>H782</f>
        <v>50</v>
      </c>
    </row>
    <row r="782" spans="1:8" ht="18.75">
      <c r="A782" s="14"/>
      <c r="B782" s="14"/>
      <c r="C782" s="14"/>
      <c r="D782" s="14" t="s">
        <v>19</v>
      </c>
      <c r="E782" s="28" t="s">
        <v>20</v>
      </c>
      <c r="F782" s="36">
        <v>50</v>
      </c>
      <c r="G782" s="36">
        <v>50</v>
      </c>
      <c r="H782" s="36">
        <v>50</v>
      </c>
    </row>
    <row r="783" spans="1:8" ht="18.75">
      <c r="A783" s="14"/>
      <c r="B783" s="14"/>
      <c r="C783" s="30" t="s">
        <v>255</v>
      </c>
      <c r="D783" s="30"/>
      <c r="E783" s="250" t="s">
        <v>312</v>
      </c>
      <c r="F783" s="36">
        <f>F784+F785</f>
        <v>18866.8</v>
      </c>
      <c r="G783" s="36">
        <f>G784+G785</f>
        <v>19045.4</v>
      </c>
      <c r="H783" s="36">
        <f>H784+H785</f>
        <v>19985.700000000004</v>
      </c>
    </row>
    <row r="784" spans="1:8" ht="18.75">
      <c r="A784" s="14"/>
      <c r="B784" s="14"/>
      <c r="C784" s="30"/>
      <c r="D784" s="14" t="s">
        <v>19</v>
      </c>
      <c r="E784" s="28" t="s">
        <v>20</v>
      </c>
      <c r="F784" s="36">
        <f>1012.5+535.2</f>
        <v>1547.7</v>
      </c>
      <c r="G784" s="36">
        <f>979.5+535.2</f>
        <v>1514.7</v>
      </c>
      <c r="H784" s="36">
        <f>1130.2+535.2</f>
        <v>1665.4</v>
      </c>
    </row>
    <row r="785" spans="1:8" ht="18.75">
      <c r="A785" s="14"/>
      <c r="B785" s="14"/>
      <c r="C785" s="30"/>
      <c r="D785" s="14" t="s">
        <v>11</v>
      </c>
      <c r="E785" s="28" t="s">
        <v>12</v>
      </c>
      <c r="F785" s="36">
        <f>7125.4+10193.7</f>
        <v>17319.1</v>
      </c>
      <c r="G785" s="36">
        <f>7380+10150.7</f>
        <v>17530.7</v>
      </c>
      <c r="H785" s="36">
        <f>7592.1+10728.2</f>
        <v>18320.300000000003</v>
      </c>
    </row>
    <row r="786" spans="1:8" ht="37.5">
      <c r="A786" s="18"/>
      <c r="B786" s="18"/>
      <c r="C786" s="30" t="s">
        <v>382</v>
      </c>
      <c r="D786" s="30"/>
      <c r="E786" s="250" t="s">
        <v>350</v>
      </c>
      <c r="F786" s="36">
        <f>F787</f>
        <v>6188</v>
      </c>
      <c r="G786" s="36">
        <f>G787</f>
        <v>6188</v>
      </c>
      <c r="H786" s="36">
        <f>H787</f>
        <v>6188</v>
      </c>
    </row>
    <row r="787" spans="1:8" ht="18.75">
      <c r="A787" s="18"/>
      <c r="B787" s="18"/>
      <c r="C787" s="30"/>
      <c r="D787" s="14" t="s">
        <v>11</v>
      </c>
      <c r="E787" s="28" t="s">
        <v>12</v>
      </c>
      <c r="F787" s="36">
        <v>6188</v>
      </c>
      <c r="G787" s="36">
        <v>6188</v>
      </c>
      <c r="H787" s="36">
        <v>6188</v>
      </c>
    </row>
    <row r="788" spans="1:8" ht="18.75">
      <c r="A788" s="18"/>
      <c r="B788" s="18"/>
      <c r="C788" s="18" t="s">
        <v>200</v>
      </c>
      <c r="D788" s="18" t="s">
        <v>247</v>
      </c>
      <c r="E788" s="48" t="s">
        <v>820</v>
      </c>
      <c r="F788" s="49">
        <f aca="true" t="shared" si="65" ref="F788:H789">F789</f>
        <v>844.4</v>
      </c>
      <c r="G788" s="49">
        <f t="shared" si="65"/>
        <v>844.4</v>
      </c>
      <c r="H788" s="49">
        <f t="shared" si="65"/>
        <v>844.4</v>
      </c>
    </row>
    <row r="789" spans="1:8" ht="18.75">
      <c r="A789" s="18"/>
      <c r="B789" s="18"/>
      <c r="C789" s="18" t="s">
        <v>204</v>
      </c>
      <c r="D789" s="18" t="s">
        <v>247</v>
      </c>
      <c r="E789" s="48" t="s">
        <v>821</v>
      </c>
      <c r="F789" s="49">
        <f t="shared" si="65"/>
        <v>844.4</v>
      </c>
      <c r="G789" s="49">
        <f t="shared" si="65"/>
        <v>844.4</v>
      </c>
      <c r="H789" s="49">
        <f t="shared" si="65"/>
        <v>844.4</v>
      </c>
    </row>
    <row r="790" spans="1:8" ht="18.75">
      <c r="A790" s="18"/>
      <c r="B790" s="18"/>
      <c r="C790" s="18" t="s">
        <v>205</v>
      </c>
      <c r="D790" s="18"/>
      <c r="E790" s="48" t="s">
        <v>206</v>
      </c>
      <c r="F790" s="49">
        <f>F791+F793</f>
        <v>844.4</v>
      </c>
      <c r="G790" s="49">
        <f>G791+G793</f>
        <v>844.4</v>
      </c>
      <c r="H790" s="49">
        <f>H791+H793</f>
        <v>844.4</v>
      </c>
    </row>
    <row r="791" spans="1:8" ht="37.5">
      <c r="A791" s="18"/>
      <c r="B791" s="18"/>
      <c r="C791" s="30" t="s">
        <v>349</v>
      </c>
      <c r="D791" s="14"/>
      <c r="E791" s="28" t="s">
        <v>413</v>
      </c>
      <c r="F791" s="36">
        <f>F792</f>
        <v>272</v>
      </c>
      <c r="G791" s="36">
        <f>G792</f>
        <v>272</v>
      </c>
      <c r="H791" s="36">
        <f>H792</f>
        <v>272</v>
      </c>
    </row>
    <row r="792" spans="1:8" ht="18.75">
      <c r="A792" s="14"/>
      <c r="B792" s="14"/>
      <c r="C792" s="30"/>
      <c r="D792" s="14" t="s">
        <v>11</v>
      </c>
      <c r="E792" s="28" t="s">
        <v>12</v>
      </c>
      <c r="F792" s="36">
        <v>272</v>
      </c>
      <c r="G792" s="36">
        <v>272</v>
      </c>
      <c r="H792" s="36">
        <v>272</v>
      </c>
    </row>
    <row r="793" spans="1:8" ht="37.5">
      <c r="A793" s="14"/>
      <c r="B793" s="14"/>
      <c r="C793" s="30" t="s">
        <v>349</v>
      </c>
      <c r="D793" s="14"/>
      <c r="E793" s="28" t="s">
        <v>414</v>
      </c>
      <c r="F793" s="36">
        <f>F794</f>
        <v>572.4</v>
      </c>
      <c r="G793" s="36">
        <f>G794</f>
        <v>572.4</v>
      </c>
      <c r="H793" s="36">
        <f>H794</f>
        <v>572.4</v>
      </c>
    </row>
    <row r="794" spans="1:8" ht="18.75">
      <c r="A794" s="14"/>
      <c r="B794" s="14"/>
      <c r="C794" s="30"/>
      <c r="D794" s="14" t="s">
        <v>11</v>
      </c>
      <c r="E794" s="28" t="s">
        <v>12</v>
      </c>
      <c r="F794" s="36">
        <v>572.4</v>
      </c>
      <c r="G794" s="36">
        <v>572.4</v>
      </c>
      <c r="H794" s="36">
        <v>572.4</v>
      </c>
    </row>
    <row r="795" spans="1:8" ht="18.75">
      <c r="A795" s="14"/>
      <c r="B795" s="31" t="s">
        <v>916</v>
      </c>
      <c r="C795" s="35"/>
      <c r="D795" s="14"/>
      <c r="E795" s="50" t="s">
        <v>917</v>
      </c>
      <c r="F795" s="49">
        <f>F796</f>
        <v>978.3459</v>
      </c>
      <c r="G795" s="49"/>
      <c r="H795" s="49"/>
    </row>
    <row r="796" spans="1:8" ht="18.75">
      <c r="A796" s="14"/>
      <c r="B796" s="31" t="s">
        <v>918</v>
      </c>
      <c r="C796" s="134"/>
      <c r="D796" s="31"/>
      <c r="E796" s="50" t="s">
        <v>919</v>
      </c>
      <c r="F796" s="49">
        <f>F797</f>
        <v>978.3459</v>
      </c>
      <c r="G796" s="49"/>
      <c r="H796" s="49"/>
    </row>
    <row r="797" spans="1:8" ht="18.75">
      <c r="A797" s="14"/>
      <c r="B797" s="48"/>
      <c r="C797" s="18" t="s">
        <v>178</v>
      </c>
      <c r="D797" s="14"/>
      <c r="E797" s="48" t="s">
        <v>353</v>
      </c>
      <c r="F797" s="49">
        <f>F798</f>
        <v>978.3459</v>
      </c>
      <c r="G797" s="49"/>
      <c r="H797" s="49"/>
    </row>
    <row r="798" spans="1:8" ht="18.75">
      <c r="A798" s="14"/>
      <c r="B798" s="48"/>
      <c r="C798" s="18" t="s">
        <v>285</v>
      </c>
      <c r="D798" s="14"/>
      <c r="E798" s="3" t="s">
        <v>279</v>
      </c>
      <c r="F798" s="49">
        <f>F799</f>
        <v>978.3459</v>
      </c>
      <c r="G798" s="49"/>
      <c r="H798" s="49"/>
    </row>
    <row r="799" spans="1:8" ht="18.75">
      <c r="A799" s="14"/>
      <c r="B799" s="48"/>
      <c r="C799" s="18" t="s">
        <v>179</v>
      </c>
      <c r="D799" s="14"/>
      <c r="E799" s="48" t="s">
        <v>363</v>
      </c>
      <c r="F799" s="49">
        <f>F800+F806</f>
        <v>978.3459</v>
      </c>
      <c r="G799" s="49"/>
      <c r="H799" s="49"/>
    </row>
    <row r="800" spans="1:8" ht="37.5">
      <c r="A800" s="14"/>
      <c r="B800" s="14"/>
      <c r="C800" s="14" t="s">
        <v>338</v>
      </c>
      <c r="D800" s="14"/>
      <c r="E800" s="28" t="s">
        <v>1080</v>
      </c>
      <c r="F800" s="37">
        <f>F801</f>
        <v>978.3459</v>
      </c>
      <c r="G800" s="37"/>
      <c r="H800" s="37"/>
    </row>
    <row r="801" spans="1:8" ht="18.75">
      <c r="A801" s="14"/>
      <c r="B801" s="14"/>
      <c r="C801" s="14"/>
      <c r="D801" s="14" t="s">
        <v>11</v>
      </c>
      <c r="E801" s="28" t="s">
        <v>12</v>
      </c>
      <c r="F801" s="37">
        <f>F803+F804+F805</f>
        <v>978.3459</v>
      </c>
      <c r="G801" s="37"/>
      <c r="H801" s="37"/>
    </row>
    <row r="802" spans="1:8" ht="18.75">
      <c r="A802" s="14"/>
      <c r="B802" s="14"/>
      <c r="C802" s="14"/>
      <c r="D802" s="14"/>
      <c r="E802" s="27" t="s">
        <v>339</v>
      </c>
      <c r="F802" s="37"/>
      <c r="G802" s="37"/>
      <c r="H802" s="37"/>
    </row>
    <row r="803" spans="1:8" ht="18.75">
      <c r="A803" s="14"/>
      <c r="B803" s="14"/>
      <c r="C803" s="14"/>
      <c r="D803" s="14"/>
      <c r="E803" s="52" t="s">
        <v>967</v>
      </c>
      <c r="F803" s="37">
        <v>402.31096</v>
      </c>
      <c r="G803" s="37"/>
      <c r="H803" s="37"/>
    </row>
    <row r="804" spans="1:8" ht="18.75">
      <c r="A804" s="14"/>
      <c r="B804" s="14"/>
      <c r="C804" s="14"/>
      <c r="D804" s="14"/>
      <c r="E804" s="52" t="s">
        <v>968</v>
      </c>
      <c r="F804" s="37">
        <v>124.54174</v>
      </c>
      <c r="G804" s="37"/>
      <c r="H804" s="37"/>
    </row>
    <row r="805" spans="1:8" ht="18.75">
      <c r="A805" s="14"/>
      <c r="B805" s="14"/>
      <c r="C805" s="14"/>
      <c r="D805" s="14"/>
      <c r="E805" s="52" t="s">
        <v>969</v>
      </c>
      <c r="F805" s="37">
        <v>451.4932</v>
      </c>
      <c r="G805" s="37"/>
      <c r="H805" s="37"/>
    </row>
    <row r="806" spans="1:8" ht="37.5" hidden="1">
      <c r="A806" s="14"/>
      <c r="B806" s="14"/>
      <c r="C806" s="14" t="s">
        <v>1100</v>
      </c>
      <c r="D806" s="14" t="s">
        <v>247</v>
      </c>
      <c r="E806" s="28" t="s">
        <v>1081</v>
      </c>
      <c r="F806" s="37">
        <f>F807</f>
        <v>0</v>
      </c>
      <c r="G806" s="37">
        <f>G807</f>
        <v>0</v>
      </c>
      <c r="H806" s="37">
        <f>H807</f>
        <v>0</v>
      </c>
    </row>
    <row r="807" spans="1:8" ht="18.75" hidden="1">
      <c r="A807" s="14"/>
      <c r="B807" s="14"/>
      <c r="C807" s="14"/>
      <c r="D807" s="14" t="s">
        <v>11</v>
      </c>
      <c r="E807" s="28" t="s">
        <v>12</v>
      </c>
      <c r="F807" s="37">
        <f>F809+F810+F811</f>
        <v>0</v>
      </c>
      <c r="G807" s="37">
        <f>G809+G810+G811</f>
        <v>0</v>
      </c>
      <c r="H807" s="37">
        <f>H809+H810+H811</f>
        <v>0</v>
      </c>
    </row>
    <row r="808" spans="1:8" ht="18.75" hidden="1">
      <c r="A808" s="14"/>
      <c r="B808" s="14"/>
      <c r="C808" s="14"/>
      <c r="D808" s="14"/>
      <c r="E808" s="27" t="s">
        <v>339</v>
      </c>
      <c r="F808" s="37"/>
      <c r="G808" s="37"/>
      <c r="H808" s="37"/>
    </row>
    <row r="809" spans="1:8" ht="18.75" hidden="1">
      <c r="A809" s="14"/>
      <c r="B809" s="14"/>
      <c r="C809" s="14"/>
      <c r="D809" s="14"/>
      <c r="E809" s="52" t="s">
        <v>967</v>
      </c>
      <c r="F809" s="37"/>
      <c r="G809" s="37"/>
      <c r="H809" s="37"/>
    </row>
    <row r="810" spans="1:8" ht="18.75" hidden="1">
      <c r="A810" s="14"/>
      <c r="B810" s="14"/>
      <c r="C810" s="14"/>
      <c r="D810" s="14"/>
      <c r="E810" s="52" t="s">
        <v>968</v>
      </c>
      <c r="F810" s="37"/>
      <c r="G810" s="37"/>
      <c r="H810" s="37"/>
    </row>
    <row r="811" spans="1:8" ht="18.75" hidden="1">
      <c r="A811" s="14"/>
      <c r="B811" s="14"/>
      <c r="C811" s="141"/>
      <c r="D811" s="141"/>
      <c r="E811" s="52" t="s">
        <v>969</v>
      </c>
      <c r="F811" s="37"/>
      <c r="G811" s="37"/>
      <c r="H811" s="37"/>
    </row>
    <row r="812" spans="1:8" ht="18.75">
      <c r="A812" s="14"/>
      <c r="B812" s="14"/>
      <c r="C812" s="30"/>
      <c r="D812" s="14"/>
      <c r="E812" s="28"/>
      <c r="F812" s="37"/>
      <c r="G812" s="37"/>
      <c r="H812" s="37"/>
    </row>
    <row r="813" spans="1:8" ht="18.75">
      <c r="A813" s="18" t="s">
        <v>938</v>
      </c>
      <c r="B813" s="18" t="s">
        <v>247</v>
      </c>
      <c r="C813" s="18" t="s">
        <v>247</v>
      </c>
      <c r="D813" s="18" t="s">
        <v>247</v>
      </c>
      <c r="E813" s="48" t="s">
        <v>939</v>
      </c>
      <c r="F813" s="49">
        <f>F814+F822+F831+F856+F917</f>
        <v>327752.04704000003</v>
      </c>
      <c r="G813" s="49">
        <f>G814+G822+G831+G856+G917</f>
        <v>367493.94</v>
      </c>
      <c r="H813" s="49">
        <f>H814+H822+H831+H856+H917</f>
        <v>202130.2</v>
      </c>
    </row>
    <row r="814" spans="1:8" ht="18.75">
      <c r="A814" s="18"/>
      <c r="B814" s="31" t="s">
        <v>802</v>
      </c>
      <c r="C814" s="31"/>
      <c r="D814" s="31"/>
      <c r="E814" s="50" t="s">
        <v>803</v>
      </c>
      <c r="F814" s="49">
        <f>F815</f>
        <v>38.4</v>
      </c>
      <c r="G814" s="49">
        <f aca="true" t="shared" si="66" ref="G814:H818">G815</f>
        <v>38.4</v>
      </c>
      <c r="H814" s="49">
        <f t="shared" si="66"/>
        <v>38.4</v>
      </c>
    </row>
    <row r="815" spans="1:8" ht="18.75">
      <c r="A815" s="18"/>
      <c r="B815" s="127" t="s">
        <v>807</v>
      </c>
      <c r="C815" s="31"/>
      <c r="D815" s="31"/>
      <c r="E815" s="50" t="s">
        <v>808</v>
      </c>
      <c r="F815" s="49">
        <f>F816</f>
        <v>38.4</v>
      </c>
      <c r="G815" s="49">
        <f t="shared" si="66"/>
        <v>38.4</v>
      </c>
      <c r="H815" s="49">
        <f t="shared" si="66"/>
        <v>38.4</v>
      </c>
    </row>
    <row r="816" spans="1:8" ht="18.75">
      <c r="A816" s="18"/>
      <c r="B816" s="18"/>
      <c r="C816" s="18" t="s">
        <v>209</v>
      </c>
      <c r="D816" s="18" t="s">
        <v>247</v>
      </c>
      <c r="E816" s="48" t="s">
        <v>329</v>
      </c>
      <c r="F816" s="49">
        <f>F817</f>
        <v>38.4</v>
      </c>
      <c r="G816" s="49">
        <f t="shared" si="66"/>
        <v>38.4</v>
      </c>
      <c r="H816" s="49">
        <f t="shared" si="66"/>
        <v>38.4</v>
      </c>
    </row>
    <row r="817" spans="1:8" ht="18.75">
      <c r="A817" s="18"/>
      <c r="B817" s="18"/>
      <c r="C817" s="18" t="s">
        <v>210</v>
      </c>
      <c r="D817" s="18" t="s">
        <v>247</v>
      </c>
      <c r="E817" s="48" t="s">
        <v>211</v>
      </c>
      <c r="F817" s="49">
        <f>F818</f>
        <v>38.4</v>
      </c>
      <c r="G817" s="49">
        <f t="shared" si="66"/>
        <v>38.4</v>
      </c>
      <c r="H817" s="49">
        <f t="shared" si="66"/>
        <v>38.4</v>
      </c>
    </row>
    <row r="818" spans="1:8" ht="37.5">
      <c r="A818" s="18"/>
      <c r="B818" s="18"/>
      <c r="C818" s="18" t="s">
        <v>212</v>
      </c>
      <c r="D818" s="18"/>
      <c r="E818" s="48" t="s">
        <v>1084</v>
      </c>
      <c r="F818" s="49">
        <f>F819</f>
        <v>38.4</v>
      </c>
      <c r="G818" s="49">
        <f t="shared" si="66"/>
        <v>38.4</v>
      </c>
      <c r="H818" s="49">
        <f t="shared" si="66"/>
        <v>38.4</v>
      </c>
    </row>
    <row r="819" spans="1:8" ht="18.75">
      <c r="A819" s="18"/>
      <c r="B819" s="18"/>
      <c r="C819" s="14" t="s">
        <v>213</v>
      </c>
      <c r="D819" s="14" t="s">
        <v>247</v>
      </c>
      <c r="E819" s="27" t="s">
        <v>214</v>
      </c>
      <c r="F819" s="36">
        <f>F820+F821</f>
        <v>38.4</v>
      </c>
      <c r="G819" s="36">
        <f>G820+G821</f>
        <v>38.4</v>
      </c>
      <c r="H819" s="36">
        <f>H820+H821</f>
        <v>38.4</v>
      </c>
    </row>
    <row r="820" spans="1:8" ht="37.5">
      <c r="A820" s="14"/>
      <c r="B820" s="14"/>
      <c r="C820" s="14"/>
      <c r="D820" s="14" t="s">
        <v>31</v>
      </c>
      <c r="E820" s="28" t="s">
        <v>32</v>
      </c>
      <c r="F820" s="36">
        <v>1</v>
      </c>
      <c r="G820" s="36">
        <v>1</v>
      </c>
      <c r="H820" s="36">
        <v>1</v>
      </c>
    </row>
    <row r="821" spans="1:8" ht="18.75">
      <c r="A821" s="14"/>
      <c r="B821" s="14"/>
      <c r="C821" s="14"/>
      <c r="D821" s="14" t="s">
        <v>14</v>
      </c>
      <c r="E821" s="28" t="s">
        <v>15</v>
      </c>
      <c r="F821" s="36">
        <v>37.4</v>
      </c>
      <c r="G821" s="36">
        <v>37.4</v>
      </c>
      <c r="H821" s="36">
        <v>37.4</v>
      </c>
    </row>
    <row r="822" spans="1:8" ht="18.75">
      <c r="A822" s="14"/>
      <c r="B822" s="31" t="s">
        <v>849</v>
      </c>
      <c r="C822" s="31"/>
      <c r="D822" s="31"/>
      <c r="E822" s="50" t="s">
        <v>850</v>
      </c>
      <c r="F822" s="49">
        <f>F823</f>
        <v>178.2</v>
      </c>
      <c r="G822" s="49">
        <f aca="true" t="shared" si="67" ref="G822:H826">G823</f>
        <v>148.3</v>
      </c>
      <c r="H822" s="49">
        <f t="shared" si="67"/>
        <v>148.3</v>
      </c>
    </row>
    <row r="823" spans="1:8" ht="18.75">
      <c r="A823" s="14"/>
      <c r="B823" s="127" t="s">
        <v>862</v>
      </c>
      <c r="C823" s="31"/>
      <c r="D823" s="31"/>
      <c r="E823" s="50" t="s">
        <v>863</v>
      </c>
      <c r="F823" s="49">
        <f>F824</f>
        <v>178.2</v>
      </c>
      <c r="G823" s="49">
        <f t="shared" si="67"/>
        <v>148.3</v>
      </c>
      <c r="H823" s="49">
        <f t="shared" si="67"/>
        <v>148.3</v>
      </c>
    </row>
    <row r="824" spans="1:8" ht="18.75">
      <c r="A824" s="18"/>
      <c r="B824" s="18"/>
      <c r="C824" s="18" t="s">
        <v>47</v>
      </c>
      <c r="D824" s="18" t="s">
        <v>247</v>
      </c>
      <c r="E824" s="48" t="s">
        <v>281</v>
      </c>
      <c r="F824" s="49">
        <f>F825</f>
        <v>178.2</v>
      </c>
      <c r="G824" s="49">
        <f t="shared" si="67"/>
        <v>148.3</v>
      </c>
      <c r="H824" s="49">
        <f t="shared" si="67"/>
        <v>148.3</v>
      </c>
    </row>
    <row r="825" spans="1:8" ht="18.75">
      <c r="A825" s="18"/>
      <c r="B825" s="18"/>
      <c r="C825" s="18" t="s">
        <v>56</v>
      </c>
      <c r="D825" s="18" t="s">
        <v>247</v>
      </c>
      <c r="E825" s="48" t="s">
        <v>291</v>
      </c>
      <c r="F825" s="49">
        <f>F826</f>
        <v>178.2</v>
      </c>
      <c r="G825" s="49">
        <f t="shared" si="67"/>
        <v>148.3</v>
      </c>
      <c r="H825" s="49">
        <f t="shared" si="67"/>
        <v>148.3</v>
      </c>
    </row>
    <row r="826" spans="1:8" ht="18.75">
      <c r="A826" s="18"/>
      <c r="B826" s="18"/>
      <c r="C826" s="18" t="s">
        <v>57</v>
      </c>
      <c r="D826" s="18"/>
      <c r="E826" s="48" t="s">
        <v>356</v>
      </c>
      <c r="F826" s="49">
        <f>F827</f>
        <v>178.2</v>
      </c>
      <c r="G826" s="49">
        <f t="shared" si="67"/>
        <v>148.3</v>
      </c>
      <c r="H826" s="49">
        <f t="shared" si="67"/>
        <v>148.3</v>
      </c>
    </row>
    <row r="827" spans="1:8" ht="18.75">
      <c r="A827" s="18"/>
      <c r="B827" s="18"/>
      <c r="C827" s="14" t="s">
        <v>58</v>
      </c>
      <c r="D827" s="14" t="s">
        <v>247</v>
      </c>
      <c r="E827" s="27" t="s">
        <v>322</v>
      </c>
      <c r="F827" s="36">
        <f>F828+F830+F829</f>
        <v>178.2</v>
      </c>
      <c r="G827" s="36">
        <f>G828+G830+G829</f>
        <v>148.3</v>
      </c>
      <c r="H827" s="36">
        <f>H828+H830+H829</f>
        <v>148.3</v>
      </c>
    </row>
    <row r="828" spans="1:8" ht="18.75">
      <c r="A828" s="14"/>
      <c r="B828" s="14"/>
      <c r="C828" s="14"/>
      <c r="D828" s="14" t="s">
        <v>14</v>
      </c>
      <c r="E828" s="28" t="s">
        <v>15</v>
      </c>
      <c r="F828" s="36">
        <v>88.2</v>
      </c>
      <c r="G828" s="36">
        <v>78.3</v>
      </c>
      <c r="H828" s="36">
        <v>78.3</v>
      </c>
    </row>
    <row r="829" spans="1:8" ht="18.75">
      <c r="A829" s="14"/>
      <c r="B829" s="14"/>
      <c r="C829" s="14"/>
      <c r="D829" s="14" t="s">
        <v>11</v>
      </c>
      <c r="E829" s="28" t="s">
        <v>12</v>
      </c>
      <c r="F829" s="36">
        <v>20</v>
      </c>
      <c r="G829" s="36"/>
      <c r="H829" s="36"/>
    </row>
    <row r="830" spans="1:8" ht="18.75">
      <c r="A830" s="14"/>
      <c r="B830" s="14"/>
      <c r="C830" s="14"/>
      <c r="D830" s="14" t="s">
        <v>45</v>
      </c>
      <c r="E830" s="28" t="s">
        <v>46</v>
      </c>
      <c r="F830" s="36">
        <v>70</v>
      </c>
      <c r="G830" s="36">
        <v>70</v>
      </c>
      <c r="H830" s="36">
        <v>70</v>
      </c>
    </row>
    <row r="831" spans="1:8" ht="18.75">
      <c r="A831" s="14"/>
      <c r="B831" s="31" t="s">
        <v>809</v>
      </c>
      <c r="C831" s="31"/>
      <c r="D831" s="31"/>
      <c r="E831" s="50" t="s">
        <v>810</v>
      </c>
      <c r="F831" s="49">
        <f>F832+F846</f>
        <v>48796.98672</v>
      </c>
      <c r="G831" s="49">
        <f>G832+G846</f>
        <v>38393.240000000005</v>
      </c>
      <c r="H831" s="49">
        <f>H832+H846</f>
        <v>38393.200000000004</v>
      </c>
    </row>
    <row r="832" spans="1:8" ht="18.75">
      <c r="A832" s="14"/>
      <c r="B832" s="18" t="s">
        <v>934</v>
      </c>
      <c r="C832" s="18"/>
      <c r="D832" s="18"/>
      <c r="E832" s="34" t="s">
        <v>935</v>
      </c>
      <c r="F832" s="49">
        <f>F833</f>
        <v>47160.646720000004</v>
      </c>
      <c r="G832" s="49">
        <f>G833</f>
        <v>36970.4</v>
      </c>
      <c r="H832" s="49">
        <f>H833</f>
        <v>36970.4</v>
      </c>
    </row>
    <row r="833" spans="1:8" ht="18.75">
      <c r="A833" s="18"/>
      <c r="B833" s="18"/>
      <c r="C833" s="18" t="s">
        <v>47</v>
      </c>
      <c r="D833" s="18" t="s">
        <v>247</v>
      </c>
      <c r="E833" s="48" t="s">
        <v>281</v>
      </c>
      <c r="F833" s="49">
        <f>F842+F834</f>
        <v>47160.646720000004</v>
      </c>
      <c r="G833" s="49">
        <f>G842+G834</f>
        <v>36970.4</v>
      </c>
      <c r="H833" s="49">
        <f>H842+H834</f>
        <v>36970.4</v>
      </c>
    </row>
    <row r="834" spans="1:8" ht="18.75">
      <c r="A834" s="18"/>
      <c r="B834" s="18"/>
      <c r="C834" s="31" t="s">
        <v>48</v>
      </c>
      <c r="D834" s="35"/>
      <c r="E834" s="51" t="s">
        <v>49</v>
      </c>
      <c r="F834" s="49">
        <f>F835</f>
        <v>6082.34672</v>
      </c>
      <c r="G834" s="49"/>
      <c r="H834" s="49"/>
    </row>
    <row r="835" spans="1:8" ht="18.75">
      <c r="A835" s="18"/>
      <c r="B835" s="18"/>
      <c r="C835" s="31" t="s">
        <v>50</v>
      </c>
      <c r="D835" s="35"/>
      <c r="E835" s="51" t="s">
        <v>51</v>
      </c>
      <c r="F835" s="49">
        <f>F836+F838+F840</f>
        <v>6082.34672</v>
      </c>
      <c r="G835" s="49"/>
      <c r="H835" s="49"/>
    </row>
    <row r="836" spans="1:8" ht="18.75">
      <c r="A836" s="18"/>
      <c r="B836" s="18"/>
      <c r="C836" s="35" t="s">
        <v>52</v>
      </c>
      <c r="D836" s="14"/>
      <c r="E836" s="28" t="s">
        <v>357</v>
      </c>
      <c r="F836" s="36">
        <f>F837</f>
        <v>167.4</v>
      </c>
      <c r="G836" s="36"/>
      <c r="H836" s="36"/>
    </row>
    <row r="837" spans="1:8" ht="18.75">
      <c r="A837" s="18"/>
      <c r="B837" s="18"/>
      <c r="C837" s="14"/>
      <c r="D837" s="14" t="s">
        <v>11</v>
      </c>
      <c r="E837" s="28" t="s">
        <v>12</v>
      </c>
      <c r="F837" s="36">
        <v>167.4</v>
      </c>
      <c r="G837" s="36"/>
      <c r="H837" s="36"/>
    </row>
    <row r="838" spans="1:8" ht="18.75">
      <c r="A838" s="18"/>
      <c r="B838" s="18"/>
      <c r="C838" s="14" t="s">
        <v>432</v>
      </c>
      <c r="D838" s="14"/>
      <c r="E838" s="27" t="s">
        <v>444</v>
      </c>
      <c r="F838" s="37">
        <f>F839</f>
        <v>2957.47336</v>
      </c>
      <c r="G838" s="37"/>
      <c r="H838" s="37"/>
    </row>
    <row r="839" spans="1:8" ht="18.75">
      <c r="A839" s="18"/>
      <c r="B839" s="18"/>
      <c r="C839" s="14"/>
      <c r="D839" s="14" t="s">
        <v>11</v>
      </c>
      <c r="E839" s="28" t="s">
        <v>12</v>
      </c>
      <c r="F839" s="37">
        <v>2957.47336</v>
      </c>
      <c r="G839" s="37"/>
      <c r="H839" s="37"/>
    </row>
    <row r="840" spans="1:8" ht="18.75">
      <c r="A840" s="18"/>
      <c r="B840" s="18"/>
      <c r="C840" s="14" t="s">
        <v>432</v>
      </c>
      <c r="D840" s="14"/>
      <c r="E840" s="27" t="s">
        <v>453</v>
      </c>
      <c r="F840" s="37">
        <f>F841</f>
        <v>2957.47336</v>
      </c>
      <c r="G840" s="37"/>
      <c r="H840" s="37"/>
    </row>
    <row r="841" spans="1:8" ht="18.75">
      <c r="A841" s="18"/>
      <c r="B841" s="18"/>
      <c r="C841" s="14"/>
      <c r="D841" s="14" t="s">
        <v>11</v>
      </c>
      <c r="E841" s="28" t="s">
        <v>12</v>
      </c>
      <c r="F841" s="37">
        <v>2957.47336</v>
      </c>
      <c r="G841" s="37"/>
      <c r="H841" s="37"/>
    </row>
    <row r="842" spans="1:8" ht="37.5">
      <c r="A842" s="18"/>
      <c r="B842" s="18"/>
      <c r="C842" s="18" t="s">
        <v>63</v>
      </c>
      <c r="D842" s="18" t="s">
        <v>247</v>
      </c>
      <c r="E842" s="48" t="s">
        <v>64</v>
      </c>
      <c r="F842" s="49">
        <f>F843</f>
        <v>41078.3</v>
      </c>
      <c r="G842" s="49">
        <f aca="true" t="shared" si="68" ref="G842:H844">G843</f>
        <v>36970.4</v>
      </c>
      <c r="H842" s="49">
        <f t="shared" si="68"/>
        <v>36970.4</v>
      </c>
    </row>
    <row r="843" spans="1:8" ht="18.75">
      <c r="A843" s="18"/>
      <c r="B843" s="18"/>
      <c r="C843" s="18" t="s">
        <v>65</v>
      </c>
      <c r="D843" s="18"/>
      <c r="E843" s="48" t="s">
        <v>27</v>
      </c>
      <c r="F843" s="49">
        <f>F844</f>
        <v>41078.3</v>
      </c>
      <c r="G843" s="49">
        <f t="shared" si="68"/>
        <v>36970.4</v>
      </c>
      <c r="H843" s="49">
        <f t="shared" si="68"/>
        <v>36970.4</v>
      </c>
    </row>
    <row r="844" spans="1:8" ht="18.75">
      <c r="A844" s="18"/>
      <c r="B844" s="14"/>
      <c r="C844" s="14" t="s">
        <v>67</v>
      </c>
      <c r="D844" s="14" t="s">
        <v>247</v>
      </c>
      <c r="E844" s="27" t="s">
        <v>36</v>
      </c>
      <c r="F844" s="36">
        <f>F845</f>
        <v>41078.3</v>
      </c>
      <c r="G844" s="36">
        <f t="shared" si="68"/>
        <v>36970.4</v>
      </c>
      <c r="H844" s="36">
        <f t="shared" si="68"/>
        <v>36970.4</v>
      </c>
    </row>
    <row r="845" spans="1:8" ht="18.75">
      <c r="A845" s="14"/>
      <c r="B845" s="18"/>
      <c r="C845" s="14"/>
      <c r="D845" s="14" t="s">
        <v>11</v>
      </c>
      <c r="E845" s="28" t="s">
        <v>12</v>
      </c>
      <c r="F845" s="36">
        <v>41078.3</v>
      </c>
      <c r="G845" s="36">
        <v>36970.4</v>
      </c>
      <c r="H845" s="36">
        <v>36970.4</v>
      </c>
    </row>
    <row r="846" spans="1:8" ht="18.75">
      <c r="A846" s="14"/>
      <c r="B846" s="127" t="s">
        <v>936</v>
      </c>
      <c r="C846" s="31"/>
      <c r="D846" s="31"/>
      <c r="E846" s="50" t="s">
        <v>940</v>
      </c>
      <c r="F846" s="49">
        <f>F847</f>
        <v>1636.34</v>
      </c>
      <c r="G846" s="49">
        <f>G847</f>
        <v>1422.8400000000001</v>
      </c>
      <c r="H846" s="49">
        <f>H847</f>
        <v>1422.8</v>
      </c>
    </row>
    <row r="847" spans="1:8" ht="18.75">
      <c r="A847" s="18"/>
      <c r="B847" s="18"/>
      <c r="C847" s="18" t="s">
        <v>47</v>
      </c>
      <c r="D847" s="18" t="s">
        <v>247</v>
      </c>
      <c r="E847" s="48" t="s">
        <v>281</v>
      </c>
      <c r="F847" s="49">
        <f>F848+F852</f>
        <v>1636.34</v>
      </c>
      <c r="G847" s="49">
        <f>G848+G852</f>
        <v>1422.8400000000001</v>
      </c>
      <c r="H847" s="49">
        <f>H848+H852</f>
        <v>1422.8</v>
      </c>
    </row>
    <row r="848" spans="1:8" ht="18.75">
      <c r="A848" s="18"/>
      <c r="B848" s="18"/>
      <c r="C848" s="18" t="s">
        <v>292</v>
      </c>
      <c r="D848" s="18" t="s">
        <v>247</v>
      </c>
      <c r="E848" s="48" t="s">
        <v>60</v>
      </c>
      <c r="F848" s="49">
        <f>F849</f>
        <v>500</v>
      </c>
      <c r="G848" s="49">
        <f aca="true" t="shared" si="69" ref="G848:H850">G849</f>
        <v>400</v>
      </c>
      <c r="H848" s="49">
        <f t="shared" si="69"/>
        <v>400</v>
      </c>
    </row>
    <row r="849" spans="1:8" ht="18.75">
      <c r="A849" s="18"/>
      <c r="B849" s="18"/>
      <c r="C849" s="18" t="s">
        <v>59</v>
      </c>
      <c r="D849" s="18"/>
      <c r="E849" s="48" t="s">
        <v>61</v>
      </c>
      <c r="F849" s="49">
        <f>F850</f>
        <v>500</v>
      </c>
      <c r="G849" s="49">
        <f t="shared" si="69"/>
        <v>400</v>
      </c>
      <c r="H849" s="49">
        <f t="shared" si="69"/>
        <v>400</v>
      </c>
    </row>
    <row r="850" spans="1:8" ht="18.75">
      <c r="A850" s="18"/>
      <c r="B850" s="18"/>
      <c r="C850" s="14" t="s">
        <v>62</v>
      </c>
      <c r="D850" s="14" t="s">
        <v>247</v>
      </c>
      <c r="E850" s="27" t="s">
        <v>293</v>
      </c>
      <c r="F850" s="36">
        <f>F851</f>
        <v>500</v>
      </c>
      <c r="G850" s="36">
        <f t="shared" si="69"/>
        <v>400</v>
      </c>
      <c r="H850" s="36">
        <f t="shared" si="69"/>
        <v>400</v>
      </c>
    </row>
    <row r="851" spans="1:8" ht="18.75">
      <c r="A851" s="14"/>
      <c r="B851" s="14"/>
      <c r="C851" s="14"/>
      <c r="D851" s="14" t="s">
        <v>14</v>
      </c>
      <c r="E851" s="28" t="s">
        <v>15</v>
      </c>
      <c r="F851" s="36">
        <v>500</v>
      </c>
      <c r="G851" s="36">
        <v>400</v>
      </c>
      <c r="H851" s="36">
        <v>400</v>
      </c>
    </row>
    <row r="852" spans="1:8" ht="37.5">
      <c r="A852" s="18"/>
      <c r="B852" s="18"/>
      <c r="C852" s="18" t="s">
        <v>63</v>
      </c>
      <c r="D852" s="18" t="s">
        <v>247</v>
      </c>
      <c r="E852" s="48" t="s">
        <v>64</v>
      </c>
      <c r="F852" s="49">
        <f>F853</f>
        <v>1136.34</v>
      </c>
      <c r="G852" s="49">
        <f aca="true" t="shared" si="70" ref="G852:H854">G853</f>
        <v>1022.84</v>
      </c>
      <c r="H852" s="49">
        <f t="shared" si="70"/>
        <v>1022.8</v>
      </c>
    </row>
    <row r="853" spans="1:8" ht="18.75">
      <c r="A853" s="18"/>
      <c r="B853" s="18"/>
      <c r="C853" s="18" t="s">
        <v>65</v>
      </c>
      <c r="D853" s="18"/>
      <c r="E853" s="48" t="s">
        <v>27</v>
      </c>
      <c r="F853" s="49">
        <f>F854</f>
        <v>1136.34</v>
      </c>
      <c r="G853" s="49">
        <f t="shared" si="70"/>
        <v>1022.84</v>
      </c>
      <c r="H853" s="49">
        <f t="shared" si="70"/>
        <v>1022.8</v>
      </c>
    </row>
    <row r="854" spans="1:8" ht="18.75">
      <c r="A854" s="18"/>
      <c r="B854" s="18"/>
      <c r="C854" s="14" t="s">
        <v>68</v>
      </c>
      <c r="D854" s="14" t="s">
        <v>247</v>
      </c>
      <c r="E854" s="27" t="s">
        <v>69</v>
      </c>
      <c r="F854" s="36">
        <f>F855</f>
        <v>1136.34</v>
      </c>
      <c r="G854" s="36">
        <f t="shared" si="70"/>
        <v>1022.84</v>
      </c>
      <c r="H854" s="36">
        <f t="shared" si="70"/>
        <v>1022.8</v>
      </c>
    </row>
    <row r="855" spans="1:8" ht="18.75">
      <c r="A855" s="14"/>
      <c r="B855" s="14"/>
      <c r="C855" s="14"/>
      <c r="D855" s="14" t="s">
        <v>11</v>
      </c>
      <c r="E855" s="28" t="s">
        <v>12</v>
      </c>
      <c r="F855" s="36">
        <v>1136.34</v>
      </c>
      <c r="G855" s="36">
        <v>1022.84</v>
      </c>
      <c r="H855" s="36">
        <v>1022.8</v>
      </c>
    </row>
    <row r="856" spans="1:8" ht="18.75">
      <c r="A856" s="14"/>
      <c r="B856" s="31" t="s">
        <v>900</v>
      </c>
      <c r="C856" s="31"/>
      <c r="D856" s="31"/>
      <c r="E856" s="50" t="s">
        <v>901</v>
      </c>
      <c r="F856" s="49">
        <f>F857+F890</f>
        <v>169420.26032000003</v>
      </c>
      <c r="G856" s="49">
        <f>G857+G890</f>
        <v>152789.2</v>
      </c>
      <c r="H856" s="49">
        <f>H857+H890</f>
        <v>151350.30000000002</v>
      </c>
    </row>
    <row r="857" spans="1:8" ht="18.75">
      <c r="A857" s="14"/>
      <c r="B857" s="31" t="s">
        <v>902</v>
      </c>
      <c r="C857" s="31"/>
      <c r="D857" s="31"/>
      <c r="E857" s="50" t="s">
        <v>903</v>
      </c>
      <c r="F857" s="49">
        <f>F858</f>
        <v>149649.66032000002</v>
      </c>
      <c r="G857" s="49">
        <f>G858</f>
        <v>136420.5</v>
      </c>
      <c r="H857" s="49">
        <f>H858</f>
        <v>134981.6</v>
      </c>
    </row>
    <row r="858" spans="1:8" ht="18.75">
      <c r="A858" s="18"/>
      <c r="B858" s="18"/>
      <c r="C858" s="18" t="s">
        <v>47</v>
      </c>
      <c r="D858" s="18" t="s">
        <v>247</v>
      </c>
      <c r="E858" s="48" t="s">
        <v>281</v>
      </c>
      <c r="F858" s="49">
        <f>F859+F878+F870</f>
        <v>149649.66032000002</v>
      </c>
      <c r="G858" s="49">
        <f>G859+G878+G870</f>
        <v>136420.5</v>
      </c>
      <c r="H858" s="49">
        <f>H859+H878+H870</f>
        <v>134981.6</v>
      </c>
    </row>
    <row r="859" spans="1:8" ht="18.75">
      <c r="A859" s="18"/>
      <c r="B859" s="18"/>
      <c r="C859" s="31" t="s">
        <v>48</v>
      </c>
      <c r="D859" s="35"/>
      <c r="E859" s="51" t="s">
        <v>49</v>
      </c>
      <c r="F859" s="49">
        <f>F860+F867</f>
        <v>7282.56032</v>
      </c>
      <c r="G859" s="49">
        <f>G860+G867</f>
        <v>1438.9</v>
      </c>
      <c r="H859" s="49"/>
    </row>
    <row r="860" spans="1:8" ht="18.75">
      <c r="A860" s="18"/>
      <c r="B860" s="18"/>
      <c r="C860" s="31" t="s">
        <v>50</v>
      </c>
      <c r="D860" s="35"/>
      <c r="E860" s="51" t="s">
        <v>51</v>
      </c>
      <c r="F860" s="49">
        <f>F861+F863+F865</f>
        <v>6022.56032</v>
      </c>
      <c r="G860" s="49"/>
      <c r="H860" s="49"/>
    </row>
    <row r="861" spans="1:8" ht="18.75">
      <c r="A861" s="18"/>
      <c r="B861" s="18"/>
      <c r="C861" s="35" t="s">
        <v>52</v>
      </c>
      <c r="D861" s="14"/>
      <c r="E861" s="28" t="s">
        <v>357</v>
      </c>
      <c r="F861" s="36">
        <f>F862</f>
        <v>300</v>
      </c>
      <c r="G861" s="36"/>
      <c r="H861" s="36"/>
    </row>
    <row r="862" spans="1:8" ht="18.75">
      <c r="A862" s="14"/>
      <c r="B862" s="14"/>
      <c r="C862" s="14"/>
      <c r="D862" s="14" t="s">
        <v>11</v>
      </c>
      <c r="E862" s="28" t="s">
        <v>12</v>
      </c>
      <c r="F862" s="36">
        <v>300</v>
      </c>
      <c r="G862" s="36"/>
      <c r="H862" s="36"/>
    </row>
    <row r="863" spans="1:8" ht="18.75">
      <c r="A863" s="14"/>
      <c r="B863" s="14"/>
      <c r="C863" s="14" t="s">
        <v>432</v>
      </c>
      <c r="D863" s="14"/>
      <c r="E863" s="27" t="s">
        <v>444</v>
      </c>
      <c r="F863" s="37">
        <f>F864</f>
        <v>2861.28016</v>
      </c>
      <c r="G863" s="37"/>
      <c r="H863" s="37"/>
    </row>
    <row r="864" spans="1:8" ht="18.75">
      <c r="A864" s="14"/>
      <c r="B864" s="14"/>
      <c r="C864" s="14"/>
      <c r="D864" s="14" t="s">
        <v>11</v>
      </c>
      <c r="E864" s="28" t="s">
        <v>12</v>
      </c>
      <c r="F864" s="37">
        <v>2861.28016</v>
      </c>
      <c r="G864" s="37"/>
      <c r="H864" s="37"/>
    </row>
    <row r="865" spans="1:8" ht="18.75">
      <c r="A865" s="14"/>
      <c r="B865" s="14"/>
      <c r="C865" s="14" t="s">
        <v>432</v>
      </c>
      <c r="D865" s="14"/>
      <c r="E865" s="27" t="s">
        <v>453</v>
      </c>
      <c r="F865" s="37">
        <f>F866</f>
        <v>2861.28016</v>
      </c>
      <c r="G865" s="37"/>
      <c r="H865" s="37"/>
    </row>
    <row r="866" spans="1:8" ht="18.75">
      <c r="A866" s="14"/>
      <c r="B866" s="14"/>
      <c r="C866" s="14"/>
      <c r="D866" s="14" t="s">
        <v>11</v>
      </c>
      <c r="E866" s="28" t="s">
        <v>12</v>
      </c>
      <c r="F866" s="37">
        <v>2861.28016</v>
      </c>
      <c r="G866" s="37"/>
      <c r="H866" s="37"/>
    </row>
    <row r="867" spans="1:8" ht="18.75">
      <c r="A867" s="14"/>
      <c r="B867" s="14"/>
      <c r="C867" s="31" t="s">
        <v>941</v>
      </c>
      <c r="D867" s="35"/>
      <c r="E867" s="51" t="s">
        <v>480</v>
      </c>
      <c r="F867" s="36">
        <f>F868</f>
        <v>1260</v>
      </c>
      <c r="G867" s="36">
        <f>G868</f>
        <v>1438.9</v>
      </c>
      <c r="H867" s="36"/>
    </row>
    <row r="868" spans="1:8" ht="18.75">
      <c r="A868" s="14"/>
      <c r="B868" s="14"/>
      <c r="C868" s="35" t="s">
        <v>942</v>
      </c>
      <c r="D868" s="14"/>
      <c r="E868" s="28" t="s">
        <v>357</v>
      </c>
      <c r="F868" s="36">
        <f>F869</f>
        <v>1260</v>
      </c>
      <c r="G868" s="36">
        <f>G869</f>
        <v>1438.9</v>
      </c>
      <c r="H868" s="36"/>
    </row>
    <row r="869" spans="1:8" ht="18.75">
      <c r="A869" s="14"/>
      <c r="B869" s="14"/>
      <c r="C869" s="14"/>
      <c r="D869" s="14" t="s">
        <v>11</v>
      </c>
      <c r="E869" s="28" t="s">
        <v>12</v>
      </c>
      <c r="F869" s="36">
        <v>1260</v>
      </c>
      <c r="G869" s="36">
        <v>1438.9</v>
      </c>
      <c r="H869" s="36"/>
    </row>
    <row r="870" spans="1:8" ht="18.75">
      <c r="A870" s="18"/>
      <c r="B870" s="18"/>
      <c r="C870" s="18" t="s">
        <v>778</v>
      </c>
      <c r="D870" s="15"/>
      <c r="E870" s="19" t="s">
        <v>779</v>
      </c>
      <c r="F870" s="49">
        <f>F871</f>
        <v>40120.9</v>
      </c>
      <c r="G870" s="49">
        <f>G871</f>
        <v>42900</v>
      </c>
      <c r="H870" s="49">
        <f>H871</f>
        <v>42900</v>
      </c>
    </row>
    <row r="871" spans="1:8" ht="18.75">
      <c r="A871" s="18"/>
      <c r="B871" s="18"/>
      <c r="C871" s="18" t="s">
        <v>780</v>
      </c>
      <c r="D871" s="15"/>
      <c r="E871" s="20" t="s">
        <v>781</v>
      </c>
      <c r="F871" s="49">
        <f>F872+F874+F876</f>
        <v>40120.9</v>
      </c>
      <c r="G871" s="49">
        <f>G872+G874+G876</f>
        <v>42900</v>
      </c>
      <c r="H871" s="49">
        <f>H872+H874+H876</f>
        <v>42900</v>
      </c>
    </row>
    <row r="872" spans="1:8" ht="37.5">
      <c r="A872" s="14"/>
      <c r="B872" s="14"/>
      <c r="C872" s="14" t="s">
        <v>786</v>
      </c>
      <c r="D872" s="14"/>
      <c r="E872" s="28" t="s">
        <v>785</v>
      </c>
      <c r="F872" s="36">
        <f>F873</f>
        <v>4020.9</v>
      </c>
      <c r="G872" s="36"/>
      <c r="H872" s="36"/>
    </row>
    <row r="873" spans="1:8" ht="18.75">
      <c r="A873" s="14"/>
      <c r="B873" s="14"/>
      <c r="C873" s="14"/>
      <c r="D873" s="14" t="s">
        <v>11</v>
      </c>
      <c r="E873" s="28" t="s">
        <v>12</v>
      </c>
      <c r="F873" s="36">
        <v>4020.9</v>
      </c>
      <c r="G873" s="36"/>
      <c r="H873" s="36"/>
    </row>
    <row r="874" spans="1:8" ht="18.75">
      <c r="A874" s="14"/>
      <c r="B874" s="14"/>
      <c r="C874" s="14" t="s">
        <v>1085</v>
      </c>
      <c r="D874" s="14"/>
      <c r="E874" s="28" t="s">
        <v>1070</v>
      </c>
      <c r="F874" s="36">
        <f>F875</f>
        <v>6100</v>
      </c>
      <c r="G874" s="36">
        <f>G875</f>
        <v>12900</v>
      </c>
      <c r="H874" s="36">
        <f>H875</f>
        <v>12900</v>
      </c>
    </row>
    <row r="875" spans="1:8" ht="18.75">
      <c r="A875" s="14"/>
      <c r="B875" s="14"/>
      <c r="C875" s="14"/>
      <c r="D875" s="14" t="s">
        <v>11</v>
      </c>
      <c r="E875" s="28" t="s">
        <v>12</v>
      </c>
      <c r="F875" s="36">
        <v>6100</v>
      </c>
      <c r="G875" s="36">
        <v>12900</v>
      </c>
      <c r="H875" s="36">
        <v>12900</v>
      </c>
    </row>
    <row r="876" spans="1:8" s="146" customFormat="1" ht="18.75">
      <c r="A876" s="14"/>
      <c r="B876" s="14"/>
      <c r="C876" s="14" t="s">
        <v>1085</v>
      </c>
      <c r="D876" s="14"/>
      <c r="E876" s="28" t="s">
        <v>978</v>
      </c>
      <c r="F876" s="36">
        <f>F877</f>
        <v>30000</v>
      </c>
      <c r="G876" s="36">
        <f>G877</f>
        <v>30000</v>
      </c>
      <c r="H876" s="36">
        <f>H877</f>
        <v>30000</v>
      </c>
    </row>
    <row r="877" spans="1:8" s="146" customFormat="1" ht="18.75">
      <c r="A877" s="14"/>
      <c r="B877" s="14"/>
      <c r="C877" s="14"/>
      <c r="D877" s="14" t="s">
        <v>11</v>
      </c>
      <c r="E877" s="28" t="s">
        <v>12</v>
      </c>
      <c r="F877" s="36">
        <v>30000</v>
      </c>
      <c r="G877" s="36">
        <v>30000</v>
      </c>
      <c r="H877" s="36">
        <v>30000</v>
      </c>
    </row>
    <row r="878" spans="1:8" ht="37.5">
      <c r="A878" s="18"/>
      <c r="B878" s="18"/>
      <c r="C878" s="18" t="s">
        <v>63</v>
      </c>
      <c r="D878" s="18" t="s">
        <v>247</v>
      </c>
      <c r="E878" s="48" t="s">
        <v>64</v>
      </c>
      <c r="F878" s="49">
        <f>F879</f>
        <v>102246.20000000001</v>
      </c>
      <c r="G878" s="49">
        <f>G879</f>
        <v>92081.6</v>
      </c>
      <c r="H878" s="49">
        <f>H879</f>
        <v>92081.6</v>
      </c>
    </row>
    <row r="879" spans="1:8" ht="18.75">
      <c r="A879" s="18"/>
      <c r="B879" s="18"/>
      <c r="C879" s="18" t="s">
        <v>65</v>
      </c>
      <c r="D879" s="18"/>
      <c r="E879" s="48" t="s">
        <v>27</v>
      </c>
      <c r="F879" s="49">
        <f>F880+F882+F884+F888+F886</f>
        <v>102246.20000000001</v>
      </c>
      <c r="G879" s="49">
        <f>G880+G882+G884+G888+G886</f>
        <v>92081.6</v>
      </c>
      <c r="H879" s="49">
        <f>H880+H882+H884+H888+H886</f>
        <v>92081.6</v>
      </c>
    </row>
    <row r="880" spans="1:8" ht="18.75">
      <c r="A880" s="18"/>
      <c r="B880" s="18"/>
      <c r="C880" s="14" t="s">
        <v>70</v>
      </c>
      <c r="D880" s="14" t="s">
        <v>247</v>
      </c>
      <c r="E880" s="27" t="s">
        <v>71</v>
      </c>
      <c r="F880" s="36">
        <f>F881</f>
        <v>40830.9</v>
      </c>
      <c r="G880" s="36">
        <f>G881</f>
        <v>36747.9</v>
      </c>
      <c r="H880" s="36">
        <f>H881</f>
        <v>36747.9</v>
      </c>
    </row>
    <row r="881" spans="1:8" ht="18.75">
      <c r="A881" s="14"/>
      <c r="B881" s="14"/>
      <c r="C881" s="14"/>
      <c r="D881" s="14" t="s">
        <v>11</v>
      </c>
      <c r="E881" s="28" t="s">
        <v>12</v>
      </c>
      <c r="F881" s="36">
        <v>40830.9</v>
      </c>
      <c r="G881" s="36">
        <v>36747.9</v>
      </c>
      <c r="H881" s="36">
        <v>36747.9</v>
      </c>
    </row>
    <row r="882" spans="1:8" ht="18.75">
      <c r="A882" s="18"/>
      <c r="B882" s="18"/>
      <c r="C882" s="14" t="s">
        <v>72</v>
      </c>
      <c r="D882" s="14" t="s">
        <v>247</v>
      </c>
      <c r="E882" s="27" t="s">
        <v>256</v>
      </c>
      <c r="F882" s="36">
        <f>F883</f>
        <v>23220.9</v>
      </c>
      <c r="G882" s="36">
        <f>G883</f>
        <v>20898.8</v>
      </c>
      <c r="H882" s="36">
        <f>H883</f>
        <v>20898.8</v>
      </c>
    </row>
    <row r="883" spans="1:8" ht="18.75">
      <c r="A883" s="14"/>
      <c r="B883" s="14"/>
      <c r="C883" s="14"/>
      <c r="D883" s="14" t="s">
        <v>11</v>
      </c>
      <c r="E883" s="28" t="s">
        <v>12</v>
      </c>
      <c r="F883" s="36">
        <v>23220.9</v>
      </c>
      <c r="G883" s="36">
        <v>20898.8</v>
      </c>
      <c r="H883" s="36">
        <v>20898.8</v>
      </c>
    </row>
    <row r="884" spans="1:8" ht="18.75">
      <c r="A884" s="18"/>
      <c r="B884" s="18"/>
      <c r="C884" s="14" t="s">
        <v>73</v>
      </c>
      <c r="D884" s="14" t="s">
        <v>247</v>
      </c>
      <c r="E884" s="27" t="s">
        <v>257</v>
      </c>
      <c r="F884" s="36">
        <f>F885</f>
        <v>37594.4</v>
      </c>
      <c r="G884" s="36">
        <f>G885</f>
        <v>33834.9</v>
      </c>
      <c r="H884" s="36">
        <f>H885</f>
        <v>33834.9</v>
      </c>
    </row>
    <row r="885" spans="1:8" ht="18.75">
      <c r="A885" s="14"/>
      <c r="B885" s="14"/>
      <c r="C885" s="14"/>
      <c r="D885" s="14" t="s">
        <v>11</v>
      </c>
      <c r="E885" s="28" t="s">
        <v>12</v>
      </c>
      <c r="F885" s="36">
        <v>37594.4</v>
      </c>
      <c r="G885" s="36">
        <v>33834.9</v>
      </c>
      <c r="H885" s="36">
        <v>33834.9</v>
      </c>
    </row>
    <row r="886" spans="1:8" ht="18.75">
      <c r="A886" s="18"/>
      <c r="B886" s="18"/>
      <c r="C886" s="14" t="s">
        <v>76</v>
      </c>
      <c r="D886" s="14" t="s">
        <v>247</v>
      </c>
      <c r="E886" s="27" t="s">
        <v>77</v>
      </c>
      <c r="F886" s="36">
        <f>F887</f>
        <v>50</v>
      </c>
      <c r="G886" s="36">
        <f>G887</f>
        <v>50</v>
      </c>
      <c r="H886" s="36">
        <f>H887</f>
        <v>50</v>
      </c>
    </row>
    <row r="887" spans="1:8" ht="18.75">
      <c r="A887" s="14"/>
      <c r="B887" s="14"/>
      <c r="C887" s="14"/>
      <c r="D887" s="14" t="s">
        <v>11</v>
      </c>
      <c r="E887" s="28" t="s">
        <v>12</v>
      </c>
      <c r="F887" s="36">
        <v>50</v>
      </c>
      <c r="G887" s="36">
        <v>50</v>
      </c>
      <c r="H887" s="36">
        <v>50</v>
      </c>
    </row>
    <row r="888" spans="1:8" ht="18.75">
      <c r="A888" s="18"/>
      <c r="B888" s="18"/>
      <c r="C888" s="14" t="s">
        <v>78</v>
      </c>
      <c r="D888" s="14" t="s">
        <v>247</v>
      </c>
      <c r="E888" s="27" t="s">
        <v>79</v>
      </c>
      <c r="F888" s="36">
        <f>F889</f>
        <v>550</v>
      </c>
      <c r="G888" s="36">
        <f>G889</f>
        <v>550</v>
      </c>
      <c r="H888" s="36">
        <f>H889</f>
        <v>550</v>
      </c>
    </row>
    <row r="889" spans="1:8" ht="18.75">
      <c r="A889" s="14"/>
      <c r="B889" s="14"/>
      <c r="C889" s="14"/>
      <c r="D889" s="14" t="s">
        <v>11</v>
      </c>
      <c r="E889" s="28" t="s">
        <v>12</v>
      </c>
      <c r="F889" s="36">
        <v>550</v>
      </c>
      <c r="G889" s="36">
        <v>550</v>
      </c>
      <c r="H889" s="36">
        <v>550</v>
      </c>
    </row>
    <row r="890" spans="1:8" ht="18.75">
      <c r="A890" s="2"/>
      <c r="B890" s="127" t="s">
        <v>904</v>
      </c>
      <c r="C890" s="31"/>
      <c r="D890" s="31"/>
      <c r="E890" s="50" t="s">
        <v>943</v>
      </c>
      <c r="F890" s="49">
        <f>F891+F906</f>
        <v>19770.6</v>
      </c>
      <c r="G890" s="49">
        <f>G891+G906</f>
        <v>16368.699999999999</v>
      </c>
      <c r="H890" s="49">
        <f>H891+H906</f>
        <v>16368.699999999999</v>
      </c>
    </row>
    <row r="891" spans="1:8" ht="18.75">
      <c r="A891" s="18"/>
      <c r="B891" s="18"/>
      <c r="C891" s="18" t="s">
        <v>47</v>
      </c>
      <c r="D891" s="18" t="s">
        <v>247</v>
      </c>
      <c r="E891" s="48" t="s">
        <v>281</v>
      </c>
      <c r="F891" s="49">
        <f>F892+F898</f>
        <v>19647.3</v>
      </c>
      <c r="G891" s="49">
        <f>G892+G898</f>
        <v>16245.4</v>
      </c>
      <c r="H891" s="49">
        <f>H892+H898</f>
        <v>16245.4</v>
      </c>
    </row>
    <row r="892" spans="1:8" ht="18.75">
      <c r="A892" s="18"/>
      <c r="B892" s="18"/>
      <c r="C892" s="18" t="s">
        <v>48</v>
      </c>
      <c r="D892" s="18" t="s">
        <v>247</v>
      </c>
      <c r="E892" s="48" t="s">
        <v>49</v>
      </c>
      <c r="F892" s="49">
        <f>F893</f>
        <v>4635</v>
      </c>
      <c r="G892" s="49">
        <f>G893</f>
        <v>2734.4</v>
      </c>
      <c r="H892" s="49">
        <f>H893</f>
        <v>2734.4</v>
      </c>
    </row>
    <row r="893" spans="1:8" ht="18.75">
      <c r="A893" s="18"/>
      <c r="B893" s="18"/>
      <c r="C893" s="18" t="s">
        <v>50</v>
      </c>
      <c r="D893" s="18"/>
      <c r="E893" s="48" t="s">
        <v>51</v>
      </c>
      <c r="F893" s="49">
        <f>F894+F896</f>
        <v>4635</v>
      </c>
      <c r="G893" s="49">
        <f>G894+G896</f>
        <v>2734.4</v>
      </c>
      <c r="H893" s="49">
        <f>H894+H896</f>
        <v>2734.4</v>
      </c>
    </row>
    <row r="894" spans="1:8" ht="18.75">
      <c r="A894" s="18"/>
      <c r="B894" s="18"/>
      <c r="C894" s="14" t="s">
        <v>53</v>
      </c>
      <c r="D894" s="14" t="s">
        <v>247</v>
      </c>
      <c r="E894" s="27" t="s">
        <v>294</v>
      </c>
      <c r="F894" s="36">
        <f>F895</f>
        <v>3825</v>
      </c>
      <c r="G894" s="36">
        <f>G895</f>
        <v>2000</v>
      </c>
      <c r="H894" s="36">
        <f>H895</f>
        <v>2000</v>
      </c>
    </row>
    <row r="895" spans="1:8" ht="18.75">
      <c r="A895" s="14"/>
      <c r="B895" s="14"/>
      <c r="C895" s="14"/>
      <c r="D895" s="14" t="s">
        <v>14</v>
      </c>
      <c r="E895" s="28" t="s">
        <v>15</v>
      </c>
      <c r="F895" s="36">
        <v>3825</v>
      </c>
      <c r="G895" s="36">
        <v>2000</v>
      </c>
      <c r="H895" s="36">
        <v>2000</v>
      </c>
    </row>
    <row r="896" spans="1:8" ht="18.75">
      <c r="A896" s="18"/>
      <c r="B896" s="18"/>
      <c r="C896" s="14" t="s">
        <v>54</v>
      </c>
      <c r="D896" s="14" t="s">
        <v>247</v>
      </c>
      <c r="E896" s="27" t="s">
        <v>55</v>
      </c>
      <c r="F896" s="36">
        <f>F897</f>
        <v>810</v>
      </c>
      <c r="G896" s="36">
        <f>G897</f>
        <v>734.4</v>
      </c>
      <c r="H896" s="36">
        <f>H897</f>
        <v>734.4</v>
      </c>
    </row>
    <row r="897" spans="1:8" ht="18.75">
      <c r="A897" s="14"/>
      <c r="B897" s="14"/>
      <c r="C897" s="14"/>
      <c r="D897" s="14" t="s">
        <v>14</v>
      </c>
      <c r="E897" s="28" t="s">
        <v>15</v>
      </c>
      <c r="F897" s="36">
        <v>810</v>
      </c>
      <c r="G897" s="36">
        <v>734.4</v>
      </c>
      <c r="H897" s="36">
        <v>734.4</v>
      </c>
    </row>
    <row r="898" spans="1:8" ht="37.5">
      <c r="A898" s="18"/>
      <c r="B898" s="18"/>
      <c r="C898" s="18" t="s">
        <v>63</v>
      </c>
      <c r="D898" s="18" t="s">
        <v>247</v>
      </c>
      <c r="E898" s="48" t="s">
        <v>64</v>
      </c>
      <c r="F898" s="49">
        <f>F899</f>
        <v>15012.3</v>
      </c>
      <c r="G898" s="49">
        <f>G899</f>
        <v>13511</v>
      </c>
      <c r="H898" s="49">
        <f>H899</f>
        <v>13511</v>
      </c>
    </row>
    <row r="899" spans="1:8" ht="18.75">
      <c r="A899" s="18"/>
      <c r="B899" s="18"/>
      <c r="C899" s="18" t="s">
        <v>65</v>
      </c>
      <c r="D899" s="18"/>
      <c r="E899" s="48" t="s">
        <v>27</v>
      </c>
      <c r="F899" s="49">
        <f>F900+F904</f>
        <v>15012.3</v>
      </c>
      <c r="G899" s="49">
        <f>G900+G904</f>
        <v>13511</v>
      </c>
      <c r="H899" s="49">
        <f>H900+H904</f>
        <v>13511</v>
      </c>
    </row>
    <row r="900" spans="1:8" ht="18.75">
      <c r="A900" s="18"/>
      <c r="B900" s="18"/>
      <c r="C900" s="14" t="s">
        <v>66</v>
      </c>
      <c r="D900" s="14" t="s">
        <v>247</v>
      </c>
      <c r="E900" s="27" t="s">
        <v>30</v>
      </c>
      <c r="F900" s="36">
        <f>SUM(F901:F903)</f>
        <v>6029.599999999999</v>
      </c>
      <c r="G900" s="36">
        <f>SUM(G901:G903)</f>
        <v>5426.6</v>
      </c>
      <c r="H900" s="36">
        <f>SUM(H901:H903)</f>
        <v>5426.6</v>
      </c>
    </row>
    <row r="901" spans="1:8" ht="37.5">
      <c r="A901" s="14"/>
      <c r="B901" s="14"/>
      <c r="C901" s="14"/>
      <c r="D901" s="14" t="s">
        <v>31</v>
      </c>
      <c r="E901" s="28" t="s">
        <v>32</v>
      </c>
      <c r="F901" s="36">
        <v>5607.2</v>
      </c>
      <c r="G901" s="36">
        <v>5046.5</v>
      </c>
      <c r="H901" s="36">
        <v>5046.5</v>
      </c>
    </row>
    <row r="902" spans="1:8" ht="18.75">
      <c r="A902" s="14"/>
      <c r="B902" s="14"/>
      <c r="C902" s="14"/>
      <c r="D902" s="14" t="s">
        <v>14</v>
      </c>
      <c r="E902" s="28" t="s">
        <v>15</v>
      </c>
      <c r="F902" s="36">
        <v>418.2</v>
      </c>
      <c r="G902" s="36">
        <v>376.3</v>
      </c>
      <c r="H902" s="36">
        <v>376.3</v>
      </c>
    </row>
    <row r="903" spans="1:8" ht="18.75">
      <c r="A903" s="14"/>
      <c r="B903" s="14"/>
      <c r="C903" s="14"/>
      <c r="D903" s="14" t="s">
        <v>45</v>
      </c>
      <c r="E903" s="28" t="s">
        <v>46</v>
      </c>
      <c r="F903" s="36">
        <v>4.2</v>
      </c>
      <c r="G903" s="36">
        <v>3.8</v>
      </c>
      <c r="H903" s="36">
        <v>3.8</v>
      </c>
    </row>
    <row r="904" spans="1:8" ht="18.75">
      <c r="A904" s="138"/>
      <c r="B904" s="138"/>
      <c r="C904" s="38" t="s">
        <v>74</v>
      </c>
      <c r="D904" s="38" t="s">
        <v>247</v>
      </c>
      <c r="E904" s="53" t="s">
        <v>75</v>
      </c>
      <c r="F904" s="54">
        <f>F905</f>
        <v>8982.7</v>
      </c>
      <c r="G904" s="54">
        <f>G905</f>
        <v>8084.4</v>
      </c>
      <c r="H904" s="54">
        <f>H905</f>
        <v>8084.4</v>
      </c>
    </row>
    <row r="905" spans="1:8" ht="18.75">
      <c r="A905" s="14"/>
      <c r="B905" s="14"/>
      <c r="C905" s="14"/>
      <c r="D905" s="14" t="s">
        <v>11</v>
      </c>
      <c r="E905" s="28" t="s">
        <v>12</v>
      </c>
      <c r="F905" s="36">
        <v>8982.7</v>
      </c>
      <c r="G905" s="36">
        <v>8084.4</v>
      </c>
      <c r="H905" s="36">
        <v>8084.4</v>
      </c>
    </row>
    <row r="906" spans="1:8" ht="18.75">
      <c r="A906" s="139"/>
      <c r="B906" s="139"/>
      <c r="C906" s="139" t="s">
        <v>80</v>
      </c>
      <c r="D906" s="139" t="s">
        <v>247</v>
      </c>
      <c r="E906" s="140" t="s">
        <v>340</v>
      </c>
      <c r="F906" s="145">
        <f>F907</f>
        <v>123.3</v>
      </c>
      <c r="G906" s="145">
        <f>G907</f>
        <v>123.3</v>
      </c>
      <c r="H906" s="145">
        <f>H907</f>
        <v>123.3</v>
      </c>
    </row>
    <row r="907" spans="1:8" ht="18.75">
      <c r="A907" s="18"/>
      <c r="B907" s="18"/>
      <c r="C907" s="18" t="s">
        <v>81</v>
      </c>
      <c r="D907" s="18" t="s">
        <v>247</v>
      </c>
      <c r="E907" s="48" t="s">
        <v>275</v>
      </c>
      <c r="F907" s="49">
        <f>F911+F914+F908</f>
        <v>123.3</v>
      </c>
      <c r="G907" s="49">
        <f>G911+G914+G908</f>
        <v>123.3</v>
      </c>
      <c r="H907" s="49">
        <f>H911+H914+H908</f>
        <v>123.3</v>
      </c>
    </row>
    <row r="908" spans="1:8" ht="18.75">
      <c r="A908" s="18"/>
      <c r="B908" s="18"/>
      <c r="C908" s="18" t="s">
        <v>82</v>
      </c>
      <c r="D908" s="18"/>
      <c r="E908" s="48" t="s">
        <v>83</v>
      </c>
      <c r="F908" s="49">
        <f aca="true" t="shared" si="71" ref="F908:H909">F909</f>
        <v>30</v>
      </c>
      <c r="G908" s="49">
        <f t="shared" si="71"/>
        <v>30</v>
      </c>
      <c r="H908" s="49">
        <f t="shared" si="71"/>
        <v>30</v>
      </c>
    </row>
    <row r="909" spans="1:8" ht="18.75">
      <c r="A909" s="18"/>
      <c r="B909" s="18"/>
      <c r="C909" s="14" t="s">
        <v>85</v>
      </c>
      <c r="D909" s="14" t="s">
        <v>247</v>
      </c>
      <c r="E909" s="27" t="s">
        <v>359</v>
      </c>
      <c r="F909" s="36">
        <f t="shared" si="71"/>
        <v>30</v>
      </c>
      <c r="G909" s="36">
        <f t="shared" si="71"/>
        <v>30</v>
      </c>
      <c r="H909" s="36">
        <f t="shared" si="71"/>
        <v>30</v>
      </c>
    </row>
    <row r="910" spans="1:8" ht="18.75">
      <c r="A910" s="18"/>
      <c r="B910" s="18"/>
      <c r="C910" s="14"/>
      <c r="D910" s="14" t="s">
        <v>14</v>
      </c>
      <c r="E910" s="28" t="s">
        <v>15</v>
      </c>
      <c r="F910" s="36">
        <v>30</v>
      </c>
      <c r="G910" s="36">
        <v>30</v>
      </c>
      <c r="H910" s="36">
        <v>30</v>
      </c>
    </row>
    <row r="911" spans="1:8" ht="18.75">
      <c r="A911" s="18"/>
      <c r="B911" s="18"/>
      <c r="C911" s="18" t="s">
        <v>86</v>
      </c>
      <c r="D911" s="18"/>
      <c r="E911" s="20" t="s">
        <v>360</v>
      </c>
      <c r="F911" s="49">
        <f aca="true" t="shared" si="72" ref="F911:H912">F912</f>
        <v>76.5</v>
      </c>
      <c r="G911" s="49">
        <f t="shared" si="72"/>
        <v>76.5</v>
      </c>
      <c r="H911" s="49">
        <f t="shared" si="72"/>
        <v>76.5</v>
      </c>
    </row>
    <row r="912" spans="1:8" ht="18.75">
      <c r="A912" s="18"/>
      <c r="B912" s="18"/>
      <c r="C912" s="14" t="s">
        <v>87</v>
      </c>
      <c r="D912" s="14" t="s">
        <v>247</v>
      </c>
      <c r="E912" s="21" t="s">
        <v>361</v>
      </c>
      <c r="F912" s="36">
        <f t="shared" si="72"/>
        <v>76.5</v>
      </c>
      <c r="G912" s="36">
        <f t="shared" si="72"/>
        <v>76.5</v>
      </c>
      <c r="H912" s="36">
        <f t="shared" si="72"/>
        <v>76.5</v>
      </c>
    </row>
    <row r="913" spans="1:8" ht="18.75">
      <c r="A913" s="14"/>
      <c r="B913" s="14"/>
      <c r="C913" s="14"/>
      <c r="D913" s="14" t="s">
        <v>14</v>
      </c>
      <c r="E913" s="28" t="s">
        <v>15</v>
      </c>
      <c r="F913" s="36">
        <v>76.5</v>
      </c>
      <c r="G913" s="36">
        <v>76.5</v>
      </c>
      <c r="H913" s="36">
        <v>76.5</v>
      </c>
    </row>
    <row r="914" spans="1:8" ht="18.75">
      <c r="A914" s="18"/>
      <c r="B914" s="18"/>
      <c r="C914" s="18" t="s">
        <v>88</v>
      </c>
      <c r="D914" s="18"/>
      <c r="E914" s="48" t="s">
        <v>89</v>
      </c>
      <c r="F914" s="49">
        <f aca="true" t="shared" si="73" ref="F914:H915">F915</f>
        <v>16.8</v>
      </c>
      <c r="G914" s="49">
        <f t="shared" si="73"/>
        <v>16.8</v>
      </c>
      <c r="H914" s="49">
        <f t="shared" si="73"/>
        <v>16.8</v>
      </c>
    </row>
    <row r="915" spans="1:8" ht="18.75">
      <c r="A915" s="18"/>
      <c r="B915" s="18"/>
      <c r="C915" s="14" t="s">
        <v>90</v>
      </c>
      <c r="D915" s="14" t="s">
        <v>247</v>
      </c>
      <c r="E915" s="27" t="s">
        <v>91</v>
      </c>
      <c r="F915" s="36">
        <f t="shared" si="73"/>
        <v>16.8</v>
      </c>
      <c r="G915" s="36">
        <f t="shared" si="73"/>
        <v>16.8</v>
      </c>
      <c r="H915" s="36">
        <f t="shared" si="73"/>
        <v>16.8</v>
      </c>
    </row>
    <row r="916" spans="1:8" ht="18.75">
      <c r="A916" s="14"/>
      <c r="B916" s="14"/>
      <c r="C916" s="14"/>
      <c r="D916" s="14" t="s">
        <v>14</v>
      </c>
      <c r="E916" s="28" t="s">
        <v>15</v>
      </c>
      <c r="F916" s="36">
        <v>16.8</v>
      </c>
      <c r="G916" s="36">
        <v>16.8</v>
      </c>
      <c r="H916" s="36">
        <v>16.8</v>
      </c>
    </row>
    <row r="917" spans="1:8" ht="18.75">
      <c r="A917" s="14"/>
      <c r="B917" s="31" t="s">
        <v>906</v>
      </c>
      <c r="C917" s="31"/>
      <c r="D917" s="31"/>
      <c r="E917" s="50" t="s">
        <v>907</v>
      </c>
      <c r="F917" s="49">
        <f aca="true" t="shared" si="74" ref="F917:H920">F918</f>
        <v>109318.2</v>
      </c>
      <c r="G917" s="49">
        <f t="shared" si="74"/>
        <v>176124.8</v>
      </c>
      <c r="H917" s="49">
        <f t="shared" si="74"/>
        <v>12200</v>
      </c>
    </row>
    <row r="918" spans="1:8" ht="18.75">
      <c r="A918" s="14"/>
      <c r="B918" s="31" t="s">
        <v>910</v>
      </c>
      <c r="C918" s="31"/>
      <c r="D918" s="31"/>
      <c r="E918" s="50" t="s">
        <v>911</v>
      </c>
      <c r="F918" s="49">
        <f t="shared" si="74"/>
        <v>109318.2</v>
      </c>
      <c r="G918" s="49">
        <f t="shared" si="74"/>
        <v>176124.8</v>
      </c>
      <c r="H918" s="49">
        <f t="shared" si="74"/>
        <v>12200</v>
      </c>
    </row>
    <row r="919" spans="1:8" ht="18.75">
      <c r="A919" s="18"/>
      <c r="B919" s="18"/>
      <c r="C919" s="18" t="s">
        <v>200</v>
      </c>
      <c r="D919" s="18" t="s">
        <v>247</v>
      </c>
      <c r="E919" s="48" t="s">
        <v>820</v>
      </c>
      <c r="F919" s="49">
        <f t="shared" si="74"/>
        <v>109318.2</v>
      </c>
      <c r="G919" s="49">
        <f t="shared" si="74"/>
        <v>176124.8</v>
      </c>
      <c r="H919" s="49">
        <f t="shared" si="74"/>
        <v>12200</v>
      </c>
    </row>
    <row r="920" spans="1:8" ht="18.75">
      <c r="A920" s="18"/>
      <c r="B920" s="18"/>
      <c r="C920" s="18" t="s">
        <v>201</v>
      </c>
      <c r="D920" s="18" t="s">
        <v>247</v>
      </c>
      <c r="E920" s="48" t="s">
        <v>295</v>
      </c>
      <c r="F920" s="49">
        <f t="shared" si="74"/>
        <v>109318.2</v>
      </c>
      <c r="G920" s="49">
        <f t="shared" si="74"/>
        <v>176124.8</v>
      </c>
      <c r="H920" s="49">
        <f t="shared" si="74"/>
        <v>12200</v>
      </c>
    </row>
    <row r="921" spans="1:8" ht="18.75">
      <c r="A921" s="35"/>
      <c r="B921" s="18"/>
      <c r="C921" s="18" t="s">
        <v>202</v>
      </c>
      <c r="D921" s="18"/>
      <c r="E921" s="48" t="s">
        <v>203</v>
      </c>
      <c r="F921" s="49">
        <f>F924+F922+F926+F928</f>
        <v>109318.2</v>
      </c>
      <c r="G921" s="49">
        <f>G924+G922+G926+G928</f>
        <v>176124.8</v>
      </c>
      <c r="H921" s="49">
        <f>H924+H922+H926+H928</f>
        <v>12200</v>
      </c>
    </row>
    <row r="922" spans="1:8" ht="18.75">
      <c r="A922" s="35"/>
      <c r="B922" s="18"/>
      <c r="C922" s="141" t="s">
        <v>944</v>
      </c>
      <c r="D922" s="141"/>
      <c r="E922" s="253" t="s">
        <v>945</v>
      </c>
      <c r="F922" s="36">
        <f>F923</f>
        <v>11359.6</v>
      </c>
      <c r="G922" s="36">
        <f>G923</f>
        <v>11825.5</v>
      </c>
      <c r="H922" s="36"/>
    </row>
    <row r="923" spans="1:8" ht="18.75">
      <c r="A923" s="35"/>
      <c r="B923" s="18"/>
      <c r="C923" s="141"/>
      <c r="D923" s="14" t="s">
        <v>19</v>
      </c>
      <c r="E923" s="28" t="s">
        <v>20</v>
      </c>
      <c r="F923" s="36">
        <v>11359.6</v>
      </c>
      <c r="G923" s="36">
        <v>11825.5</v>
      </c>
      <c r="H923" s="36"/>
    </row>
    <row r="924" spans="1:8" ht="18.75">
      <c r="A924" s="35"/>
      <c r="B924" s="18"/>
      <c r="C924" s="16" t="s">
        <v>332</v>
      </c>
      <c r="D924" s="16"/>
      <c r="E924" s="21" t="s">
        <v>358</v>
      </c>
      <c r="F924" s="36">
        <f>F925</f>
        <v>12200</v>
      </c>
      <c r="G924" s="36">
        <f>G925</f>
        <v>12200</v>
      </c>
      <c r="H924" s="36">
        <f>H925</f>
        <v>12200</v>
      </c>
    </row>
    <row r="925" spans="1:8" ht="18.75">
      <c r="A925" s="14"/>
      <c r="B925" s="14"/>
      <c r="C925" s="14"/>
      <c r="D925" s="14" t="s">
        <v>19</v>
      </c>
      <c r="E925" s="28" t="s">
        <v>20</v>
      </c>
      <c r="F925" s="36">
        <v>12200</v>
      </c>
      <c r="G925" s="36">
        <v>12200</v>
      </c>
      <c r="H925" s="36">
        <v>12200</v>
      </c>
    </row>
    <row r="926" spans="1:8" ht="18.75">
      <c r="A926" s="14"/>
      <c r="B926" s="14"/>
      <c r="C926" s="16" t="s">
        <v>332</v>
      </c>
      <c r="D926" s="16"/>
      <c r="E926" s="21" t="s">
        <v>946</v>
      </c>
      <c r="F926" s="36">
        <f>F927</f>
        <v>23154.8</v>
      </c>
      <c r="G926" s="36">
        <f>G927</f>
        <v>38024.8</v>
      </c>
      <c r="H926" s="36"/>
    </row>
    <row r="927" spans="1:8" ht="18.75">
      <c r="A927" s="14"/>
      <c r="B927" s="14"/>
      <c r="C927" s="14"/>
      <c r="D927" s="14" t="s">
        <v>19</v>
      </c>
      <c r="E927" s="28" t="s">
        <v>20</v>
      </c>
      <c r="F927" s="36">
        <v>23154.8</v>
      </c>
      <c r="G927" s="36">
        <v>38024.8</v>
      </c>
      <c r="H927" s="36"/>
    </row>
    <row r="928" spans="1:8" ht="18.75">
      <c r="A928" s="14"/>
      <c r="B928" s="14"/>
      <c r="C928" s="16" t="s">
        <v>332</v>
      </c>
      <c r="D928" s="16"/>
      <c r="E928" s="21" t="s">
        <v>947</v>
      </c>
      <c r="F928" s="36">
        <f>F929</f>
        <v>62603.8</v>
      </c>
      <c r="G928" s="36">
        <f>G929</f>
        <v>114074.5</v>
      </c>
      <c r="H928" s="36"/>
    </row>
    <row r="929" spans="1:10" ht="18.75">
      <c r="A929" s="14"/>
      <c r="B929" s="14"/>
      <c r="C929" s="14"/>
      <c r="D929" s="14" t="s">
        <v>19</v>
      </c>
      <c r="E929" s="28" t="s">
        <v>20</v>
      </c>
      <c r="F929" s="36">
        <v>62603.8</v>
      </c>
      <c r="G929" s="36">
        <v>114074.5</v>
      </c>
      <c r="H929" s="36"/>
      <c r="I929" s="46"/>
      <c r="J929" s="46"/>
    </row>
    <row r="930" spans="1:8" ht="18.75">
      <c r="A930" s="14"/>
      <c r="B930" s="14"/>
      <c r="C930" s="141"/>
      <c r="D930" s="14"/>
      <c r="E930" s="28"/>
      <c r="F930" s="36"/>
      <c r="G930" s="36"/>
      <c r="H930" s="36"/>
    </row>
    <row r="931" spans="1:8" ht="18.75">
      <c r="A931" s="18" t="s">
        <v>948</v>
      </c>
      <c r="B931" s="18"/>
      <c r="C931" s="18" t="s">
        <v>247</v>
      </c>
      <c r="D931" s="18" t="s">
        <v>247</v>
      </c>
      <c r="E931" s="48" t="s">
        <v>708</v>
      </c>
      <c r="F931" s="55">
        <f>F932+F939+F958+F965</f>
        <v>65821</v>
      </c>
      <c r="G931" s="55">
        <f>G932+G939+G958+G965</f>
        <v>57296.7</v>
      </c>
      <c r="H931" s="55">
        <f>H932+H939+H958+H965</f>
        <v>57296.7</v>
      </c>
    </row>
    <row r="932" spans="1:8" ht="18.75">
      <c r="A932" s="18"/>
      <c r="B932" s="31" t="s">
        <v>802</v>
      </c>
      <c r="C932" s="31"/>
      <c r="D932" s="31"/>
      <c r="E932" s="50" t="s">
        <v>803</v>
      </c>
      <c r="F932" s="55">
        <f aca="true" t="shared" si="75" ref="F932:H937">F933</f>
        <v>18.7</v>
      </c>
      <c r="G932" s="55">
        <f t="shared" si="75"/>
        <v>18.7</v>
      </c>
      <c r="H932" s="55">
        <f t="shared" si="75"/>
        <v>18.7</v>
      </c>
    </row>
    <row r="933" spans="1:8" ht="18.75">
      <c r="A933" s="18"/>
      <c r="B933" s="31" t="s">
        <v>807</v>
      </c>
      <c r="C933" s="31"/>
      <c r="D933" s="31"/>
      <c r="E933" s="50" t="s">
        <v>808</v>
      </c>
      <c r="F933" s="55">
        <f t="shared" si="75"/>
        <v>18.7</v>
      </c>
      <c r="G933" s="55">
        <f t="shared" si="75"/>
        <v>18.7</v>
      </c>
      <c r="H933" s="55">
        <f t="shared" si="75"/>
        <v>18.7</v>
      </c>
    </row>
    <row r="934" spans="1:8" ht="18.75">
      <c r="A934" s="18"/>
      <c r="B934" s="18"/>
      <c r="C934" s="18" t="s">
        <v>209</v>
      </c>
      <c r="D934" s="18" t="s">
        <v>247</v>
      </c>
      <c r="E934" s="48" t="s">
        <v>329</v>
      </c>
      <c r="F934" s="55">
        <f t="shared" si="75"/>
        <v>18.7</v>
      </c>
      <c r="G934" s="55">
        <f t="shared" si="75"/>
        <v>18.7</v>
      </c>
      <c r="H934" s="55">
        <f t="shared" si="75"/>
        <v>18.7</v>
      </c>
    </row>
    <row r="935" spans="1:8" ht="18.75">
      <c r="A935" s="18"/>
      <c r="B935" s="18"/>
      <c r="C935" s="18" t="s">
        <v>210</v>
      </c>
      <c r="D935" s="18" t="s">
        <v>247</v>
      </c>
      <c r="E935" s="48" t="s">
        <v>211</v>
      </c>
      <c r="F935" s="55">
        <f t="shared" si="75"/>
        <v>18.7</v>
      </c>
      <c r="G935" s="55">
        <f t="shared" si="75"/>
        <v>18.7</v>
      </c>
      <c r="H935" s="55">
        <f t="shared" si="75"/>
        <v>18.7</v>
      </c>
    </row>
    <row r="936" spans="1:8" ht="37.5">
      <c r="A936" s="18"/>
      <c r="B936" s="18"/>
      <c r="C936" s="18" t="s">
        <v>212</v>
      </c>
      <c r="D936" s="18"/>
      <c r="E936" s="48" t="s">
        <v>1084</v>
      </c>
      <c r="F936" s="55">
        <f t="shared" si="75"/>
        <v>18.7</v>
      </c>
      <c r="G936" s="55">
        <f t="shared" si="75"/>
        <v>18.7</v>
      </c>
      <c r="H936" s="55">
        <f t="shared" si="75"/>
        <v>18.7</v>
      </c>
    </row>
    <row r="937" spans="1:8" ht="18.75">
      <c r="A937" s="14"/>
      <c r="B937" s="14"/>
      <c r="C937" s="14" t="s">
        <v>213</v>
      </c>
      <c r="D937" s="14" t="s">
        <v>247</v>
      </c>
      <c r="E937" s="27" t="s">
        <v>214</v>
      </c>
      <c r="F937" s="56">
        <f t="shared" si="75"/>
        <v>18.7</v>
      </c>
      <c r="G937" s="56">
        <f t="shared" si="75"/>
        <v>18.7</v>
      </c>
      <c r="H937" s="56">
        <f t="shared" si="75"/>
        <v>18.7</v>
      </c>
    </row>
    <row r="938" spans="1:8" ht="37.5">
      <c r="A938" s="14"/>
      <c r="B938" s="14"/>
      <c r="C938" s="14"/>
      <c r="D938" s="14" t="s">
        <v>31</v>
      </c>
      <c r="E938" s="28" t="s">
        <v>32</v>
      </c>
      <c r="F938" s="36">
        <v>18.7</v>
      </c>
      <c r="G938" s="36">
        <v>18.7</v>
      </c>
      <c r="H938" s="36">
        <v>18.7</v>
      </c>
    </row>
    <row r="939" spans="1:8" ht="18.75">
      <c r="A939" s="14"/>
      <c r="B939" s="31" t="s">
        <v>809</v>
      </c>
      <c r="C939" s="31"/>
      <c r="D939" s="31"/>
      <c r="E939" s="50" t="s">
        <v>810</v>
      </c>
      <c r="F939" s="49">
        <f>F940+F946+F952</f>
        <v>12180.7</v>
      </c>
      <c r="G939" s="49">
        <f>G940+G946+G952</f>
        <v>11133.5</v>
      </c>
      <c r="H939" s="49">
        <f>H940+H946+H952</f>
        <v>11133.5</v>
      </c>
    </row>
    <row r="940" spans="1:8" ht="18.75">
      <c r="A940" s="14"/>
      <c r="B940" s="18" t="s">
        <v>934</v>
      </c>
      <c r="C940" s="18"/>
      <c r="D940" s="18"/>
      <c r="E940" s="34" t="s">
        <v>935</v>
      </c>
      <c r="F940" s="49">
        <f aca="true" t="shared" si="76" ref="F940:H941">F941</f>
        <v>11442.2</v>
      </c>
      <c r="G940" s="49">
        <f t="shared" si="76"/>
        <v>10395</v>
      </c>
      <c r="H940" s="49">
        <f t="shared" si="76"/>
        <v>10395</v>
      </c>
    </row>
    <row r="941" spans="1:8" ht="18.75">
      <c r="A941" s="18"/>
      <c r="B941" s="18"/>
      <c r="C941" s="18" t="s">
        <v>178</v>
      </c>
      <c r="D941" s="18" t="s">
        <v>247</v>
      </c>
      <c r="E941" s="48" t="s">
        <v>353</v>
      </c>
      <c r="F941" s="55">
        <f t="shared" si="76"/>
        <v>11442.2</v>
      </c>
      <c r="G941" s="55">
        <f t="shared" si="76"/>
        <v>10395</v>
      </c>
      <c r="H941" s="55">
        <f t="shared" si="76"/>
        <v>10395</v>
      </c>
    </row>
    <row r="942" spans="1:8" ht="18.75">
      <c r="A942" s="18"/>
      <c r="B942" s="18"/>
      <c r="C942" s="18" t="s">
        <v>182</v>
      </c>
      <c r="D942" s="18" t="s">
        <v>247</v>
      </c>
      <c r="E942" s="48" t="s">
        <v>355</v>
      </c>
      <c r="F942" s="55">
        <f>F943</f>
        <v>11442.2</v>
      </c>
      <c r="G942" s="55">
        <f aca="true" t="shared" si="77" ref="G942:H944">G943</f>
        <v>10395</v>
      </c>
      <c r="H942" s="55">
        <f t="shared" si="77"/>
        <v>10395</v>
      </c>
    </row>
    <row r="943" spans="1:8" ht="18.75">
      <c r="A943" s="18"/>
      <c r="B943" s="18"/>
      <c r="C943" s="18" t="s">
        <v>183</v>
      </c>
      <c r="D943" s="18"/>
      <c r="E943" s="48" t="s">
        <v>27</v>
      </c>
      <c r="F943" s="55">
        <f>F944</f>
        <v>11442.2</v>
      </c>
      <c r="G943" s="55">
        <f t="shared" si="77"/>
        <v>10395</v>
      </c>
      <c r="H943" s="55">
        <f t="shared" si="77"/>
        <v>10395</v>
      </c>
    </row>
    <row r="944" spans="1:8" ht="18.75">
      <c r="A944" s="18"/>
      <c r="B944" s="18"/>
      <c r="C944" s="14" t="s">
        <v>185</v>
      </c>
      <c r="D944" s="14" t="s">
        <v>247</v>
      </c>
      <c r="E944" s="27" t="s">
        <v>36</v>
      </c>
      <c r="F944" s="56">
        <f>F945</f>
        <v>11442.2</v>
      </c>
      <c r="G944" s="56">
        <f t="shared" si="77"/>
        <v>10395</v>
      </c>
      <c r="H944" s="56">
        <f t="shared" si="77"/>
        <v>10395</v>
      </c>
    </row>
    <row r="945" spans="1:8" ht="18.75">
      <c r="A945" s="14"/>
      <c r="B945" s="18"/>
      <c r="C945" s="14"/>
      <c r="D945" s="14" t="s">
        <v>11</v>
      </c>
      <c r="E945" s="28" t="s">
        <v>12</v>
      </c>
      <c r="F945" s="36">
        <v>11442.2</v>
      </c>
      <c r="G945" s="36">
        <v>10395</v>
      </c>
      <c r="H945" s="36">
        <v>10395</v>
      </c>
    </row>
    <row r="946" spans="1:8" ht="18.75">
      <c r="A946" s="14"/>
      <c r="B946" s="18" t="s">
        <v>811</v>
      </c>
      <c r="C946" s="18"/>
      <c r="D946" s="18"/>
      <c r="E946" s="34" t="s">
        <v>812</v>
      </c>
      <c r="F946" s="49">
        <f>F947</f>
        <v>8.5</v>
      </c>
      <c r="G946" s="49">
        <f>G947</f>
        <v>8.5</v>
      </c>
      <c r="H946" s="49">
        <f>H947</f>
        <v>8.5</v>
      </c>
    </row>
    <row r="947" spans="1:8" ht="18.75">
      <c r="A947" s="14"/>
      <c r="B947" s="14"/>
      <c r="C947" s="18" t="s">
        <v>209</v>
      </c>
      <c r="D947" s="18" t="s">
        <v>247</v>
      </c>
      <c r="E947" s="48" t="s">
        <v>949</v>
      </c>
      <c r="F947" s="49">
        <f>F948</f>
        <v>8.5</v>
      </c>
      <c r="G947" s="49">
        <f aca="true" t="shared" si="78" ref="G947:H950">G948</f>
        <v>8.5</v>
      </c>
      <c r="H947" s="49">
        <f t="shared" si="78"/>
        <v>8.5</v>
      </c>
    </row>
    <row r="948" spans="1:8" ht="18.75">
      <c r="A948" s="14"/>
      <c r="B948" s="14"/>
      <c r="C948" s="18" t="s">
        <v>210</v>
      </c>
      <c r="D948" s="18" t="s">
        <v>247</v>
      </c>
      <c r="E948" s="48" t="s">
        <v>211</v>
      </c>
      <c r="F948" s="49">
        <f>F949</f>
        <v>8.5</v>
      </c>
      <c r="G948" s="49">
        <f t="shared" si="78"/>
        <v>8.5</v>
      </c>
      <c r="H948" s="49">
        <f t="shared" si="78"/>
        <v>8.5</v>
      </c>
    </row>
    <row r="949" spans="1:8" ht="37.5">
      <c r="A949" s="14"/>
      <c r="B949" s="14"/>
      <c r="C949" s="18" t="s">
        <v>212</v>
      </c>
      <c r="D949" s="18"/>
      <c r="E949" s="48" t="s">
        <v>1084</v>
      </c>
      <c r="F949" s="49">
        <f>F950</f>
        <v>8.5</v>
      </c>
      <c r="G949" s="49">
        <f t="shared" si="78"/>
        <v>8.5</v>
      </c>
      <c r="H949" s="49">
        <f t="shared" si="78"/>
        <v>8.5</v>
      </c>
    </row>
    <row r="950" spans="1:8" ht="18.75">
      <c r="A950" s="14"/>
      <c r="B950" s="14"/>
      <c r="C950" s="14" t="s">
        <v>213</v>
      </c>
      <c r="D950" s="14" t="s">
        <v>247</v>
      </c>
      <c r="E950" s="27" t="s">
        <v>214</v>
      </c>
      <c r="F950" s="36">
        <f>F951</f>
        <v>8.5</v>
      </c>
      <c r="G950" s="36">
        <f t="shared" si="78"/>
        <v>8.5</v>
      </c>
      <c r="H950" s="36">
        <f t="shared" si="78"/>
        <v>8.5</v>
      </c>
    </row>
    <row r="951" spans="1:8" ht="18.75">
      <c r="A951" s="14"/>
      <c r="B951" s="14"/>
      <c r="C951" s="14"/>
      <c r="D951" s="14" t="s">
        <v>14</v>
      </c>
      <c r="E951" s="28" t="s">
        <v>15</v>
      </c>
      <c r="F951" s="36">
        <v>8.5</v>
      </c>
      <c r="G951" s="36">
        <v>8.5</v>
      </c>
      <c r="H951" s="36">
        <v>8.5</v>
      </c>
    </row>
    <row r="952" spans="1:8" ht="18.75">
      <c r="A952" s="14"/>
      <c r="B952" s="127" t="s">
        <v>936</v>
      </c>
      <c r="C952" s="31"/>
      <c r="D952" s="31"/>
      <c r="E952" s="50" t="s">
        <v>937</v>
      </c>
      <c r="F952" s="55">
        <f>F953</f>
        <v>730</v>
      </c>
      <c r="G952" s="55">
        <f aca="true" t="shared" si="79" ref="G952:H956">G953</f>
        <v>730</v>
      </c>
      <c r="H952" s="55">
        <f t="shared" si="79"/>
        <v>730</v>
      </c>
    </row>
    <row r="953" spans="1:8" ht="18.75">
      <c r="A953" s="18"/>
      <c r="B953" s="18"/>
      <c r="C953" s="18" t="s">
        <v>178</v>
      </c>
      <c r="D953" s="18" t="s">
        <v>247</v>
      </c>
      <c r="E953" s="48" t="s">
        <v>353</v>
      </c>
      <c r="F953" s="55">
        <f>F954</f>
        <v>730</v>
      </c>
      <c r="G953" s="55">
        <f t="shared" si="79"/>
        <v>730</v>
      </c>
      <c r="H953" s="55">
        <f t="shared" si="79"/>
        <v>730</v>
      </c>
    </row>
    <row r="954" spans="1:8" ht="18.75">
      <c r="A954" s="18"/>
      <c r="B954" s="18"/>
      <c r="C954" s="18" t="s">
        <v>182</v>
      </c>
      <c r="D954" s="18" t="s">
        <v>247</v>
      </c>
      <c r="E954" s="48" t="s">
        <v>355</v>
      </c>
      <c r="F954" s="55">
        <f>F955</f>
        <v>730</v>
      </c>
      <c r="G954" s="55">
        <f t="shared" si="79"/>
        <v>730</v>
      </c>
      <c r="H954" s="55">
        <f t="shared" si="79"/>
        <v>730</v>
      </c>
    </row>
    <row r="955" spans="1:8" ht="18.75">
      <c r="A955" s="18"/>
      <c r="B955" s="18"/>
      <c r="C955" s="18" t="s">
        <v>183</v>
      </c>
      <c r="D955" s="18"/>
      <c r="E955" s="48" t="s">
        <v>27</v>
      </c>
      <c r="F955" s="55">
        <f>F956</f>
        <v>730</v>
      </c>
      <c r="G955" s="55">
        <f t="shared" si="79"/>
        <v>730</v>
      </c>
      <c r="H955" s="55">
        <f t="shared" si="79"/>
        <v>730</v>
      </c>
    </row>
    <row r="956" spans="1:8" ht="18.75">
      <c r="A956" s="18"/>
      <c r="B956" s="18"/>
      <c r="C956" s="14" t="s">
        <v>187</v>
      </c>
      <c r="D956" s="14" t="s">
        <v>247</v>
      </c>
      <c r="E956" s="27" t="s">
        <v>43</v>
      </c>
      <c r="F956" s="56">
        <f>F957</f>
        <v>730</v>
      </c>
      <c r="G956" s="56">
        <f t="shared" si="79"/>
        <v>730</v>
      </c>
      <c r="H956" s="56">
        <f t="shared" si="79"/>
        <v>730</v>
      </c>
    </row>
    <row r="957" spans="1:8" ht="18.75">
      <c r="A957" s="14"/>
      <c r="B957" s="14"/>
      <c r="C957" s="14"/>
      <c r="D957" s="14" t="s">
        <v>11</v>
      </c>
      <c r="E957" s="28" t="s">
        <v>12</v>
      </c>
      <c r="F957" s="36">
        <v>730</v>
      </c>
      <c r="G957" s="36">
        <v>730</v>
      </c>
      <c r="H957" s="36">
        <v>730</v>
      </c>
    </row>
    <row r="958" spans="1:8" ht="18.75">
      <c r="A958" s="14"/>
      <c r="B958" s="31" t="s">
        <v>906</v>
      </c>
      <c r="C958" s="31"/>
      <c r="D958" s="31"/>
      <c r="E958" s="142" t="s">
        <v>907</v>
      </c>
      <c r="F958" s="55">
        <f aca="true" t="shared" si="80" ref="F958:H963">F959</f>
        <v>65</v>
      </c>
      <c r="G958" s="55">
        <f t="shared" si="80"/>
        <v>65</v>
      </c>
      <c r="H958" s="55">
        <f t="shared" si="80"/>
        <v>65</v>
      </c>
    </row>
    <row r="959" spans="1:8" ht="18.75">
      <c r="A959" s="14"/>
      <c r="B959" s="127">
        <v>1006</v>
      </c>
      <c r="C959" s="127"/>
      <c r="D959" s="31"/>
      <c r="E959" s="142" t="s">
        <v>914</v>
      </c>
      <c r="F959" s="55">
        <f t="shared" si="80"/>
        <v>65</v>
      </c>
      <c r="G959" s="55">
        <f t="shared" si="80"/>
        <v>65</v>
      </c>
      <c r="H959" s="55">
        <f t="shared" si="80"/>
        <v>65</v>
      </c>
    </row>
    <row r="960" spans="1:8" ht="18.75">
      <c r="A960" s="14"/>
      <c r="B960" s="14"/>
      <c r="C960" s="18" t="s">
        <v>178</v>
      </c>
      <c r="D960" s="18" t="s">
        <v>247</v>
      </c>
      <c r="E960" s="48" t="s">
        <v>353</v>
      </c>
      <c r="F960" s="55">
        <f t="shared" si="80"/>
        <v>65</v>
      </c>
      <c r="G960" s="55">
        <f t="shared" si="80"/>
        <v>65</v>
      </c>
      <c r="H960" s="55">
        <f t="shared" si="80"/>
        <v>65</v>
      </c>
    </row>
    <row r="961" spans="1:8" ht="18.75">
      <c r="A961" s="14"/>
      <c r="B961" s="14"/>
      <c r="C961" s="18" t="s">
        <v>950</v>
      </c>
      <c r="D961" s="18" t="s">
        <v>247</v>
      </c>
      <c r="E961" s="48" t="s">
        <v>279</v>
      </c>
      <c r="F961" s="55">
        <f t="shared" si="80"/>
        <v>65</v>
      </c>
      <c r="G961" s="55">
        <f t="shared" si="80"/>
        <v>65</v>
      </c>
      <c r="H961" s="55">
        <f t="shared" si="80"/>
        <v>65</v>
      </c>
    </row>
    <row r="962" spans="1:8" ht="18.75">
      <c r="A962" s="14"/>
      <c r="B962" s="14"/>
      <c r="C962" s="18" t="s">
        <v>180</v>
      </c>
      <c r="D962" s="18"/>
      <c r="E962" s="48" t="s">
        <v>951</v>
      </c>
      <c r="F962" s="56">
        <f t="shared" si="80"/>
        <v>65</v>
      </c>
      <c r="G962" s="56">
        <f t="shared" si="80"/>
        <v>65</v>
      </c>
      <c r="H962" s="56">
        <f t="shared" si="80"/>
        <v>65</v>
      </c>
    </row>
    <row r="963" spans="1:8" ht="18.75">
      <c r="A963" s="14"/>
      <c r="B963" s="14"/>
      <c r="C963" s="14" t="s">
        <v>265</v>
      </c>
      <c r="D963" s="14"/>
      <c r="E963" s="28" t="s">
        <v>494</v>
      </c>
      <c r="F963" s="56">
        <f t="shared" si="80"/>
        <v>65</v>
      </c>
      <c r="G963" s="56">
        <f t="shared" si="80"/>
        <v>65</v>
      </c>
      <c r="H963" s="56">
        <f t="shared" si="80"/>
        <v>65</v>
      </c>
    </row>
    <row r="964" spans="1:8" ht="18.75">
      <c r="A964" s="14"/>
      <c r="B964" s="14"/>
      <c r="C964" s="14"/>
      <c r="D964" s="14" t="s">
        <v>19</v>
      </c>
      <c r="E964" s="28" t="s">
        <v>20</v>
      </c>
      <c r="F964" s="36">
        <v>65</v>
      </c>
      <c r="G964" s="36">
        <v>65</v>
      </c>
      <c r="H964" s="36">
        <v>65</v>
      </c>
    </row>
    <row r="965" spans="1:8" ht="18.75">
      <c r="A965" s="14"/>
      <c r="B965" s="31" t="s">
        <v>916</v>
      </c>
      <c r="C965" s="35"/>
      <c r="D965" s="14"/>
      <c r="E965" s="50" t="s">
        <v>917</v>
      </c>
      <c r="F965" s="55">
        <f>F966+F994+F988</f>
        <v>53556.6</v>
      </c>
      <c r="G965" s="55">
        <f>G966+G994+G988</f>
        <v>46079.5</v>
      </c>
      <c r="H965" s="55">
        <f>H966+H994+H988</f>
        <v>46079.5</v>
      </c>
    </row>
    <row r="966" spans="1:8" ht="18.75">
      <c r="A966" s="18"/>
      <c r="B966" s="31" t="s">
        <v>918</v>
      </c>
      <c r="C966" s="18"/>
      <c r="D966" s="18" t="s">
        <v>247</v>
      </c>
      <c r="E966" s="50" t="s">
        <v>919</v>
      </c>
      <c r="F966" s="55">
        <f>F967+F972</f>
        <v>45680.9</v>
      </c>
      <c r="G966" s="55">
        <f>G967+G972</f>
        <v>41118.5</v>
      </c>
      <c r="H966" s="55">
        <f>H967+H972</f>
        <v>41118.5</v>
      </c>
    </row>
    <row r="967" spans="1:8" ht="18.75">
      <c r="A967" s="14"/>
      <c r="B967" s="31"/>
      <c r="C967" s="139" t="s">
        <v>80</v>
      </c>
      <c r="D967" s="139" t="s">
        <v>247</v>
      </c>
      <c r="E967" s="140" t="s">
        <v>340</v>
      </c>
      <c r="F967" s="49">
        <f>F968</f>
        <v>17</v>
      </c>
      <c r="G967" s="49">
        <f aca="true" t="shared" si="81" ref="G967:H970">G968</f>
        <v>17</v>
      </c>
      <c r="H967" s="49">
        <f t="shared" si="81"/>
        <v>17</v>
      </c>
    </row>
    <row r="968" spans="1:8" ht="18.75">
      <c r="A968" s="14"/>
      <c r="B968" s="31"/>
      <c r="C968" s="18" t="s">
        <v>81</v>
      </c>
      <c r="D968" s="18" t="s">
        <v>247</v>
      </c>
      <c r="E968" s="48" t="s">
        <v>275</v>
      </c>
      <c r="F968" s="49">
        <f>F969</f>
        <v>17</v>
      </c>
      <c r="G968" s="49">
        <f t="shared" si="81"/>
        <v>17</v>
      </c>
      <c r="H968" s="49">
        <f t="shared" si="81"/>
        <v>17</v>
      </c>
    </row>
    <row r="969" spans="1:8" ht="18.75">
      <c r="A969" s="14"/>
      <c r="B969" s="31"/>
      <c r="C969" s="18" t="s">
        <v>88</v>
      </c>
      <c r="D969" s="18"/>
      <c r="E969" s="48" t="s">
        <v>89</v>
      </c>
      <c r="F969" s="49">
        <f>F970</f>
        <v>17</v>
      </c>
      <c r="G969" s="49">
        <f t="shared" si="81"/>
        <v>17</v>
      </c>
      <c r="H969" s="49">
        <f t="shared" si="81"/>
        <v>17</v>
      </c>
    </row>
    <row r="970" spans="1:8" ht="18.75">
      <c r="A970" s="14"/>
      <c r="B970" s="31"/>
      <c r="C970" s="14" t="s">
        <v>90</v>
      </c>
      <c r="D970" s="14" t="s">
        <v>247</v>
      </c>
      <c r="E970" s="27" t="s">
        <v>91</v>
      </c>
      <c r="F970" s="36">
        <f>F971</f>
        <v>17</v>
      </c>
      <c r="G970" s="36">
        <f t="shared" si="81"/>
        <v>17</v>
      </c>
      <c r="H970" s="36">
        <f t="shared" si="81"/>
        <v>17</v>
      </c>
    </row>
    <row r="971" spans="1:8" ht="18.75">
      <c r="A971" s="14"/>
      <c r="B971" s="31"/>
      <c r="C971" s="14"/>
      <c r="D971" s="14" t="s">
        <v>14</v>
      </c>
      <c r="E971" s="28" t="s">
        <v>15</v>
      </c>
      <c r="F971" s="36">
        <v>17</v>
      </c>
      <c r="G971" s="36">
        <v>17</v>
      </c>
      <c r="H971" s="36">
        <v>17</v>
      </c>
    </row>
    <row r="972" spans="1:8" ht="18.75">
      <c r="A972" s="18"/>
      <c r="B972" s="31"/>
      <c r="C972" s="18" t="s">
        <v>178</v>
      </c>
      <c r="D972" s="18" t="s">
        <v>247</v>
      </c>
      <c r="E972" s="48" t="s">
        <v>353</v>
      </c>
      <c r="F972" s="55">
        <f>F973+F984</f>
        <v>45663.9</v>
      </c>
      <c r="G972" s="55">
        <f>G973+G984</f>
        <v>41101.5</v>
      </c>
      <c r="H972" s="55">
        <f>H973+H984</f>
        <v>41101.5</v>
      </c>
    </row>
    <row r="973" spans="1:8" ht="18.75">
      <c r="A973" s="18"/>
      <c r="B973" s="18"/>
      <c r="C973" s="18" t="s">
        <v>950</v>
      </c>
      <c r="D973" s="18" t="s">
        <v>247</v>
      </c>
      <c r="E973" s="48" t="s">
        <v>279</v>
      </c>
      <c r="F973" s="55">
        <f>F977+F974</f>
        <v>2949.6000000000004</v>
      </c>
      <c r="G973" s="55">
        <f>G977+G974</f>
        <v>2650.9</v>
      </c>
      <c r="H973" s="55">
        <f>H977+H974</f>
        <v>2650.9</v>
      </c>
    </row>
    <row r="974" spans="1:8" ht="18.75">
      <c r="A974" s="18"/>
      <c r="B974" s="18"/>
      <c r="C974" s="18" t="s">
        <v>179</v>
      </c>
      <c r="D974" s="18"/>
      <c r="E974" s="48" t="s">
        <v>952</v>
      </c>
      <c r="F974" s="55">
        <f aca="true" t="shared" si="82" ref="F974:H975">F975</f>
        <v>120</v>
      </c>
      <c r="G974" s="55">
        <f t="shared" si="82"/>
        <v>120</v>
      </c>
      <c r="H974" s="55">
        <f t="shared" si="82"/>
        <v>120</v>
      </c>
    </row>
    <row r="975" spans="1:8" ht="18.75">
      <c r="A975" s="18"/>
      <c r="B975" s="18"/>
      <c r="C975" s="14" t="s">
        <v>249</v>
      </c>
      <c r="D975" s="14"/>
      <c r="E975" s="27" t="s">
        <v>412</v>
      </c>
      <c r="F975" s="56">
        <f t="shared" si="82"/>
        <v>120</v>
      </c>
      <c r="G975" s="56">
        <f t="shared" si="82"/>
        <v>120</v>
      </c>
      <c r="H975" s="56">
        <f t="shared" si="82"/>
        <v>120</v>
      </c>
    </row>
    <row r="976" spans="1:8" ht="18.75">
      <c r="A976" s="18"/>
      <c r="B976" s="18"/>
      <c r="C976" s="14"/>
      <c r="D976" s="14" t="s">
        <v>14</v>
      </c>
      <c r="E976" s="28" t="s">
        <v>15</v>
      </c>
      <c r="F976" s="36">
        <v>120</v>
      </c>
      <c r="G976" s="36">
        <v>120</v>
      </c>
      <c r="H976" s="36">
        <v>120</v>
      </c>
    </row>
    <row r="977" spans="1:8" ht="18.75">
      <c r="A977" s="18"/>
      <c r="B977" s="18"/>
      <c r="C977" s="18" t="s">
        <v>180</v>
      </c>
      <c r="D977" s="18"/>
      <c r="E977" s="48" t="s">
        <v>316</v>
      </c>
      <c r="F977" s="55">
        <f>F978+F982</f>
        <v>2829.6000000000004</v>
      </c>
      <c r="G977" s="55">
        <f>G978+G982</f>
        <v>2530.9</v>
      </c>
      <c r="H977" s="55">
        <f>H978+H982</f>
        <v>2530.9</v>
      </c>
    </row>
    <row r="978" spans="1:8" ht="18.75">
      <c r="A978" s="18"/>
      <c r="B978" s="18"/>
      <c r="C978" s="14" t="s">
        <v>181</v>
      </c>
      <c r="D978" s="14" t="s">
        <v>247</v>
      </c>
      <c r="E978" s="27" t="s">
        <v>296</v>
      </c>
      <c r="F978" s="56">
        <f>SUM(F979:F981)</f>
        <v>1754.9</v>
      </c>
      <c r="G978" s="56">
        <f>SUM(G979:G981)</f>
        <v>1579.5</v>
      </c>
      <c r="H978" s="56">
        <f>SUM(H979:H981)</f>
        <v>1579.5</v>
      </c>
    </row>
    <row r="979" spans="1:8" ht="18.75">
      <c r="A979" s="14"/>
      <c r="B979" s="14"/>
      <c r="C979" s="14"/>
      <c r="D979" s="14" t="s">
        <v>14</v>
      </c>
      <c r="E979" s="28" t="s">
        <v>15</v>
      </c>
      <c r="F979" s="36">
        <v>984.1</v>
      </c>
      <c r="G979" s="36">
        <v>879.2</v>
      </c>
      <c r="H979" s="36">
        <v>879.2</v>
      </c>
    </row>
    <row r="980" spans="1:8" ht="18.75" hidden="1">
      <c r="A980" s="14"/>
      <c r="B980" s="14"/>
      <c r="C980" s="14"/>
      <c r="D980" s="14" t="s">
        <v>19</v>
      </c>
      <c r="E980" s="28" t="s">
        <v>20</v>
      </c>
      <c r="F980" s="36"/>
      <c r="G980" s="36"/>
      <c r="H980" s="36"/>
    </row>
    <row r="981" spans="1:8" ht="18.75">
      <c r="A981" s="14"/>
      <c r="B981" s="14"/>
      <c r="C981" s="14"/>
      <c r="D981" s="14" t="s">
        <v>11</v>
      </c>
      <c r="E981" s="28" t="s">
        <v>12</v>
      </c>
      <c r="F981" s="36">
        <v>770.8</v>
      </c>
      <c r="G981" s="36">
        <v>700.3</v>
      </c>
      <c r="H981" s="36">
        <v>700.3</v>
      </c>
    </row>
    <row r="982" spans="1:8" ht="18.75">
      <c r="A982" s="18"/>
      <c r="B982" s="18"/>
      <c r="C982" s="14" t="s">
        <v>259</v>
      </c>
      <c r="D982" s="14" t="s">
        <v>247</v>
      </c>
      <c r="E982" s="27" t="s">
        <v>297</v>
      </c>
      <c r="F982" s="36">
        <f>F983</f>
        <v>1074.7</v>
      </c>
      <c r="G982" s="36">
        <f>G983</f>
        <v>951.4</v>
      </c>
      <c r="H982" s="36">
        <f>H983</f>
        <v>951.4</v>
      </c>
    </row>
    <row r="983" spans="1:8" ht="18.75">
      <c r="A983" s="14"/>
      <c r="B983" s="14"/>
      <c r="C983" s="14"/>
      <c r="D983" s="14" t="s">
        <v>11</v>
      </c>
      <c r="E983" s="28" t="s">
        <v>12</v>
      </c>
      <c r="F983" s="36">
        <v>1074.7</v>
      </c>
      <c r="G983" s="36">
        <v>951.4</v>
      </c>
      <c r="H983" s="36">
        <v>951.4</v>
      </c>
    </row>
    <row r="984" spans="1:8" ht="18.75">
      <c r="A984" s="18"/>
      <c r="B984" s="18"/>
      <c r="C984" s="18" t="s">
        <v>182</v>
      </c>
      <c r="D984" s="18" t="s">
        <v>247</v>
      </c>
      <c r="E984" s="48" t="s">
        <v>957</v>
      </c>
      <c r="F984" s="55">
        <f>F985</f>
        <v>42714.3</v>
      </c>
      <c r="G984" s="55">
        <f aca="true" t="shared" si="83" ref="G984:H986">G985</f>
        <v>38450.6</v>
      </c>
      <c r="H984" s="55">
        <f t="shared" si="83"/>
        <v>38450.6</v>
      </c>
    </row>
    <row r="985" spans="1:8" ht="18.75">
      <c r="A985" s="18"/>
      <c r="B985" s="18"/>
      <c r="C985" s="18" t="s">
        <v>183</v>
      </c>
      <c r="D985" s="18"/>
      <c r="E985" s="48" t="s">
        <v>27</v>
      </c>
      <c r="F985" s="55">
        <f>F986</f>
        <v>42714.3</v>
      </c>
      <c r="G985" s="55">
        <f t="shared" si="83"/>
        <v>38450.6</v>
      </c>
      <c r="H985" s="55">
        <f t="shared" si="83"/>
        <v>38450.6</v>
      </c>
    </row>
    <row r="986" spans="1:8" ht="18.75">
      <c r="A986" s="18"/>
      <c r="B986" s="18"/>
      <c r="C986" s="14" t="s">
        <v>186</v>
      </c>
      <c r="D986" s="14" t="s">
        <v>247</v>
      </c>
      <c r="E986" s="27" t="s">
        <v>298</v>
      </c>
      <c r="F986" s="56">
        <f>F987</f>
        <v>42714.3</v>
      </c>
      <c r="G986" s="56">
        <f t="shared" si="83"/>
        <v>38450.6</v>
      </c>
      <c r="H986" s="56">
        <f t="shared" si="83"/>
        <v>38450.6</v>
      </c>
    </row>
    <row r="987" spans="1:8" ht="18.75">
      <c r="A987" s="14"/>
      <c r="B987" s="14"/>
      <c r="C987" s="14"/>
      <c r="D987" s="14" t="s">
        <v>11</v>
      </c>
      <c r="E987" s="28" t="s">
        <v>12</v>
      </c>
      <c r="F987" s="36">
        <v>42714.3</v>
      </c>
      <c r="G987" s="36">
        <v>38450.6</v>
      </c>
      <c r="H987" s="36">
        <v>38450.6</v>
      </c>
    </row>
    <row r="988" spans="1:8" ht="18.75">
      <c r="A988" s="14"/>
      <c r="B988" s="31" t="s">
        <v>1073</v>
      </c>
      <c r="C988" s="14"/>
      <c r="D988" s="14"/>
      <c r="E988" s="34" t="s">
        <v>1074</v>
      </c>
      <c r="F988" s="49">
        <f>F989</f>
        <v>2337</v>
      </c>
      <c r="G988" s="49"/>
      <c r="H988" s="49"/>
    </row>
    <row r="989" spans="1:8" ht="18.75">
      <c r="A989" s="14"/>
      <c r="B989" s="31"/>
      <c r="C989" s="18" t="s">
        <v>178</v>
      </c>
      <c r="D989" s="18" t="s">
        <v>247</v>
      </c>
      <c r="E989" s="48" t="s">
        <v>353</v>
      </c>
      <c r="F989" s="49">
        <f>F990</f>
        <v>2337</v>
      </c>
      <c r="G989" s="49"/>
      <c r="H989" s="49"/>
    </row>
    <row r="990" spans="1:8" ht="18.75">
      <c r="A990" s="14"/>
      <c r="B990" s="14"/>
      <c r="C990" s="18" t="s">
        <v>950</v>
      </c>
      <c r="D990" s="18" t="s">
        <v>247</v>
      </c>
      <c r="E990" s="48" t="s">
        <v>279</v>
      </c>
      <c r="F990" s="49">
        <f>F991</f>
        <v>2337</v>
      </c>
      <c r="G990" s="49"/>
      <c r="H990" s="49"/>
    </row>
    <row r="991" spans="1:8" ht="18.75">
      <c r="A991" s="18"/>
      <c r="B991" s="18"/>
      <c r="C991" s="18" t="s">
        <v>953</v>
      </c>
      <c r="D991" s="18"/>
      <c r="E991" s="34" t="s">
        <v>954</v>
      </c>
      <c r="F991" s="49">
        <f>F992</f>
        <v>2337</v>
      </c>
      <c r="G991" s="49"/>
      <c r="H991" s="49"/>
    </row>
    <row r="992" spans="1:8" ht="37.5">
      <c r="A992" s="14"/>
      <c r="B992" s="14"/>
      <c r="C992" s="14" t="s">
        <v>955</v>
      </c>
      <c r="D992" s="14"/>
      <c r="E992" s="28" t="s">
        <v>956</v>
      </c>
      <c r="F992" s="36">
        <f>F993</f>
        <v>2337</v>
      </c>
      <c r="G992" s="36"/>
      <c r="H992" s="36"/>
    </row>
    <row r="993" spans="1:8" ht="18.75">
      <c r="A993" s="14"/>
      <c r="B993" s="14"/>
      <c r="C993" s="14"/>
      <c r="D993" s="14" t="s">
        <v>14</v>
      </c>
      <c r="E993" s="28" t="s">
        <v>15</v>
      </c>
      <c r="F993" s="36">
        <v>2337</v>
      </c>
      <c r="G993" s="36"/>
      <c r="H993" s="36"/>
    </row>
    <row r="994" spans="1:8" ht="18.75">
      <c r="A994" s="14"/>
      <c r="B994" s="127">
        <v>1105</v>
      </c>
      <c r="C994" s="31"/>
      <c r="D994" s="31"/>
      <c r="E994" s="50" t="s">
        <v>958</v>
      </c>
      <c r="F994" s="55">
        <f>F995</f>
        <v>5538.7</v>
      </c>
      <c r="G994" s="55">
        <f aca="true" t="shared" si="84" ref="G994:H997">G995</f>
        <v>4961</v>
      </c>
      <c r="H994" s="55">
        <f t="shared" si="84"/>
        <v>4961</v>
      </c>
    </row>
    <row r="995" spans="1:8" ht="18.75">
      <c r="A995" s="18"/>
      <c r="B995" s="18"/>
      <c r="C995" s="18" t="s">
        <v>178</v>
      </c>
      <c r="D995" s="18" t="s">
        <v>247</v>
      </c>
      <c r="E995" s="48" t="s">
        <v>353</v>
      </c>
      <c r="F995" s="55">
        <f>F996</f>
        <v>5538.7</v>
      </c>
      <c r="G995" s="55">
        <f t="shared" si="84"/>
        <v>4961</v>
      </c>
      <c r="H995" s="55">
        <f t="shared" si="84"/>
        <v>4961</v>
      </c>
    </row>
    <row r="996" spans="1:8" ht="18.75">
      <c r="A996" s="18"/>
      <c r="B996" s="18"/>
      <c r="C996" s="18" t="s">
        <v>182</v>
      </c>
      <c r="D996" s="18" t="s">
        <v>247</v>
      </c>
      <c r="E996" s="48" t="s">
        <v>355</v>
      </c>
      <c r="F996" s="55">
        <f>F997</f>
        <v>5538.7</v>
      </c>
      <c r="G996" s="55">
        <f t="shared" si="84"/>
        <v>4961</v>
      </c>
      <c r="H996" s="55">
        <f t="shared" si="84"/>
        <v>4961</v>
      </c>
    </row>
    <row r="997" spans="1:8" ht="18.75">
      <c r="A997" s="18"/>
      <c r="B997" s="18"/>
      <c r="C997" s="18" t="s">
        <v>183</v>
      </c>
      <c r="D997" s="18"/>
      <c r="E997" s="48" t="s">
        <v>27</v>
      </c>
      <c r="F997" s="55">
        <f>F998</f>
        <v>5538.7</v>
      </c>
      <c r="G997" s="55">
        <f t="shared" si="84"/>
        <v>4961</v>
      </c>
      <c r="H997" s="55">
        <f t="shared" si="84"/>
        <v>4961</v>
      </c>
    </row>
    <row r="998" spans="1:8" ht="18.75">
      <c r="A998" s="18"/>
      <c r="B998" s="18"/>
      <c r="C998" s="14" t="s">
        <v>184</v>
      </c>
      <c r="D998" s="14" t="s">
        <v>247</v>
      </c>
      <c r="E998" s="27" t="s">
        <v>30</v>
      </c>
      <c r="F998" s="56">
        <f>F999+F1000+F1001</f>
        <v>5538.7</v>
      </c>
      <c r="G998" s="56">
        <f>G999+G1000+G1001</f>
        <v>4961</v>
      </c>
      <c r="H998" s="56">
        <f>H999+H1000+H1001</f>
        <v>4961</v>
      </c>
    </row>
    <row r="999" spans="1:8" ht="37.5">
      <c r="A999" s="14"/>
      <c r="B999" s="14"/>
      <c r="C999" s="14"/>
      <c r="D999" s="14" t="s">
        <v>31</v>
      </c>
      <c r="E999" s="28" t="s">
        <v>32</v>
      </c>
      <c r="F999" s="36">
        <v>5380.4</v>
      </c>
      <c r="G999" s="36">
        <v>4802.7</v>
      </c>
      <c r="H999" s="36">
        <v>4802.7</v>
      </c>
    </row>
    <row r="1000" spans="1:8" ht="18.75">
      <c r="A1000" s="14"/>
      <c r="B1000" s="14"/>
      <c r="C1000" s="14"/>
      <c r="D1000" s="14" t="s">
        <v>14</v>
      </c>
      <c r="E1000" s="28" t="s">
        <v>15</v>
      </c>
      <c r="F1000" s="36">
        <v>154.6</v>
      </c>
      <c r="G1000" s="36">
        <v>154.6</v>
      </c>
      <c r="H1000" s="36">
        <v>154.6</v>
      </c>
    </row>
    <row r="1001" spans="1:8" ht="18.75">
      <c r="A1001" s="14"/>
      <c r="B1001" s="14"/>
      <c r="C1001" s="14"/>
      <c r="D1001" s="14" t="s">
        <v>45</v>
      </c>
      <c r="E1001" s="28" t="s">
        <v>46</v>
      </c>
      <c r="F1001" s="36">
        <v>3.7</v>
      </c>
      <c r="G1001" s="36">
        <v>3.7</v>
      </c>
      <c r="H1001" s="36">
        <v>3.7</v>
      </c>
    </row>
    <row r="1002" spans="1:8" ht="18.75">
      <c r="A1002" s="14"/>
      <c r="B1002" s="14"/>
      <c r="C1002" s="14"/>
      <c r="D1002" s="14"/>
      <c r="E1002" s="27"/>
      <c r="F1002" s="37"/>
      <c r="G1002" s="37"/>
      <c r="H1002" s="37"/>
    </row>
    <row r="1003" spans="1:8" ht="18.75">
      <c r="A1003" s="18" t="s">
        <v>959</v>
      </c>
      <c r="B1003" s="18" t="s">
        <v>247</v>
      </c>
      <c r="C1003" s="18" t="s">
        <v>247</v>
      </c>
      <c r="D1003" s="18" t="s">
        <v>247</v>
      </c>
      <c r="E1003" s="48" t="s">
        <v>960</v>
      </c>
      <c r="F1003" s="49">
        <f>F1004+F1039</f>
        <v>101501.2</v>
      </c>
      <c r="G1003" s="49">
        <f>G1004+G1039</f>
        <v>132005.84</v>
      </c>
      <c r="H1003" s="49">
        <f>H1004+H1039</f>
        <v>185547.5</v>
      </c>
    </row>
    <row r="1004" spans="1:8" ht="18.75">
      <c r="A1004" s="14"/>
      <c r="B1004" s="31" t="s">
        <v>802</v>
      </c>
      <c r="C1004" s="31"/>
      <c r="D1004" s="31"/>
      <c r="E1004" s="50" t="s">
        <v>803</v>
      </c>
      <c r="F1004" s="49">
        <f>F1005+F1015</f>
        <v>101365.3</v>
      </c>
      <c r="G1004" s="49">
        <f>G1005+G1015</f>
        <v>131869.94</v>
      </c>
      <c r="H1004" s="49">
        <f>H1005+H1015</f>
        <v>185411.6</v>
      </c>
    </row>
    <row r="1005" spans="1:8" ht="18.75">
      <c r="A1005" s="14"/>
      <c r="B1005" s="31" t="s">
        <v>961</v>
      </c>
      <c r="C1005" s="31"/>
      <c r="D1005" s="31"/>
      <c r="E1005" s="50" t="s">
        <v>962</v>
      </c>
      <c r="F1005" s="49">
        <f aca="true" t="shared" si="85" ref="F1005:H1007">F1006</f>
        <v>22810.300000000003</v>
      </c>
      <c r="G1005" s="49">
        <f t="shared" si="85"/>
        <v>22857.34</v>
      </c>
      <c r="H1005" s="49">
        <f t="shared" si="85"/>
        <v>22857.200000000004</v>
      </c>
    </row>
    <row r="1006" spans="1:8" ht="18.75">
      <c r="A1006" s="18"/>
      <c r="B1006" s="18"/>
      <c r="C1006" s="18" t="s">
        <v>209</v>
      </c>
      <c r="D1006" s="18" t="s">
        <v>247</v>
      </c>
      <c r="E1006" s="48" t="s">
        <v>329</v>
      </c>
      <c r="F1006" s="49">
        <f t="shared" si="85"/>
        <v>22810.300000000003</v>
      </c>
      <c r="G1006" s="49">
        <f t="shared" si="85"/>
        <v>22857.34</v>
      </c>
      <c r="H1006" s="49">
        <f t="shared" si="85"/>
        <v>22857.200000000004</v>
      </c>
    </row>
    <row r="1007" spans="1:8" ht="37.5">
      <c r="A1007" s="18"/>
      <c r="B1007" s="18"/>
      <c r="C1007" s="18" t="s">
        <v>215</v>
      </c>
      <c r="D1007" s="18" t="s">
        <v>247</v>
      </c>
      <c r="E1007" s="48" t="s">
        <v>216</v>
      </c>
      <c r="F1007" s="49">
        <f>F1008</f>
        <v>22810.300000000003</v>
      </c>
      <c r="G1007" s="49">
        <f t="shared" si="85"/>
        <v>22857.34</v>
      </c>
      <c r="H1007" s="49">
        <f t="shared" si="85"/>
        <v>22857.200000000004</v>
      </c>
    </row>
    <row r="1008" spans="1:8" ht="37.5">
      <c r="A1008" s="18"/>
      <c r="B1008" s="18"/>
      <c r="C1008" s="18" t="s">
        <v>225</v>
      </c>
      <c r="D1008" s="18"/>
      <c r="E1008" s="48" t="s">
        <v>226</v>
      </c>
      <c r="F1008" s="49">
        <f>F1009+F1013</f>
        <v>22810.300000000003</v>
      </c>
      <c r="G1008" s="49">
        <f>G1009+G1013</f>
        <v>22857.34</v>
      </c>
      <c r="H1008" s="49">
        <f>H1009+H1013</f>
        <v>22857.200000000004</v>
      </c>
    </row>
    <row r="1009" spans="1:8" ht="18.75">
      <c r="A1009" s="18"/>
      <c r="B1009" s="14"/>
      <c r="C1009" s="14" t="s">
        <v>227</v>
      </c>
      <c r="D1009" s="14" t="s">
        <v>247</v>
      </c>
      <c r="E1009" s="27" t="s">
        <v>30</v>
      </c>
      <c r="F1009" s="36">
        <f>F1010+F1011+F1012</f>
        <v>22717.800000000003</v>
      </c>
      <c r="G1009" s="36">
        <f>G1010+G1011+G1012</f>
        <v>22764.84</v>
      </c>
      <c r="H1009" s="36">
        <f>H1010+H1011+H1012</f>
        <v>22764.700000000004</v>
      </c>
    </row>
    <row r="1010" spans="1:8" ht="37.5">
      <c r="A1010" s="14"/>
      <c r="B1010" s="14"/>
      <c r="C1010" s="14"/>
      <c r="D1010" s="14" t="s">
        <v>31</v>
      </c>
      <c r="E1010" s="28" t="s">
        <v>32</v>
      </c>
      <c r="F1010" s="36">
        <v>19804.9</v>
      </c>
      <c r="G1010" s="36">
        <v>19804.9</v>
      </c>
      <c r="H1010" s="36">
        <v>19804.9</v>
      </c>
    </row>
    <row r="1011" spans="1:8" ht="18.75">
      <c r="A1011" s="14"/>
      <c r="B1011" s="14"/>
      <c r="C1011" s="14"/>
      <c r="D1011" s="14" t="s">
        <v>14</v>
      </c>
      <c r="E1011" s="28" t="s">
        <v>15</v>
      </c>
      <c r="F1011" s="36">
        <v>2833.5</v>
      </c>
      <c r="G1011" s="36">
        <v>2880.5</v>
      </c>
      <c r="H1011" s="36">
        <v>2880.4</v>
      </c>
    </row>
    <row r="1012" spans="1:8" ht="18.75">
      <c r="A1012" s="14"/>
      <c r="B1012" s="14"/>
      <c r="C1012" s="14"/>
      <c r="D1012" s="14" t="s">
        <v>45</v>
      </c>
      <c r="E1012" s="28" t="s">
        <v>46</v>
      </c>
      <c r="F1012" s="36">
        <v>79.4</v>
      </c>
      <c r="G1012" s="36">
        <v>79.44</v>
      </c>
      <c r="H1012" s="36">
        <v>79.4</v>
      </c>
    </row>
    <row r="1013" spans="1:8" ht="37.5">
      <c r="A1013" s="14"/>
      <c r="B1013" s="14"/>
      <c r="C1013" s="30" t="s">
        <v>310</v>
      </c>
      <c r="D1013" s="30"/>
      <c r="E1013" s="40" t="s">
        <v>267</v>
      </c>
      <c r="F1013" s="36">
        <f>F1014</f>
        <v>92.5</v>
      </c>
      <c r="G1013" s="36">
        <f>G1014</f>
        <v>92.5</v>
      </c>
      <c r="H1013" s="36">
        <f>H1014</f>
        <v>92.5</v>
      </c>
    </row>
    <row r="1014" spans="1:8" ht="37.5">
      <c r="A1014" s="14"/>
      <c r="B1014" s="14"/>
      <c r="C1014" s="30"/>
      <c r="D1014" s="14" t="s">
        <v>31</v>
      </c>
      <c r="E1014" s="28" t="s">
        <v>32</v>
      </c>
      <c r="F1014" s="36">
        <v>92.5</v>
      </c>
      <c r="G1014" s="36">
        <v>92.5</v>
      </c>
      <c r="H1014" s="36">
        <v>92.5</v>
      </c>
    </row>
    <row r="1015" spans="1:8" ht="18.75">
      <c r="A1015" s="14"/>
      <c r="B1015" s="127" t="s">
        <v>807</v>
      </c>
      <c r="C1015" s="31"/>
      <c r="D1015" s="31"/>
      <c r="E1015" s="50" t="s">
        <v>808</v>
      </c>
      <c r="F1015" s="49">
        <f>F1022+F1034+F1016</f>
        <v>78555</v>
      </c>
      <c r="G1015" s="49">
        <f>G1022+G1034+G1016</f>
        <v>109012.59999999999</v>
      </c>
      <c r="H1015" s="49">
        <f>H1022+H1034+H1016</f>
        <v>162554.4</v>
      </c>
    </row>
    <row r="1016" spans="1:8" ht="18.75">
      <c r="A1016" s="14"/>
      <c r="B1016" s="127"/>
      <c r="C1016" s="18" t="s">
        <v>5</v>
      </c>
      <c r="D1016" s="18" t="s">
        <v>247</v>
      </c>
      <c r="E1016" s="48" t="s">
        <v>6</v>
      </c>
      <c r="F1016" s="49">
        <f>F1017</f>
        <v>1337</v>
      </c>
      <c r="G1016" s="49">
        <f aca="true" t="shared" si="86" ref="G1016:H1018">G1017</f>
        <v>1280.9</v>
      </c>
      <c r="H1016" s="49">
        <f t="shared" si="86"/>
        <v>1188.6</v>
      </c>
    </row>
    <row r="1017" spans="1:8" ht="18.75">
      <c r="A1017" s="14"/>
      <c r="B1017" s="127"/>
      <c r="C1017" s="18" t="s">
        <v>25</v>
      </c>
      <c r="D1017" s="18" t="s">
        <v>247</v>
      </c>
      <c r="E1017" s="48" t="s">
        <v>288</v>
      </c>
      <c r="F1017" s="49">
        <f>F1018</f>
        <v>1337</v>
      </c>
      <c r="G1017" s="49">
        <f t="shared" si="86"/>
        <v>1280.9</v>
      </c>
      <c r="H1017" s="49">
        <f t="shared" si="86"/>
        <v>1188.6</v>
      </c>
    </row>
    <row r="1018" spans="1:8" ht="18.75">
      <c r="A1018" s="14"/>
      <c r="B1018" s="127"/>
      <c r="C1018" s="18" t="s">
        <v>39</v>
      </c>
      <c r="D1018" s="18"/>
      <c r="E1018" s="48" t="s">
        <v>40</v>
      </c>
      <c r="F1018" s="49">
        <f>F1019</f>
        <v>1337</v>
      </c>
      <c r="G1018" s="49">
        <f t="shared" si="86"/>
        <v>1280.9</v>
      </c>
      <c r="H1018" s="49">
        <f t="shared" si="86"/>
        <v>1188.6</v>
      </c>
    </row>
    <row r="1019" spans="1:8" ht="18.75">
      <c r="A1019" s="14"/>
      <c r="B1019" s="127"/>
      <c r="C1019" s="30" t="s">
        <v>255</v>
      </c>
      <c r="D1019" s="30"/>
      <c r="E1019" s="250" t="s">
        <v>312</v>
      </c>
      <c r="F1019" s="36">
        <f>F1020+F1021</f>
        <v>1337</v>
      </c>
      <c r="G1019" s="36">
        <f>G1020+G1021</f>
        <v>1280.9</v>
      </c>
      <c r="H1019" s="36">
        <f>H1020+H1021</f>
        <v>1188.6</v>
      </c>
    </row>
    <row r="1020" spans="1:8" ht="37.5">
      <c r="A1020" s="14"/>
      <c r="B1020" s="127"/>
      <c r="C1020" s="31"/>
      <c r="D1020" s="14" t="s">
        <v>31</v>
      </c>
      <c r="E1020" s="28" t="s">
        <v>32</v>
      </c>
      <c r="F1020" s="36">
        <f>15.1+158.5+227.5+298.3+8+617.6-40.2</f>
        <v>1284.8</v>
      </c>
      <c r="G1020" s="36">
        <f>14.7+152.4+229.9+298.3+8+565-38.6</f>
        <v>1229.7</v>
      </c>
      <c r="H1020" s="36">
        <f>16.8+160.5+227+298.3+8+465-36</f>
        <v>1139.6</v>
      </c>
    </row>
    <row r="1021" spans="1:8" ht="18.75">
      <c r="A1021" s="14"/>
      <c r="B1021" s="127"/>
      <c r="C1021" s="31"/>
      <c r="D1021" s="14" t="s">
        <v>14</v>
      </c>
      <c r="E1021" s="28" t="s">
        <v>15</v>
      </c>
      <c r="F1021" s="36">
        <f>40.2+12</f>
        <v>52.2</v>
      </c>
      <c r="G1021" s="36">
        <f>38.6+12.6</f>
        <v>51.2</v>
      </c>
      <c r="H1021" s="36">
        <f>36+13</f>
        <v>49</v>
      </c>
    </row>
    <row r="1022" spans="1:8" ht="18.75">
      <c r="A1022" s="18"/>
      <c r="B1022" s="18"/>
      <c r="C1022" s="18" t="s">
        <v>209</v>
      </c>
      <c r="D1022" s="18" t="s">
        <v>247</v>
      </c>
      <c r="E1022" s="48" t="s">
        <v>329</v>
      </c>
      <c r="F1022" s="49">
        <f>F1023+F1028</f>
        <v>72218</v>
      </c>
      <c r="G1022" s="49">
        <f>G1023+G1028</f>
        <v>71601.7</v>
      </c>
      <c r="H1022" s="49">
        <f>H1023+H1028</f>
        <v>71601.7</v>
      </c>
    </row>
    <row r="1023" spans="1:8" ht="18.75">
      <c r="A1023" s="18"/>
      <c r="B1023" s="18"/>
      <c r="C1023" s="18" t="s">
        <v>210</v>
      </c>
      <c r="D1023" s="18" t="s">
        <v>247</v>
      </c>
      <c r="E1023" s="48" t="s">
        <v>211</v>
      </c>
      <c r="F1023" s="49">
        <f aca="true" t="shared" si="87" ref="F1023:H1024">F1024</f>
        <v>181</v>
      </c>
      <c r="G1023" s="49">
        <f t="shared" si="87"/>
        <v>181</v>
      </c>
      <c r="H1023" s="49">
        <f t="shared" si="87"/>
        <v>181</v>
      </c>
    </row>
    <row r="1024" spans="1:8" ht="37.5">
      <c r="A1024" s="18"/>
      <c r="B1024" s="18"/>
      <c r="C1024" s="18" t="s">
        <v>212</v>
      </c>
      <c r="D1024" s="18"/>
      <c r="E1024" s="48" t="s">
        <v>1084</v>
      </c>
      <c r="F1024" s="49">
        <f t="shared" si="87"/>
        <v>181</v>
      </c>
      <c r="G1024" s="49">
        <f t="shared" si="87"/>
        <v>181</v>
      </c>
      <c r="H1024" s="49">
        <f t="shared" si="87"/>
        <v>181</v>
      </c>
    </row>
    <row r="1025" spans="1:8" ht="18.75">
      <c r="A1025" s="18"/>
      <c r="B1025" s="18"/>
      <c r="C1025" s="14" t="s">
        <v>213</v>
      </c>
      <c r="D1025" s="14" t="s">
        <v>247</v>
      </c>
      <c r="E1025" s="27" t="s">
        <v>214</v>
      </c>
      <c r="F1025" s="36">
        <f>F1026+F1027</f>
        <v>181</v>
      </c>
      <c r="G1025" s="36">
        <f>G1026+G1027</f>
        <v>181</v>
      </c>
      <c r="H1025" s="36">
        <f>H1026+H1027</f>
        <v>181</v>
      </c>
    </row>
    <row r="1026" spans="1:8" ht="37.5">
      <c r="A1026" s="14"/>
      <c r="B1026" s="14"/>
      <c r="C1026" s="14"/>
      <c r="D1026" s="14" t="s">
        <v>31</v>
      </c>
      <c r="E1026" s="28" t="s">
        <v>32</v>
      </c>
      <c r="F1026" s="36">
        <v>78</v>
      </c>
      <c r="G1026" s="36">
        <v>78</v>
      </c>
      <c r="H1026" s="36">
        <v>78</v>
      </c>
    </row>
    <row r="1027" spans="1:8" ht="18.75">
      <c r="A1027" s="14"/>
      <c r="B1027" s="14"/>
      <c r="C1027" s="14"/>
      <c r="D1027" s="14" t="s">
        <v>14</v>
      </c>
      <c r="E1027" s="28" t="s">
        <v>15</v>
      </c>
      <c r="F1027" s="36">
        <v>103</v>
      </c>
      <c r="G1027" s="36">
        <v>103</v>
      </c>
      <c r="H1027" s="36">
        <v>103</v>
      </c>
    </row>
    <row r="1028" spans="1:8" ht="37.5">
      <c r="A1028" s="14"/>
      <c r="B1028" s="14"/>
      <c r="C1028" s="18" t="s">
        <v>215</v>
      </c>
      <c r="D1028" s="18" t="s">
        <v>247</v>
      </c>
      <c r="E1028" s="48" t="s">
        <v>216</v>
      </c>
      <c r="F1028" s="49">
        <f aca="true" t="shared" si="88" ref="F1028:H1029">F1029</f>
        <v>72037</v>
      </c>
      <c r="G1028" s="49">
        <f t="shared" si="88"/>
        <v>71420.7</v>
      </c>
      <c r="H1028" s="49">
        <f t="shared" si="88"/>
        <v>71420.7</v>
      </c>
    </row>
    <row r="1029" spans="1:8" ht="18.75">
      <c r="A1029" s="14"/>
      <c r="B1029" s="14"/>
      <c r="C1029" s="31" t="s">
        <v>383</v>
      </c>
      <c r="D1029" s="18"/>
      <c r="E1029" s="34" t="s">
        <v>336</v>
      </c>
      <c r="F1029" s="49">
        <f t="shared" si="88"/>
        <v>72037</v>
      </c>
      <c r="G1029" s="49">
        <f t="shared" si="88"/>
        <v>71420.7</v>
      </c>
      <c r="H1029" s="49">
        <f t="shared" si="88"/>
        <v>71420.7</v>
      </c>
    </row>
    <row r="1030" spans="1:8" ht="18.75">
      <c r="A1030" s="14"/>
      <c r="B1030" s="14"/>
      <c r="C1030" s="14" t="s">
        <v>384</v>
      </c>
      <c r="D1030" s="14"/>
      <c r="E1030" s="28" t="s">
        <v>117</v>
      </c>
      <c r="F1030" s="36">
        <f>F1031+F1032+F1033</f>
        <v>72037</v>
      </c>
      <c r="G1030" s="36">
        <f>G1031+G1032+G1033</f>
        <v>71420.7</v>
      </c>
      <c r="H1030" s="36">
        <f>H1031+H1032+H1033</f>
        <v>71420.7</v>
      </c>
    </row>
    <row r="1031" spans="1:8" ht="37.5">
      <c r="A1031" s="14"/>
      <c r="B1031" s="14"/>
      <c r="C1031" s="14"/>
      <c r="D1031" s="14" t="s">
        <v>31</v>
      </c>
      <c r="E1031" s="28" t="s">
        <v>32</v>
      </c>
      <c r="F1031" s="36">
        <v>65760</v>
      </c>
      <c r="G1031" s="36">
        <v>65760</v>
      </c>
      <c r="H1031" s="36">
        <v>65760</v>
      </c>
    </row>
    <row r="1032" spans="1:8" ht="18.75">
      <c r="A1032" s="14"/>
      <c r="B1032" s="14"/>
      <c r="C1032" s="14"/>
      <c r="D1032" s="14" t="s">
        <v>14</v>
      </c>
      <c r="E1032" s="28" t="s">
        <v>15</v>
      </c>
      <c r="F1032" s="36">
        <v>6162.6</v>
      </c>
      <c r="G1032" s="36">
        <v>5546.3</v>
      </c>
      <c r="H1032" s="36">
        <v>5546.3</v>
      </c>
    </row>
    <row r="1033" spans="1:8" ht="18.75">
      <c r="A1033" s="14"/>
      <c r="B1033" s="14"/>
      <c r="C1033" s="14"/>
      <c r="D1033" s="14" t="s">
        <v>45</v>
      </c>
      <c r="E1033" s="28" t="s">
        <v>46</v>
      </c>
      <c r="F1033" s="36">
        <v>114.4</v>
      </c>
      <c r="G1033" s="36">
        <v>114.4</v>
      </c>
      <c r="H1033" s="36">
        <v>114.4</v>
      </c>
    </row>
    <row r="1034" spans="1:8" ht="18.75">
      <c r="A1034" s="18"/>
      <c r="B1034" s="18"/>
      <c r="C1034" s="18" t="s">
        <v>237</v>
      </c>
      <c r="D1034" s="18" t="s">
        <v>247</v>
      </c>
      <c r="E1034" s="48" t="s">
        <v>238</v>
      </c>
      <c r="F1034" s="49">
        <f>F1037+F1035</f>
        <v>5000</v>
      </c>
      <c r="G1034" s="49">
        <f>G1037+G1035</f>
        <v>36130</v>
      </c>
      <c r="H1034" s="49">
        <f>H1037+H1035</f>
        <v>89764.1</v>
      </c>
    </row>
    <row r="1035" spans="1:8" ht="18.75">
      <c r="A1035" s="18"/>
      <c r="B1035" s="18"/>
      <c r="C1035" s="14" t="s">
        <v>503</v>
      </c>
      <c r="D1035" s="18" t="s">
        <v>247</v>
      </c>
      <c r="E1035" s="27" t="s">
        <v>502</v>
      </c>
      <c r="F1035" s="36">
        <f>F1036</f>
        <v>5000</v>
      </c>
      <c r="G1035" s="36"/>
      <c r="H1035" s="36">
        <f>H1036</f>
        <v>13000</v>
      </c>
    </row>
    <row r="1036" spans="1:8" ht="18.75">
      <c r="A1036" s="14"/>
      <c r="B1036" s="14"/>
      <c r="C1036" s="14" t="s">
        <v>299</v>
      </c>
      <c r="D1036" s="14" t="s">
        <v>45</v>
      </c>
      <c r="E1036" s="28" t="s">
        <v>46</v>
      </c>
      <c r="F1036" s="36">
        <v>5000</v>
      </c>
      <c r="G1036" s="36"/>
      <c r="H1036" s="36">
        <v>13000</v>
      </c>
    </row>
    <row r="1037" spans="1:8" ht="18.75">
      <c r="A1037" s="18"/>
      <c r="B1037" s="18"/>
      <c r="C1037" s="14" t="s">
        <v>241</v>
      </c>
      <c r="D1037" s="18" t="s">
        <v>247</v>
      </c>
      <c r="E1037" s="27" t="s">
        <v>242</v>
      </c>
      <c r="F1037" s="36"/>
      <c r="G1037" s="36">
        <f>G1038</f>
        <v>36130</v>
      </c>
      <c r="H1037" s="36">
        <f>H1038</f>
        <v>76764.1</v>
      </c>
    </row>
    <row r="1038" spans="1:8" ht="18.75">
      <c r="A1038" s="14"/>
      <c r="B1038" s="14"/>
      <c r="C1038" s="14" t="s">
        <v>299</v>
      </c>
      <c r="D1038" s="14" t="s">
        <v>45</v>
      </c>
      <c r="E1038" s="28" t="s">
        <v>46</v>
      </c>
      <c r="F1038" s="36"/>
      <c r="G1038" s="36">
        <f>36130</f>
        <v>36130</v>
      </c>
      <c r="H1038" s="36">
        <v>76764.1</v>
      </c>
    </row>
    <row r="1039" spans="1:8" ht="18.75">
      <c r="A1039" s="143"/>
      <c r="B1039" s="31" t="s">
        <v>809</v>
      </c>
      <c r="C1039" s="31"/>
      <c r="D1039" s="31"/>
      <c r="E1039" s="50" t="s">
        <v>810</v>
      </c>
      <c r="F1039" s="49">
        <f aca="true" t="shared" si="89" ref="F1039:H1044">F1040</f>
        <v>135.9</v>
      </c>
      <c r="G1039" s="49">
        <f t="shared" si="89"/>
        <v>135.9</v>
      </c>
      <c r="H1039" s="49">
        <f t="shared" si="89"/>
        <v>135.9</v>
      </c>
    </row>
    <row r="1040" spans="1:8" ht="18.75">
      <c r="A1040" s="143"/>
      <c r="B1040" s="18" t="s">
        <v>811</v>
      </c>
      <c r="C1040" s="18"/>
      <c r="D1040" s="18"/>
      <c r="E1040" s="34" t="s">
        <v>812</v>
      </c>
      <c r="F1040" s="49">
        <f t="shared" si="89"/>
        <v>135.9</v>
      </c>
      <c r="G1040" s="49">
        <f t="shared" si="89"/>
        <v>135.9</v>
      </c>
      <c r="H1040" s="49">
        <f t="shared" si="89"/>
        <v>135.9</v>
      </c>
    </row>
    <row r="1041" spans="1:8" ht="18.75">
      <c r="A1041" s="143"/>
      <c r="B1041" s="14"/>
      <c r="C1041" s="18" t="s">
        <v>209</v>
      </c>
      <c r="D1041" s="18" t="s">
        <v>247</v>
      </c>
      <c r="E1041" s="48" t="s">
        <v>329</v>
      </c>
      <c r="F1041" s="49">
        <f>F1042+F1046</f>
        <v>135.9</v>
      </c>
      <c r="G1041" s="49">
        <f>G1042+G1046</f>
        <v>135.9</v>
      </c>
      <c r="H1041" s="49">
        <f>H1042+H1046</f>
        <v>135.9</v>
      </c>
    </row>
    <row r="1042" spans="1:8" ht="18.75">
      <c r="A1042" s="143"/>
      <c r="B1042" s="14"/>
      <c r="C1042" s="18" t="s">
        <v>210</v>
      </c>
      <c r="D1042" s="18" t="s">
        <v>247</v>
      </c>
      <c r="E1042" s="48" t="s">
        <v>211</v>
      </c>
      <c r="F1042" s="49">
        <f t="shared" si="89"/>
        <v>50.9</v>
      </c>
      <c r="G1042" s="49">
        <f t="shared" si="89"/>
        <v>50.9</v>
      </c>
      <c r="H1042" s="49">
        <f t="shared" si="89"/>
        <v>50.9</v>
      </c>
    </row>
    <row r="1043" spans="1:8" ht="37.5">
      <c r="A1043" s="143"/>
      <c r="B1043" s="14"/>
      <c r="C1043" s="18" t="s">
        <v>212</v>
      </c>
      <c r="D1043" s="18"/>
      <c r="E1043" s="48" t="s">
        <v>1084</v>
      </c>
      <c r="F1043" s="49">
        <f t="shared" si="89"/>
        <v>50.9</v>
      </c>
      <c r="G1043" s="49">
        <f t="shared" si="89"/>
        <v>50.9</v>
      </c>
      <c r="H1043" s="49">
        <f t="shared" si="89"/>
        <v>50.9</v>
      </c>
    </row>
    <row r="1044" spans="1:8" ht="18.75">
      <c r="A1044" s="143"/>
      <c r="B1044" s="14"/>
      <c r="C1044" s="14" t="s">
        <v>213</v>
      </c>
      <c r="D1044" s="14" t="s">
        <v>247</v>
      </c>
      <c r="E1044" s="27" t="s">
        <v>214</v>
      </c>
      <c r="F1044" s="36">
        <f t="shared" si="89"/>
        <v>50.9</v>
      </c>
      <c r="G1044" s="36">
        <f t="shared" si="89"/>
        <v>50.9</v>
      </c>
      <c r="H1044" s="36">
        <f t="shared" si="89"/>
        <v>50.9</v>
      </c>
    </row>
    <row r="1045" spans="1:8" ht="18.75">
      <c r="A1045" s="143"/>
      <c r="B1045" s="14"/>
      <c r="C1045" s="14"/>
      <c r="D1045" s="14" t="s">
        <v>14</v>
      </c>
      <c r="E1045" s="28" t="s">
        <v>15</v>
      </c>
      <c r="F1045" s="36">
        <v>50.9</v>
      </c>
      <c r="G1045" s="36">
        <v>50.9</v>
      </c>
      <c r="H1045" s="36">
        <v>50.9</v>
      </c>
    </row>
    <row r="1046" spans="1:8" ht="37.5">
      <c r="A1046" s="14"/>
      <c r="B1046" s="14"/>
      <c r="C1046" s="18" t="s">
        <v>215</v>
      </c>
      <c r="D1046" s="18" t="s">
        <v>247</v>
      </c>
      <c r="E1046" s="48" t="s">
        <v>216</v>
      </c>
      <c r="F1046" s="49">
        <f>F1047</f>
        <v>85</v>
      </c>
      <c r="G1046" s="49">
        <f aca="true" t="shared" si="90" ref="G1046:H1048">G1047</f>
        <v>85</v>
      </c>
      <c r="H1046" s="49">
        <f t="shared" si="90"/>
        <v>85</v>
      </c>
    </row>
    <row r="1047" spans="1:8" ht="18.75">
      <c r="A1047" s="14"/>
      <c r="B1047" s="14"/>
      <c r="C1047" s="31" t="s">
        <v>383</v>
      </c>
      <c r="D1047" s="18"/>
      <c r="E1047" s="34" t="s">
        <v>336</v>
      </c>
      <c r="F1047" s="49">
        <f>F1048</f>
        <v>85</v>
      </c>
      <c r="G1047" s="49">
        <f t="shared" si="90"/>
        <v>85</v>
      </c>
      <c r="H1047" s="49">
        <f t="shared" si="90"/>
        <v>85</v>
      </c>
    </row>
    <row r="1048" spans="1:8" ht="18.75">
      <c r="A1048" s="14"/>
      <c r="B1048" s="14"/>
      <c r="C1048" s="14" t="s">
        <v>384</v>
      </c>
      <c r="D1048" s="14"/>
      <c r="E1048" s="28" t="s">
        <v>117</v>
      </c>
      <c r="F1048" s="36">
        <f>F1049</f>
        <v>85</v>
      </c>
      <c r="G1048" s="36">
        <f t="shared" si="90"/>
        <v>85</v>
      </c>
      <c r="H1048" s="36">
        <f t="shared" si="90"/>
        <v>85</v>
      </c>
    </row>
    <row r="1049" spans="1:8" ht="18.75">
      <c r="A1049" s="14"/>
      <c r="B1049" s="14"/>
      <c r="C1049" s="14"/>
      <c r="D1049" s="14" t="s">
        <v>14</v>
      </c>
      <c r="E1049" s="28" t="s">
        <v>15</v>
      </c>
      <c r="F1049" s="36">
        <v>85</v>
      </c>
      <c r="G1049" s="36">
        <v>85</v>
      </c>
      <c r="H1049" s="36">
        <v>85</v>
      </c>
    </row>
    <row r="1050" spans="1:8" ht="18.75">
      <c r="A1050" s="226" t="s">
        <v>245</v>
      </c>
      <c r="B1050" s="227"/>
      <c r="C1050" s="227"/>
      <c r="D1050" s="227"/>
      <c r="E1050" s="228"/>
      <c r="F1050" s="49">
        <f>F33+F60+F555+F587+F629+F813+F931+F1003+F12</f>
        <v>3869699.40825</v>
      </c>
      <c r="G1050" s="49">
        <f>G33+G60+G555+G587+G629+G813+G931+G1003+G12</f>
        <v>3446748.22606</v>
      </c>
      <c r="H1050" s="49">
        <f>H33+H60+H555+H587+H629+H813+H931+H1003+H12</f>
        <v>3100606.0018900004</v>
      </c>
    </row>
    <row r="1051" spans="1:8" ht="18.75">
      <c r="A1051" s="158"/>
      <c r="B1051" s="158"/>
      <c r="C1051" s="158"/>
      <c r="D1051" s="158"/>
      <c r="E1051" s="158"/>
      <c r="F1051" s="159"/>
      <c r="G1051" s="159"/>
      <c r="H1051" s="159"/>
    </row>
  </sheetData>
  <sheetProtection/>
  <mergeCells count="10">
    <mergeCell ref="A1050:E1050"/>
    <mergeCell ref="B2:C2"/>
    <mergeCell ref="A7:E7"/>
    <mergeCell ref="A9:A10"/>
    <mergeCell ref="B9:D9"/>
    <mergeCell ref="A6:H6"/>
    <mergeCell ref="E9:E10"/>
    <mergeCell ref="H9:H10"/>
    <mergeCell ref="F9:F10"/>
    <mergeCell ref="G9:G10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40" r:id="rId1"/>
  <headerFooter differentFirst="1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G21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29.25390625" style="23" customWidth="1"/>
    <col min="2" max="2" width="82.00390625" style="23" customWidth="1"/>
    <col min="3" max="3" width="14.875" style="23" hidden="1" customWidth="1"/>
    <col min="4" max="4" width="13.625" style="23" hidden="1" customWidth="1"/>
    <col min="5" max="5" width="14.75390625" style="23" customWidth="1"/>
    <col min="6" max="6" width="13.875" style="23" customWidth="1"/>
    <col min="7" max="7" width="13.375" style="23" customWidth="1"/>
    <col min="8" max="16384" width="9.125" style="23" customWidth="1"/>
  </cols>
  <sheetData>
    <row r="1" ht="15.75">
      <c r="E1" s="24" t="s">
        <v>767</v>
      </c>
    </row>
    <row r="2" spans="1:5" ht="15.75">
      <c r="A2" s="33"/>
      <c r="E2" s="9" t="s">
        <v>461</v>
      </c>
    </row>
    <row r="3" ht="15.75">
      <c r="E3" s="1" t="s">
        <v>462</v>
      </c>
    </row>
    <row r="4" ht="15.75">
      <c r="E4" s="1" t="s">
        <v>1057</v>
      </c>
    </row>
    <row r="5" ht="15.75">
      <c r="C5" s="1"/>
    </row>
    <row r="6" spans="2:3" ht="15.75">
      <c r="B6" s="238"/>
      <c r="C6" s="238"/>
    </row>
    <row r="7" spans="1:7" ht="37.5" customHeight="1">
      <c r="A7" s="233" t="s">
        <v>794</v>
      </c>
      <c r="B7" s="233"/>
      <c r="C7" s="233"/>
      <c r="D7" s="233"/>
      <c r="E7" s="233"/>
      <c r="F7" s="233"/>
      <c r="G7" s="233"/>
    </row>
    <row r="8" spans="1:7" ht="18.75">
      <c r="A8" s="240"/>
      <c r="B8" s="240"/>
      <c r="C8" s="240"/>
      <c r="D8" s="163"/>
      <c r="E8" s="163"/>
      <c r="F8" s="163"/>
      <c r="G8" s="163"/>
    </row>
    <row r="9" spans="1:7" ht="18.75">
      <c r="A9" s="164"/>
      <c r="B9" s="164"/>
      <c r="C9" s="163"/>
      <c r="D9" s="163"/>
      <c r="E9" s="163"/>
      <c r="F9" s="163"/>
      <c r="G9" s="22" t="s">
        <v>460</v>
      </c>
    </row>
    <row r="10" spans="1:7" ht="57" customHeight="1">
      <c r="A10" s="165" t="s">
        <v>437</v>
      </c>
      <c r="B10" s="166" t="s">
        <v>438</v>
      </c>
      <c r="C10" s="13" t="s">
        <v>788</v>
      </c>
      <c r="D10" s="167" t="s">
        <v>787</v>
      </c>
      <c r="E10" s="168" t="s">
        <v>795</v>
      </c>
      <c r="F10" s="13" t="s">
        <v>489</v>
      </c>
      <c r="G10" s="13" t="s">
        <v>796</v>
      </c>
    </row>
    <row r="11" spans="1:7" ht="15.75" customHeight="1">
      <c r="A11" s="166">
        <v>1</v>
      </c>
      <c r="B11" s="166">
        <v>2</v>
      </c>
      <c r="C11" s="166">
        <v>3</v>
      </c>
      <c r="D11" s="169"/>
      <c r="E11" s="166">
        <v>3</v>
      </c>
      <c r="F11" s="166">
        <v>4</v>
      </c>
      <c r="G11" s="166">
        <v>5</v>
      </c>
    </row>
    <row r="12" spans="1:7" ht="15.75" customHeight="1">
      <c r="A12" s="170"/>
      <c r="B12" s="171"/>
      <c r="C12" s="172"/>
      <c r="D12" s="172"/>
      <c r="E12" s="172"/>
      <c r="F12" s="172"/>
      <c r="G12" s="172"/>
    </row>
    <row r="13" spans="1:7" ht="20.25" customHeight="1">
      <c r="A13" s="173" t="s">
        <v>439</v>
      </c>
      <c r="B13" s="173" t="s">
        <v>440</v>
      </c>
      <c r="C13" s="174">
        <v>271379.1</v>
      </c>
      <c r="D13" s="175">
        <f>-(991.3-1771.9)</f>
        <v>780.6000000000001</v>
      </c>
      <c r="E13" s="174">
        <v>167859.5</v>
      </c>
      <c r="F13" s="174">
        <v>0</v>
      </c>
      <c r="G13" s="174">
        <v>0</v>
      </c>
    </row>
    <row r="14" spans="1:7" ht="18.75">
      <c r="A14" s="176"/>
      <c r="B14" s="176"/>
      <c r="C14" s="177"/>
      <c r="D14" s="177"/>
      <c r="E14" s="177"/>
      <c r="F14" s="177"/>
      <c r="G14" s="177"/>
    </row>
    <row r="15" spans="1:7" ht="39.75" customHeight="1" hidden="1">
      <c r="A15" s="178" t="s">
        <v>441</v>
      </c>
      <c r="B15" s="179" t="s">
        <v>442</v>
      </c>
      <c r="C15" s="180"/>
      <c r="D15" s="180"/>
      <c r="E15" s="180"/>
      <c r="F15" s="180"/>
      <c r="G15" s="180"/>
    </row>
    <row r="16" spans="1:7" ht="15.75" customHeight="1" hidden="1">
      <c r="A16" s="181"/>
      <c r="B16" s="182"/>
      <c r="C16" s="183"/>
      <c r="D16" s="183"/>
      <c r="E16" s="183"/>
      <c r="F16" s="183"/>
      <c r="G16" s="183"/>
    </row>
    <row r="17" spans="1:7" ht="15.75" customHeight="1">
      <c r="A17" s="241"/>
      <c r="B17" s="239" t="s">
        <v>443</v>
      </c>
      <c r="C17" s="236">
        <f>C13</f>
        <v>271379.1</v>
      </c>
      <c r="D17" s="234">
        <f>D13</f>
        <v>780.6000000000001</v>
      </c>
      <c r="E17" s="236">
        <f>E13</f>
        <v>167859.5</v>
      </c>
      <c r="F17" s="236">
        <f>F13</f>
        <v>0</v>
      </c>
      <c r="G17" s="236">
        <f>G13</f>
        <v>0</v>
      </c>
    </row>
    <row r="18" spans="1:7" ht="21.75" customHeight="1">
      <c r="A18" s="242"/>
      <c r="B18" s="239"/>
      <c r="C18" s="237"/>
      <c r="D18" s="235"/>
      <c r="E18" s="237"/>
      <c r="F18" s="237"/>
      <c r="G18" s="237"/>
    </row>
    <row r="20" ht="12.75">
      <c r="B20" s="153"/>
    </row>
    <row r="21" ht="12.75" hidden="1">
      <c r="C21" s="26" t="e">
        <f>#REF!-#REF!</f>
        <v>#REF!</v>
      </c>
    </row>
  </sheetData>
  <sheetProtection/>
  <mergeCells count="10">
    <mergeCell ref="A7:G7"/>
    <mergeCell ref="D17:D18"/>
    <mergeCell ref="E17:E18"/>
    <mergeCell ref="F17:F18"/>
    <mergeCell ref="G17:G18"/>
    <mergeCell ref="B6:C6"/>
    <mergeCell ref="B17:B18"/>
    <mergeCell ref="C17:C18"/>
    <mergeCell ref="A8:C8"/>
    <mergeCell ref="A17:A18"/>
  </mergeCells>
  <printOptions/>
  <pageMargins left="0.7874015748031497" right="0.7874015748031497" top="1.1811023622047245" bottom="0.3937007874015748" header="0.31496062992125984" footer="0.31496062992125984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E67"/>
  <sheetViews>
    <sheetView workbookViewId="0" topLeftCell="A55">
      <selection activeCell="B68" sqref="B68"/>
    </sheetView>
  </sheetViews>
  <sheetFormatPr defaultColWidth="9.00390625" defaultRowHeight="12.75"/>
  <cols>
    <col min="1" max="1" width="113.25390625" style="191" customWidth="1"/>
    <col min="2" max="2" width="17.875" style="41" customWidth="1"/>
    <col min="3" max="3" width="17.75390625" style="41" customWidth="1"/>
    <col min="4" max="4" width="17.00390625" style="41" customWidth="1"/>
    <col min="5" max="16384" width="9.125" style="41" customWidth="1"/>
  </cols>
  <sheetData>
    <row r="1" spans="2:4" ht="15.75">
      <c r="B1" s="8"/>
      <c r="C1" s="160" t="s">
        <v>752</v>
      </c>
      <c r="D1" s="42"/>
    </row>
    <row r="2" spans="2:4" ht="15.75">
      <c r="B2" s="9"/>
      <c r="C2" s="161" t="s">
        <v>461</v>
      </c>
      <c r="D2" s="42"/>
    </row>
    <row r="3" spans="3:4" ht="15.75">
      <c r="C3" s="161" t="s">
        <v>462</v>
      </c>
      <c r="D3" s="42"/>
    </row>
    <row r="4" spans="2:4" ht="15.75">
      <c r="B4" s="1"/>
      <c r="C4" s="161" t="s">
        <v>1057</v>
      </c>
      <c r="D4" s="161"/>
    </row>
    <row r="6" spans="1:4" ht="35.25" customHeight="1">
      <c r="A6" s="215" t="s">
        <v>1038</v>
      </c>
      <c r="B6" s="215"/>
      <c r="C6" s="215"/>
      <c r="D6" s="215"/>
    </row>
    <row r="7" spans="1:4" ht="15.75">
      <c r="A7" s="243"/>
      <c r="B7" s="243"/>
      <c r="C7" s="243"/>
      <c r="D7" s="42"/>
    </row>
    <row r="8" spans="1:4" ht="15.75">
      <c r="A8" s="192"/>
      <c r="B8" s="194"/>
      <c r="D8" s="122" t="s">
        <v>460</v>
      </c>
    </row>
    <row r="9" spans="1:4" ht="15.75">
      <c r="A9" s="193" t="s">
        <v>464</v>
      </c>
      <c r="B9" s="91" t="s">
        <v>488</v>
      </c>
      <c r="C9" s="91" t="s">
        <v>489</v>
      </c>
      <c r="D9" s="91" t="s">
        <v>796</v>
      </c>
    </row>
    <row r="10" spans="1:4" ht="15.75">
      <c r="A10" s="193">
        <v>1</v>
      </c>
      <c r="B10" s="91">
        <v>2</v>
      </c>
      <c r="C10" s="25">
        <v>3</v>
      </c>
      <c r="D10" s="25">
        <v>4</v>
      </c>
    </row>
    <row r="11" spans="1:4" ht="15.75">
      <c r="A11" s="204" t="s">
        <v>465</v>
      </c>
      <c r="B11" s="199">
        <f>SUM(B12:B13)</f>
        <v>165898.6</v>
      </c>
      <c r="C11" s="199">
        <f>SUM(C12:C13)</f>
        <v>96682.2</v>
      </c>
      <c r="D11" s="199">
        <f>SUM(D12:D13)</f>
        <v>101152.9</v>
      </c>
    </row>
    <row r="12" spans="1:4" ht="31.5">
      <c r="A12" s="205" t="s">
        <v>1039</v>
      </c>
      <c r="B12" s="200">
        <v>125411.2</v>
      </c>
      <c r="C12" s="200">
        <v>96682.2</v>
      </c>
      <c r="D12" s="200">
        <v>101152.9</v>
      </c>
    </row>
    <row r="13" spans="1:4" ht="31.5">
      <c r="A13" s="205" t="s">
        <v>1040</v>
      </c>
      <c r="B13" s="200">
        <v>40487.4</v>
      </c>
      <c r="C13" s="200"/>
      <c r="D13" s="200"/>
    </row>
    <row r="14" spans="1:4" ht="15.75">
      <c r="A14" s="204" t="s">
        <v>466</v>
      </c>
      <c r="B14" s="201">
        <f>SUM(B15:B18)</f>
        <v>22329.4</v>
      </c>
      <c r="C14" s="201">
        <f>SUM(C15:C18)</f>
        <v>19314</v>
      </c>
      <c r="D14" s="201">
        <f>SUM(D15:D18)</f>
        <v>6815.4</v>
      </c>
    </row>
    <row r="15" spans="1:4" ht="31.5">
      <c r="A15" s="205" t="s">
        <v>1041</v>
      </c>
      <c r="B15" s="200">
        <v>9373.9</v>
      </c>
      <c r="C15" s="200">
        <v>10155.1</v>
      </c>
      <c r="D15" s="200"/>
    </row>
    <row r="16" spans="1:4" ht="31.5">
      <c r="A16" s="205" t="s">
        <v>1042</v>
      </c>
      <c r="B16" s="200">
        <v>7030.5</v>
      </c>
      <c r="C16" s="200">
        <v>2343.5</v>
      </c>
      <c r="D16" s="200"/>
    </row>
    <row r="17" spans="1:4" ht="31.5">
      <c r="A17" s="205" t="s">
        <v>426</v>
      </c>
      <c r="B17" s="200">
        <v>44.7</v>
      </c>
      <c r="C17" s="200">
        <v>347</v>
      </c>
      <c r="D17" s="200">
        <v>347</v>
      </c>
    </row>
    <row r="18" spans="1:4" ht="15.75">
      <c r="A18" s="205" t="s">
        <v>422</v>
      </c>
      <c r="B18" s="200">
        <v>5880.3</v>
      </c>
      <c r="C18" s="200">
        <v>6468.4</v>
      </c>
      <c r="D18" s="200">
        <v>6468.4</v>
      </c>
    </row>
    <row r="19" spans="1:4" ht="31.5">
      <c r="A19" s="204" t="s">
        <v>467</v>
      </c>
      <c r="B19" s="199">
        <f>SUM(B20:B38)</f>
        <v>1271693.6999999997</v>
      </c>
      <c r="C19" s="199">
        <f>SUM(C20:C38)</f>
        <v>1274078.4999999995</v>
      </c>
      <c r="D19" s="199">
        <f>SUM(D20:D38)</f>
        <v>1275377.1999999997</v>
      </c>
    </row>
    <row r="20" spans="1:4" ht="15.75">
      <c r="A20" s="205" t="s">
        <v>312</v>
      </c>
      <c r="B20" s="200">
        <v>1070991.3</v>
      </c>
      <c r="C20" s="200">
        <v>1075448.2</v>
      </c>
      <c r="D20" s="200">
        <v>1076492.6</v>
      </c>
    </row>
    <row r="21" spans="1:4" ht="15.75">
      <c r="A21" s="205" t="s">
        <v>468</v>
      </c>
      <c r="B21" s="200">
        <v>4616.2</v>
      </c>
      <c r="C21" s="200">
        <v>4616.2</v>
      </c>
      <c r="D21" s="200">
        <v>4616.2</v>
      </c>
    </row>
    <row r="22" spans="1:4" ht="31.5">
      <c r="A22" s="205" t="s">
        <v>318</v>
      </c>
      <c r="B22" s="200">
        <v>514.6</v>
      </c>
      <c r="C22" s="200">
        <v>612.6</v>
      </c>
      <c r="D22" s="200">
        <v>433.5</v>
      </c>
    </row>
    <row r="23" spans="1:4" ht="63">
      <c r="A23" s="205" t="s">
        <v>303</v>
      </c>
      <c r="B23" s="200">
        <v>26638</v>
      </c>
      <c r="C23" s="200">
        <v>28040</v>
      </c>
      <c r="D23" s="200">
        <v>28040</v>
      </c>
    </row>
    <row r="24" spans="1:4" ht="47.25">
      <c r="A24" s="205" t="s">
        <v>266</v>
      </c>
      <c r="B24" s="200">
        <v>251</v>
      </c>
      <c r="C24" s="200">
        <v>251</v>
      </c>
      <c r="D24" s="200">
        <v>251</v>
      </c>
    </row>
    <row r="25" spans="1:4" ht="15.75">
      <c r="A25" s="205" t="s">
        <v>44</v>
      </c>
      <c r="B25" s="200">
        <v>22689.5</v>
      </c>
      <c r="C25" s="200">
        <v>22689.5</v>
      </c>
      <c r="D25" s="200">
        <v>22689.5</v>
      </c>
    </row>
    <row r="26" spans="1:4" ht="47.25">
      <c r="A26" s="205" t="s">
        <v>350</v>
      </c>
      <c r="B26" s="200">
        <v>6188</v>
      </c>
      <c r="C26" s="200">
        <v>6188</v>
      </c>
      <c r="D26" s="200">
        <v>6188</v>
      </c>
    </row>
    <row r="27" spans="1:4" ht="31.5">
      <c r="A27" s="205" t="s">
        <v>347</v>
      </c>
      <c r="B27" s="200">
        <v>7286.5</v>
      </c>
      <c r="C27" s="200">
        <v>3521.9</v>
      </c>
      <c r="D27" s="200">
        <v>4250.5</v>
      </c>
    </row>
    <row r="28" spans="1:4" ht="31.5">
      <c r="A28" s="205" t="s">
        <v>307</v>
      </c>
      <c r="B28" s="200">
        <v>0.5</v>
      </c>
      <c r="C28" s="200">
        <v>0.5</v>
      </c>
      <c r="D28" s="200">
        <v>0.5</v>
      </c>
    </row>
    <row r="29" spans="1:4" ht="31.5">
      <c r="A29" s="205" t="s">
        <v>777</v>
      </c>
      <c r="B29" s="200">
        <v>892.5</v>
      </c>
      <c r="C29" s="200">
        <v>892.5</v>
      </c>
      <c r="D29" s="200">
        <v>892.5</v>
      </c>
    </row>
    <row r="30" spans="1:4" ht="15.75">
      <c r="A30" s="205" t="s">
        <v>224</v>
      </c>
      <c r="B30" s="200">
        <v>66.2</v>
      </c>
      <c r="C30" s="200">
        <v>66.2</v>
      </c>
      <c r="D30" s="200">
        <v>66.2</v>
      </c>
    </row>
    <row r="31" spans="1:4" ht="15.75">
      <c r="A31" s="205" t="s">
        <v>246</v>
      </c>
      <c r="B31" s="200">
        <v>267.2</v>
      </c>
      <c r="C31" s="200">
        <v>267.2</v>
      </c>
      <c r="D31" s="200">
        <v>267.2</v>
      </c>
    </row>
    <row r="32" spans="1:4" ht="31.5">
      <c r="A32" s="205" t="s">
        <v>267</v>
      </c>
      <c r="B32" s="200">
        <v>92.5</v>
      </c>
      <c r="C32" s="200">
        <v>92.5</v>
      </c>
      <c r="D32" s="200">
        <v>92.5</v>
      </c>
    </row>
    <row r="33" spans="1:4" ht="15.75">
      <c r="A33" s="205" t="s">
        <v>972</v>
      </c>
      <c r="B33" s="200">
        <v>1928.9</v>
      </c>
      <c r="C33" s="200">
        <v>1928.9</v>
      </c>
      <c r="D33" s="200">
        <v>1928.9</v>
      </c>
    </row>
    <row r="34" spans="1:4" ht="31.5">
      <c r="A34" s="205" t="s">
        <v>973</v>
      </c>
      <c r="B34" s="200">
        <v>90.9</v>
      </c>
      <c r="C34" s="200">
        <v>90.9</v>
      </c>
      <c r="D34" s="200">
        <v>90.9</v>
      </c>
    </row>
    <row r="35" spans="1:4" ht="31.5">
      <c r="A35" s="205" t="s">
        <v>345</v>
      </c>
      <c r="B35" s="200">
        <v>548.6</v>
      </c>
      <c r="C35" s="200">
        <v>548.6</v>
      </c>
      <c r="D35" s="200">
        <v>548.6</v>
      </c>
    </row>
    <row r="36" spans="1:4" ht="31.5">
      <c r="A36" s="205" t="s">
        <v>262</v>
      </c>
      <c r="B36" s="200">
        <v>15.7</v>
      </c>
      <c r="C36" s="200">
        <v>15.7</v>
      </c>
      <c r="D36" s="200">
        <v>15.7</v>
      </c>
    </row>
    <row r="37" spans="1:5" ht="31.5">
      <c r="A37" s="205" t="s">
        <v>974</v>
      </c>
      <c r="B37" s="200">
        <v>51207.7</v>
      </c>
      <c r="C37" s="200">
        <v>51207.7</v>
      </c>
      <c r="D37" s="200">
        <v>51207.7</v>
      </c>
      <c r="E37" s="244"/>
    </row>
    <row r="38" spans="1:5" ht="31.5">
      <c r="A38" s="205" t="s">
        <v>975</v>
      </c>
      <c r="B38" s="200">
        <v>77407.9</v>
      </c>
      <c r="C38" s="200">
        <v>77600.4</v>
      </c>
      <c r="D38" s="200">
        <v>77305.2</v>
      </c>
      <c r="E38" s="244"/>
    </row>
    <row r="39" spans="1:4" ht="24.75" customHeight="1">
      <c r="A39" s="204" t="s">
        <v>469</v>
      </c>
      <c r="B39" s="199">
        <f>SUM(B40:B63)</f>
        <v>946389.20206</v>
      </c>
      <c r="C39" s="199">
        <f>SUM(C40:C63)</f>
        <v>709295.4957499999</v>
      </c>
      <c r="D39" s="199">
        <f>SUM(D40:D63)</f>
        <v>362806.49999999994</v>
      </c>
    </row>
    <row r="40" spans="1:4" ht="94.5">
      <c r="A40" s="205" t="s">
        <v>1043</v>
      </c>
      <c r="B40" s="200">
        <v>5250.9</v>
      </c>
      <c r="C40" s="200">
        <v>5250.9</v>
      </c>
      <c r="D40" s="200">
        <v>5237.5</v>
      </c>
    </row>
    <row r="41" spans="1:4" ht="47.25">
      <c r="A41" s="205" t="s">
        <v>930</v>
      </c>
      <c r="B41" s="200">
        <v>2080</v>
      </c>
      <c r="C41" s="200">
        <v>1820</v>
      </c>
      <c r="D41" s="200"/>
    </row>
    <row r="42" spans="1:4" ht="47.25">
      <c r="A42" s="205" t="s">
        <v>472</v>
      </c>
      <c r="B42" s="200">
        <v>456664.7873</v>
      </c>
      <c r="C42" s="200"/>
      <c r="D42" s="200"/>
    </row>
    <row r="43" spans="1:4" ht="31.5">
      <c r="A43" s="205" t="s">
        <v>980</v>
      </c>
      <c r="B43" s="200">
        <v>4372.8</v>
      </c>
      <c r="C43" s="200"/>
      <c r="D43" s="200"/>
    </row>
    <row r="44" spans="1:4" ht="15.75">
      <c r="A44" s="205" t="s">
        <v>945</v>
      </c>
      <c r="B44" s="200">
        <v>97118.2</v>
      </c>
      <c r="C44" s="200">
        <v>163924.8</v>
      </c>
      <c r="D44" s="200"/>
    </row>
    <row r="45" spans="1:4" ht="31.5">
      <c r="A45" s="205" t="s">
        <v>470</v>
      </c>
      <c r="B45" s="200">
        <v>572.4</v>
      </c>
      <c r="C45" s="200">
        <v>572.4</v>
      </c>
      <c r="D45" s="200">
        <v>572.4</v>
      </c>
    </row>
    <row r="46" spans="1:4" ht="63">
      <c r="A46" s="205" t="s">
        <v>1044</v>
      </c>
      <c r="B46" s="200">
        <v>8774.5</v>
      </c>
      <c r="C46" s="200">
        <v>8774.5</v>
      </c>
      <c r="D46" s="200"/>
    </row>
    <row r="47" spans="1:4" ht="31.5">
      <c r="A47" s="205" t="s">
        <v>1045</v>
      </c>
      <c r="B47" s="200">
        <v>30000</v>
      </c>
      <c r="C47" s="200">
        <v>30000</v>
      </c>
      <c r="D47" s="200">
        <v>30000</v>
      </c>
    </row>
    <row r="48" spans="1:4" ht="31.5">
      <c r="A48" s="205" t="s">
        <v>1046</v>
      </c>
      <c r="B48" s="200">
        <v>2337</v>
      </c>
      <c r="C48" s="200"/>
      <c r="D48" s="200"/>
    </row>
    <row r="49" spans="1:4" ht="31.5">
      <c r="A49" s="205" t="s">
        <v>1047</v>
      </c>
      <c r="B49" s="202">
        <v>8631.336</v>
      </c>
      <c r="C49" s="200"/>
      <c r="D49" s="200"/>
    </row>
    <row r="50" spans="1:4" ht="15.75">
      <c r="A50" s="205" t="s">
        <v>1048</v>
      </c>
      <c r="B50" s="200">
        <v>372.4</v>
      </c>
      <c r="C50" s="200">
        <v>372.4</v>
      </c>
      <c r="D50" s="200">
        <v>372.4</v>
      </c>
    </row>
    <row r="51" spans="1:4" ht="23.25" customHeight="1">
      <c r="A51" s="205" t="s">
        <v>1049</v>
      </c>
      <c r="B51" s="202">
        <v>19358.94526</v>
      </c>
      <c r="C51" s="202">
        <v>28718.99</v>
      </c>
      <c r="D51" s="200"/>
    </row>
    <row r="52" spans="1:4" ht="31.5">
      <c r="A52" s="205" t="s">
        <v>1050</v>
      </c>
      <c r="B52" s="202">
        <v>2291.667</v>
      </c>
      <c r="C52" s="202">
        <v>2523.333</v>
      </c>
      <c r="D52" s="200"/>
    </row>
    <row r="53" spans="1:4" ht="31.5">
      <c r="A53" s="205" t="s">
        <v>1051</v>
      </c>
      <c r="B53" s="200">
        <v>0</v>
      </c>
      <c r="C53" s="202">
        <v>1719.86954</v>
      </c>
      <c r="D53" s="200"/>
    </row>
    <row r="54" spans="1:4" ht="31.5">
      <c r="A54" s="205" t="s">
        <v>885</v>
      </c>
      <c r="B54" s="200">
        <v>3279.9</v>
      </c>
      <c r="C54" s="200">
        <v>1137.3</v>
      </c>
      <c r="D54" s="200">
        <v>822.9</v>
      </c>
    </row>
    <row r="55" spans="1:4" ht="31.5">
      <c r="A55" s="205" t="s">
        <v>1052</v>
      </c>
      <c r="B55" s="202">
        <v>42794.93063</v>
      </c>
      <c r="C55" s="202">
        <v>141160.90358</v>
      </c>
      <c r="D55" s="200"/>
    </row>
    <row r="56" spans="1:4" ht="23.25" customHeight="1">
      <c r="A56" s="205" t="s">
        <v>455</v>
      </c>
      <c r="B56" s="200">
        <v>28564.8</v>
      </c>
      <c r="C56" s="200">
        <v>112670.9</v>
      </c>
      <c r="D56" s="200">
        <v>118191.7</v>
      </c>
    </row>
    <row r="57" spans="1:4" ht="31.5">
      <c r="A57" s="205" t="s">
        <v>774</v>
      </c>
      <c r="B57" s="200">
        <v>1358.8</v>
      </c>
      <c r="C57" s="200">
        <v>5930.1</v>
      </c>
      <c r="D57" s="200">
        <v>6220.6</v>
      </c>
    </row>
    <row r="58" spans="1:4" ht="31.5">
      <c r="A58" s="205" t="s">
        <v>1053</v>
      </c>
      <c r="B58" s="200">
        <v>16316</v>
      </c>
      <c r="C58" s="200">
        <v>16301.3</v>
      </c>
      <c r="D58" s="200">
        <v>16301.3</v>
      </c>
    </row>
    <row r="59" spans="1:4" ht="15.75">
      <c r="A59" s="205" t="s">
        <v>1054</v>
      </c>
      <c r="B59" s="200">
        <v>33041.9</v>
      </c>
      <c r="C59" s="200">
        <v>34449.4</v>
      </c>
      <c r="D59" s="200">
        <v>34449.4</v>
      </c>
    </row>
    <row r="60" spans="1:4" ht="42.75" customHeight="1">
      <c r="A60" s="205" t="s">
        <v>766</v>
      </c>
      <c r="B60" s="200">
        <v>127720.2</v>
      </c>
      <c r="C60" s="200">
        <v>69527</v>
      </c>
      <c r="D60" s="200">
        <v>70616.5</v>
      </c>
    </row>
    <row r="61" spans="1:4" ht="42" customHeight="1">
      <c r="A61" s="205" t="s">
        <v>474</v>
      </c>
      <c r="B61" s="200">
        <f>102442.8-78718.2</f>
        <v>23724.600000000006</v>
      </c>
      <c r="C61" s="200">
        <v>84166.5</v>
      </c>
      <c r="D61" s="200">
        <v>80021.8</v>
      </c>
    </row>
    <row r="62" spans="1:4" ht="31.5">
      <c r="A62" s="205" t="s">
        <v>1055</v>
      </c>
      <c r="B62" s="202">
        <f>2438.04448-2287.90861</f>
        <v>150.13587000000007</v>
      </c>
      <c r="C62" s="202">
        <v>274.89963</v>
      </c>
      <c r="D62" s="200"/>
    </row>
    <row r="63" spans="1:4" ht="15.75">
      <c r="A63" s="205" t="s">
        <v>471</v>
      </c>
      <c r="B63" s="200">
        <v>31613</v>
      </c>
      <c r="C63" s="203"/>
      <c r="D63" s="203"/>
    </row>
    <row r="64" spans="1:4" ht="24.75" customHeight="1">
      <c r="A64" s="204" t="s">
        <v>473</v>
      </c>
      <c r="B64" s="199">
        <f>B11+B14+B19+B39</f>
        <v>2406310.9020599998</v>
      </c>
      <c r="C64" s="199">
        <f>C11+C14+C19+C39</f>
        <v>2099370.1957499995</v>
      </c>
      <c r="D64" s="199">
        <f>D11+D14+D19+D39</f>
        <v>1746151.9999999998</v>
      </c>
    </row>
    <row r="65" spans="1:4" ht="15.75">
      <c r="A65" s="195"/>
      <c r="B65" s="196"/>
      <c r="C65" s="196"/>
      <c r="D65" s="197"/>
    </row>
    <row r="67" ht="15.75">
      <c r="C67" s="198"/>
    </row>
  </sheetData>
  <sheetProtection/>
  <mergeCells count="3">
    <mergeCell ref="A7:C7"/>
    <mergeCell ref="A6:D6"/>
    <mergeCell ref="E37:E38"/>
  </mergeCells>
  <printOptions/>
  <pageMargins left="0.7874015748031497" right="0.7874015748031497" top="1.1811023622047245" bottom="0.3937007874015748" header="0.31496062992125984" footer="0.31496062992125984"/>
  <pageSetup fitToHeight="7" fitToWidth="1" horizontalDpi="600" verticalDpi="600" orientation="landscape" paperSize="9" scale="75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D153"/>
  <sheetViews>
    <sheetView workbookViewId="0" topLeftCell="A28">
      <selection activeCell="C34" sqref="C34"/>
    </sheetView>
  </sheetViews>
  <sheetFormatPr defaultColWidth="9.00390625" defaultRowHeight="12.75"/>
  <cols>
    <col min="1" max="1" width="17.625" style="57" customWidth="1"/>
    <col min="2" max="2" width="27.375" style="81" customWidth="1"/>
    <col min="3" max="3" width="128.625" style="57" customWidth="1"/>
    <col min="4" max="4" width="7.375" style="57" customWidth="1"/>
    <col min="5" max="16384" width="9.125" style="57" customWidth="1"/>
  </cols>
  <sheetData>
    <row r="1" spans="3:4" ht="15.75" customHeight="1">
      <c r="C1" s="1" t="s">
        <v>754</v>
      </c>
      <c r="D1" s="72"/>
    </row>
    <row r="2" spans="3:4" ht="15.75" customHeight="1">
      <c r="C2" s="1" t="s">
        <v>753</v>
      </c>
      <c r="D2" s="1"/>
    </row>
    <row r="3" spans="3:4" ht="15.75" customHeight="1">
      <c r="C3" s="1" t="s">
        <v>755</v>
      </c>
      <c r="D3" s="1"/>
    </row>
    <row r="4" spans="3:4" ht="15.75" customHeight="1">
      <c r="C4" s="1" t="s">
        <v>1006</v>
      </c>
      <c r="D4" s="1"/>
    </row>
    <row r="5" ht="13.5" customHeight="1"/>
    <row r="6" spans="1:3" ht="23.25">
      <c r="A6" s="245" t="s">
        <v>613</v>
      </c>
      <c r="B6" s="245"/>
      <c r="C6" s="245"/>
    </row>
    <row r="7" spans="1:3" ht="23.25">
      <c r="A7" s="82"/>
      <c r="B7" s="83"/>
      <c r="C7" s="82"/>
    </row>
    <row r="8" spans="1:3" ht="36" customHeight="1">
      <c r="A8" s="25" t="s">
        <v>614</v>
      </c>
      <c r="B8" s="25" t="s">
        <v>615</v>
      </c>
      <c r="C8" s="25" t="s">
        <v>616</v>
      </c>
    </row>
    <row r="9" spans="1:3" s="43" customFormat="1" ht="15.75" customHeight="1">
      <c r="A9" s="25">
        <v>1</v>
      </c>
      <c r="B9" s="25">
        <v>2</v>
      </c>
      <c r="C9" s="25">
        <v>3</v>
      </c>
    </row>
    <row r="10" spans="1:3" ht="23.25">
      <c r="A10" s="84">
        <v>620</v>
      </c>
      <c r="B10" s="84"/>
      <c r="C10" s="184" t="s">
        <v>617</v>
      </c>
    </row>
    <row r="11" spans="1:3" ht="23.25">
      <c r="A11" s="162"/>
      <c r="B11" s="162" t="s">
        <v>618</v>
      </c>
      <c r="C11" s="185" t="s">
        <v>602</v>
      </c>
    </row>
    <row r="12" spans="1:3" ht="23.25">
      <c r="A12" s="162"/>
      <c r="B12" s="162" t="s">
        <v>619</v>
      </c>
      <c r="C12" s="185" t="s">
        <v>620</v>
      </c>
    </row>
    <row r="13" spans="1:3" ht="23.25">
      <c r="A13" s="162"/>
      <c r="B13" s="162" t="s">
        <v>576</v>
      </c>
      <c r="C13" s="185" t="s">
        <v>577</v>
      </c>
    </row>
    <row r="14" spans="1:3" ht="23.25">
      <c r="A14" s="84">
        <v>621</v>
      </c>
      <c r="B14" s="84"/>
      <c r="C14" s="184" t="s">
        <v>463</v>
      </c>
    </row>
    <row r="15" spans="1:3" ht="23.25">
      <c r="A15" s="84"/>
      <c r="B15" s="162" t="s">
        <v>618</v>
      </c>
      <c r="C15" s="185" t="s">
        <v>602</v>
      </c>
    </row>
    <row r="16" spans="1:3" ht="23.25">
      <c r="A16" s="162"/>
      <c r="B16" s="162" t="s">
        <v>619</v>
      </c>
      <c r="C16" s="185" t="s">
        <v>620</v>
      </c>
    </row>
    <row r="17" spans="1:3" ht="23.25">
      <c r="A17" s="162"/>
      <c r="B17" s="162" t="s">
        <v>576</v>
      </c>
      <c r="C17" s="185" t="s">
        <v>577</v>
      </c>
    </row>
    <row r="18" spans="1:3" ht="23.25">
      <c r="A18" s="84">
        <v>622</v>
      </c>
      <c r="B18" s="84"/>
      <c r="C18" s="184" t="s">
        <v>621</v>
      </c>
    </row>
    <row r="19" spans="1:4" ht="56.25">
      <c r="A19" s="162"/>
      <c r="B19" s="162" t="s">
        <v>768</v>
      </c>
      <c r="C19" s="185" t="s">
        <v>622</v>
      </c>
      <c r="D19" s="82"/>
    </row>
    <row r="20" spans="1:3" ht="75">
      <c r="A20" s="162"/>
      <c r="B20" s="162" t="s">
        <v>548</v>
      </c>
      <c r="C20" s="185" t="s">
        <v>549</v>
      </c>
    </row>
    <row r="21" spans="1:3" ht="56.25">
      <c r="A21" s="162"/>
      <c r="B21" s="162" t="s">
        <v>623</v>
      </c>
      <c r="C21" s="185" t="s">
        <v>624</v>
      </c>
    </row>
    <row r="22" spans="1:3" ht="37.5">
      <c r="A22" s="162"/>
      <c r="B22" s="162" t="s">
        <v>625</v>
      </c>
      <c r="C22" s="185" t="s">
        <v>626</v>
      </c>
    </row>
    <row r="23" spans="1:3" ht="23.25">
      <c r="A23" s="162"/>
      <c r="B23" s="162" t="s">
        <v>562</v>
      </c>
      <c r="C23" s="185" t="s">
        <v>601</v>
      </c>
    </row>
    <row r="24" spans="1:3" ht="23.25">
      <c r="A24" s="162"/>
      <c r="B24" s="162" t="s">
        <v>618</v>
      </c>
      <c r="C24" s="185" t="s">
        <v>602</v>
      </c>
    </row>
    <row r="25" spans="1:3" ht="56.25">
      <c r="A25" s="162"/>
      <c r="B25" s="189" t="s">
        <v>1007</v>
      </c>
      <c r="C25" s="187" t="s">
        <v>1008</v>
      </c>
    </row>
    <row r="26" spans="1:3" ht="57.75" customHeight="1">
      <c r="A26" s="162"/>
      <c r="B26" s="189" t="s">
        <v>1009</v>
      </c>
      <c r="C26" s="187" t="s">
        <v>1010</v>
      </c>
    </row>
    <row r="27" spans="1:3" ht="56.25">
      <c r="A27" s="162"/>
      <c r="B27" s="189" t="s">
        <v>1011</v>
      </c>
      <c r="C27" s="187" t="s">
        <v>1012</v>
      </c>
    </row>
    <row r="28" spans="1:3" ht="59.25" customHeight="1">
      <c r="A28" s="162"/>
      <c r="B28" s="189" t="s">
        <v>1076</v>
      </c>
      <c r="C28" s="186" t="s">
        <v>1077</v>
      </c>
    </row>
    <row r="29" spans="1:3" ht="37.5">
      <c r="A29" s="162"/>
      <c r="B29" s="189" t="s">
        <v>1013</v>
      </c>
      <c r="C29" s="187" t="s">
        <v>1014</v>
      </c>
    </row>
    <row r="30" spans="1:3" ht="56.25">
      <c r="A30" s="162"/>
      <c r="B30" s="189" t="s">
        <v>627</v>
      </c>
      <c r="C30" s="187" t="s">
        <v>1015</v>
      </c>
    </row>
    <row r="31" spans="1:3" ht="75">
      <c r="A31" s="162"/>
      <c r="B31" s="189" t="s">
        <v>1016</v>
      </c>
      <c r="C31" s="188" t="s">
        <v>1017</v>
      </c>
    </row>
    <row r="32" spans="1:3" ht="56.25">
      <c r="A32" s="162"/>
      <c r="B32" s="189" t="s">
        <v>1018</v>
      </c>
      <c r="C32" s="187" t="s">
        <v>608</v>
      </c>
    </row>
    <row r="33" spans="1:3" ht="23.25">
      <c r="A33" s="162"/>
      <c r="B33" s="162" t="s">
        <v>619</v>
      </c>
      <c r="C33" s="185" t="s">
        <v>620</v>
      </c>
    </row>
    <row r="34" spans="1:3" ht="23.25">
      <c r="A34" s="162"/>
      <c r="B34" s="162" t="s">
        <v>634</v>
      </c>
      <c r="C34" s="185" t="s">
        <v>577</v>
      </c>
    </row>
    <row r="35" spans="1:3" ht="23.25">
      <c r="A35" s="162"/>
      <c r="B35" s="162" t="s">
        <v>635</v>
      </c>
      <c r="C35" s="185" t="s">
        <v>577</v>
      </c>
    </row>
    <row r="36" spans="1:3" ht="37.5">
      <c r="A36" s="162"/>
      <c r="B36" s="162" t="s">
        <v>636</v>
      </c>
      <c r="C36" s="185" t="s">
        <v>637</v>
      </c>
    </row>
    <row r="37" spans="1:3" ht="37.5">
      <c r="A37" s="162"/>
      <c r="B37" s="162" t="s">
        <v>638</v>
      </c>
      <c r="C37" s="185" t="s">
        <v>1082</v>
      </c>
    </row>
    <row r="38" spans="1:3" ht="23.25">
      <c r="A38" s="162"/>
      <c r="B38" s="189" t="s">
        <v>1019</v>
      </c>
      <c r="C38" s="187" t="s">
        <v>1020</v>
      </c>
    </row>
    <row r="39" spans="1:3" ht="23.25">
      <c r="A39" s="162"/>
      <c r="B39" s="162" t="s">
        <v>639</v>
      </c>
      <c r="C39" s="185" t="s">
        <v>640</v>
      </c>
    </row>
    <row r="40" spans="1:3" ht="37.5">
      <c r="A40" s="162"/>
      <c r="B40" s="162" t="s">
        <v>641</v>
      </c>
      <c r="C40" s="185" t="s">
        <v>642</v>
      </c>
    </row>
    <row r="41" spans="1:3" ht="56.25">
      <c r="A41" s="162"/>
      <c r="B41" s="162" t="s">
        <v>643</v>
      </c>
      <c r="C41" s="185" t="s">
        <v>644</v>
      </c>
    </row>
    <row r="42" spans="1:3" ht="56.25">
      <c r="A42" s="162"/>
      <c r="B42" s="162" t="s">
        <v>645</v>
      </c>
      <c r="C42" s="185" t="s">
        <v>646</v>
      </c>
    </row>
    <row r="43" spans="1:3" ht="43.5" customHeight="1">
      <c r="A43" s="162"/>
      <c r="B43" s="162" t="s">
        <v>647</v>
      </c>
      <c r="C43" s="185" t="s">
        <v>648</v>
      </c>
    </row>
    <row r="44" spans="1:3" ht="56.25">
      <c r="A44" s="162"/>
      <c r="B44" s="162" t="s">
        <v>649</v>
      </c>
      <c r="C44" s="185" t="s">
        <v>650</v>
      </c>
    </row>
    <row r="45" spans="1:3" ht="37.5">
      <c r="A45" s="162"/>
      <c r="B45" s="162" t="s">
        <v>1021</v>
      </c>
      <c r="C45" s="185" t="s">
        <v>1022</v>
      </c>
    </row>
    <row r="46" spans="1:3" s="85" customFormat="1" ht="25.5" customHeight="1">
      <c r="A46" s="162"/>
      <c r="B46" s="162" t="s">
        <v>651</v>
      </c>
      <c r="C46" s="185" t="s">
        <v>652</v>
      </c>
    </row>
    <row r="47" spans="1:3" s="85" customFormat="1" ht="23.25">
      <c r="A47" s="162"/>
      <c r="B47" s="162" t="s">
        <v>653</v>
      </c>
      <c r="C47" s="185" t="s">
        <v>654</v>
      </c>
    </row>
    <row r="48" spans="1:3" s="85" customFormat="1" ht="56.25">
      <c r="A48" s="162"/>
      <c r="B48" s="189" t="s">
        <v>1023</v>
      </c>
      <c r="C48" s="187" t="s">
        <v>1024</v>
      </c>
    </row>
    <row r="49" spans="1:3" s="85" customFormat="1" ht="23.25">
      <c r="A49" s="162"/>
      <c r="B49" s="162" t="s">
        <v>655</v>
      </c>
      <c r="C49" s="185" t="s">
        <v>656</v>
      </c>
    </row>
    <row r="50" spans="1:3" s="85" customFormat="1" ht="23.25">
      <c r="A50" s="162"/>
      <c r="B50" s="162" t="s">
        <v>657</v>
      </c>
      <c r="C50" s="185" t="s">
        <v>658</v>
      </c>
    </row>
    <row r="51" spans="1:3" s="85" customFormat="1" ht="23.25">
      <c r="A51" s="162"/>
      <c r="B51" s="162" t="s">
        <v>1025</v>
      </c>
      <c r="C51" s="185" t="s">
        <v>658</v>
      </c>
    </row>
    <row r="52" spans="1:3" s="85" customFormat="1" ht="23.25">
      <c r="A52" s="162"/>
      <c r="B52" s="162" t="s">
        <v>1026</v>
      </c>
      <c r="C52" s="185" t="s">
        <v>658</v>
      </c>
    </row>
    <row r="53" spans="1:3" s="85" customFormat="1" ht="37.5">
      <c r="A53" s="162"/>
      <c r="B53" s="162" t="s">
        <v>659</v>
      </c>
      <c r="C53" s="185" t="s">
        <v>660</v>
      </c>
    </row>
    <row r="54" spans="1:3" s="85" customFormat="1" ht="37.5">
      <c r="A54" s="162"/>
      <c r="B54" s="162" t="s">
        <v>661</v>
      </c>
      <c r="C54" s="185" t="s">
        <v>662</v>
      </c>
    </row>
    <row r="55" spans="1:3" s="85" customFormat="1" ht="26.25" customHeight="1">
      <c r="A55" s="162"/>
      <c r="B55" s="162" t="s">
        <v>663</v>
      </c>
      <c r="C55" s="185" t="s">
        <v>664</v>
      </c>
    </row>
    <row r="56" spans="1:3" s="85" customFormat="1" ht="37.5">
      <c r="A56" s="162"/>
      <c r="B56" s="162" t="s">
        <v>665</v>
      </c>
      <c r="C56" s="185" t="s">
        <v>666</v>
      </c>
    </row>
    <row r="57" spans="1:3" s="85" customFormat="1" ht="42" customHeight="1">
      <c r="A57" s="162"/>
      <c r="B57" s="162" t="s">
        <v>667</v>
      </c>
      <c r="C57" s="185" t="s">
        <v>668</v>
      </c>
    </row>
    <row r="58" spans="1:3" s="85" customFormat="1" ht="56.25">
      <c r="A58" s="162"/>
      <c r="B58" s="162" t="s">
        <v>669</v>
      </c>
      <c r="C58" s="185" t="s">
        <v>670</v>
      </c>
    </row>
    <row r="59" spans="1:3" s="85" customFormat="1" ht="75">
      <c r="A59" s="162"/>
      <c r="B59" s="162" t="s">
        <v>671</v>
      </c>
      <c r="C59" s="185" t="s">
        <v>672</v>
      </c>
    </row>
    <row r="60" spans="1:3" s="85" customFormat="1" ht="37.5">
      <c r="A60" s="162"/>
      <c r="B60" s="162" t="s">
        <v>673</v>
      </c>
      <c r="C60" s="185" t="s">
        <v>674</v>
      </c>
    </row>
    <row r="61" spans="1:3" s="85" customFormat="1" ht="37.5">
      <c r="A61" s="162"/>
      <c r="B61" s="162" t="s">
        <v>675</v>
      </c>
      <c r="C61" s="185" t="s">
        <v>676</v>
      </c>
    </row>
    <row r="62" spans="1:3" s="85" customFormat="1" ht="23.25">
      <c r="A62" s="84">
        <v>623</v>
      </c>
      <c r="B62" s="84"/>
      <c r="C62" s="184" t="s">
        <v>677</v>
      </c>
    </row>
    <row r="63" spans="1:3" s="85" customFormat="1" ht="23.25">
      <c r="A63" s="162"/>
      <c r="B63" s="162" t="s">
        <v>562</v>
      </c>
      <c r="C63" s="185" t="s">
        <v>601</v>
      </c>
    </row>
    <row r="64" spans="1:3" s="85" customFormat="1" ht="23.25">
      <c r="A64" s="162"/>
      <c r="B64" s="162" t="s">
        <v>618</v>
      </c>
      <c r="C64" s="185" t="s">
        <v>602</v>
      </c>
    </row>
    <row r="65" spans="1:3" s="85" customFormat="1" ht="56.25">
      <c r="A65" s="162"/>
      <c r="B65" s="162" t="s">
        <v>627</v>
      </c>
      <c r="C65" s="186" t="s">
        <v>1015</v>
      </c>
    </row>
    <row r="66" spans="1:3" s="85" customFormat="1" ht="37.5">
      <c r="A66" s="162"/>
      <c r="B66" s="162" t="s">
        <v>628</v>
      </c>
      <c r="C66" s="185" t="s">
        <v>629</v>
      </c>
    </row>
    <row r="67" spans="1:3" s="85" customFormat="1" ht="56.25">
      <c r="A67" s="162"/>
      <c r="B67" s="162" t="s">
        <v>630</v>
      </c>
      <c r="C67" s="185" t="s">
        <v>631</v>
      </c>
    </row>
    <row r="68" spans="1:3" ht="23.25">
      <c r="A68" s="162"/>
      <c r="B68" s="162" t="s">
        <v>619</v>
      </c>
      <c r="C68" s="185" t="s">
        <v>620</v>
      </c>
    </row>
    <row r="69" spans="1:3" ht="23.25">
      <c r="A69" s="162"/>
      <c r="B69" s="162" t="s">
        <v>576</v>
      </c>
      <c r="C69" s="185" t="s">
        <v>577</v>
      </c>
    </row>
    <row r="70" spans="1:3" ht="23.25">
      <c r="A70" s="162"/>
      <c r="B70" s="162" t="s">
        <v>639</v>
      </c>
      <c r="C70" s="185" t="s">
        <v>640</v>
      </c>
    </row>
    <row r="71" spans="1:3" ht="23.25">
      <c r="A71" s="84">
        <v>624</v>
      </c>
      <c r="B71" s="162"/>
      <c r="C71" s="184" t="s">
        <v>678</v>
      </c>
    </row>
    <row r="72" spans="1:4" ht="23.25">
      <c r="A72" s="84"/>
      <c r="B72" s="162" t="s">
        <v>679</v>
      </c>
      <c r="C72" s="185" t="s">
        <v>680</v>
      </c>
      <c r="D72" s="82"/>
    </row>
    <row r="73" spans="1:3" ht="56.25">
      <c r="A73" s="162"/>
      <c r="B73" s="162" t="s">
        <v>681</v>
      </c>
      <c r="C73" s="185" t="s">
        <v>543</v>
      </c>
    </row>
    <row r="74" spans="1:3" ht="56.25">
      <c r="A74" s="162"/>
      <c r="B74" s="162" t="s">
        <v>682</v>
      </c>
      <c r="C74" s="185" t="s">
        <v>683</v>
      </c>
    </row>
    <row r="75" spans="1:3" ht="56.25">
      <c r="A75" s="162"/>
      <c r="B75" s="162" t="s">
        <v>684</v>
      </c>
      <c r="C75" s="185" t="s">
        <v>685</v>
      </c>
    </row>
    <row r="76" spans="1:3" ht="75">
      <c r="A76" s="162"/>
      <c r="B76" s="162" t="s">
        <v>548</v>
      </c>
      <c r="C76" s="185" t="s">
        <v>549</v>
      </c>
    </row>
    <row r="77" spans="1:3" ht="37.5">
      <c r="A77" s="162"/>
      <c r="B77" s="162" t="s">
        <v>686</v>
      </c>
      <c r="C77" s="185" t="s">
        <v>551</v>
      </c>
    </row>
    <row r="78" spans="1:3" ht="37.5">
      <c r="A78" s="162"/>
      <c r="B78" s="162" t="s">
        <v>687</v>
      </c>
      <c r="C78" s="185" t="s">
        <v>688</v>
      </c>
    </row>
    <row r="79" spans="1:3" ht="23.25">
      <c r="A79" s="162"/>
      <c r="B79" s="162" t="s">
        <v>618</v>
      </c>
      <c r="C79" s="185" t="s">
        <v>602</v>
      </c>
    </row>
    <row r="80" spans="1:3" ht="56.25">
      <c r="A80" s="162"/>
      <c r="B80" s="162" t="s">
        <v>689</v>
      </c>
      <c r="C80" s="185" t="s">
        <v>690</v>
      </c>
    </row>
    <row r="81" spans="1:3" ht="57.75" customHeight="1">
      <c r="A81" s="162"/>
      <c r="B81" s="162" t="s">
        <v>691</v>
      </c>
      <c r="C81" s="185" t="s">
        <v>692</v>
      </c>
    </row>
    <row r="82" spans="1:3" ht="75">
      <c r="A82" s="162"/>
      <c r="B82" s="162" t="s">
        <v>693</v>
      </c>
      <c r="C82" s="185" t="s">
        <v>694</v>
      </c>
    </row>
    <row r="83" spans="1:3" ht="75">
      <c r="A83" s="162"/>
      <c r="B83" s="162" t="s">
        <v>695</v>
      </c>
      <c r="C83" s="185" t="s">
        <v>696</v>
      </c>
    </row>
    <row r="84" spans="1:3" ht="37.5">
      <c r="A84" s="162"/>
      <c r="B84" s="162" t="s">
        <v>697</v>
      </c>
      <c r="C84" s="185" t="s">
        <v>698</v>
      </c>
    </row>
    <row r="85" spans="1:3" ht="37.5">
      <c r="A85" s="162"/>
      <c r="B85" s="162" t="s">
        <v>699</v>
      </c>
      <c r="C85" s="185" t="s">
        <v>700</v>
      </c>
    </row>
    <row r="86" spans="1:3" ht="56.25">
      <c r="A86" s="162"/>
      <c r="B86" s="162" t="s">
        <v>627</v>
      </c>
      <c r="C86" s="186" t="s">
        <v>1015</v>
      </c>
    </row>
    <row r="87" spans="1:3" ht="37.5">
      <c r="A87" s="162"/>
      <c r="B87" s="162" t="s">
        <v>628</v>
      </c>
      <c r="C87" s="185" t="s">
        <v>629</v>
      </c>
    </row>
    <row r="88" spans="1:3" ht="56.25">
      <c r="A88" s="162"/>
      <c r="B88" s="162" t="s">
        <v>630</v>
      </c>
      <c r="C88" s="185" t="s">
        <v>631</v>
      </c>
    </row>
    <row r="89" spans="1:3" ht="23.25">
      <c r="A89" s="162"/>
      <c r="B89" s="162" t="s">
        <v>619</v>
      </c>
      <c r="C89" s="185" t="s">
        <v>620</v>
      </c>
    </row>
    <row r="90" spans="1:3" ht="23.25">
      <c r="A90" s="162"/>
      <c r="B90" s="162" t="s">
        <v>576</v>
      </c>
      <c r="C90" s="185" t="s">
        <v>577</v>
      </c>
    </row>
    <row r="91" spans="1:3" ht="23.25">
      <c r="A91" s="162"/>
      <c r="B91" s="162" t="s">
        <v>635</v>
      </c>
      <c r="C91" s="185" t="s">
        <v>577</v>
      </c>
    </row>
    <row r="92" spans="1:3" ht="23.25">
      <c r="A92" s="162"/>
      <c r="B92" s="162" t="s">
        <v>701</v>
      </c>
      <c r="C92" s="185" t="s">
        <v>577</v>
      </c>
    </row>
    <row r="93" spans="1:3" ht="23.25">
      <c r="A93" s="162"/>
      <c r="B93" s="162" t="s">
        <v>1027</v>
      </c>
      <c r="C93" s="185" t="s">
        <v>640</v>
      </c>
    </row>
    <row r="94" spans="1:3" ht="23.25">
      <c r="A94" s="84">
        <v>629</v>
      </c>
      <c r="B94" s="162"/>
      <c r="C94" s="184" t="s">
        <v>702</v>
      </c>
    </row>
    <row r="95" spans="1:3" ht="23.25">
      <c r="A95" s="162"/>
      <c r="B95" s="162" t="s">
        <v>562</v>
      </c>
      <c r="C95" s="185" t="s">
        <v>601</v>
      </c>
    </row>
    <row r="96" spans="1:3" ht="23.25">
      <c r="A96" s="162"/>
      <c r="B96" s="162" t="s">
        <v>618</v>
      </c>
      <c r="C96" s="185" t="s">
        <v>602</v>
      </c>
    </row>
    <row r="97" spans="1:3" ht="37.5">
      <c r="A97" s="162"/>
      <c r="B97" s="162" t="s">
        <v>628</v>
      </c>
      <c r="C97" s="185" t="s">
        <v>629</v>
      </c>
    </row>
    <row r="98" spans="1:3" ht="56.25">
      <c r="A98" s="162"/>
      <c r="B98" s="162" t="s">
        <v>630</v>
      </c>
      <c r="C98" s="185" t="s">
        <v>631</v>
      </c>
    </row>
    <row r="99" spans="1:3" ht="75">
      <c r="A99" s="162"/>
      <c r="B99" s="189" t="s">
        <v>1028</v>
      </c>
      <c r="C99" s="188" t="s">
        <v>1017</v>
      </c>
    </row>
    <row r="100" spans="1:3" ht="23.25">
      <c r="A100" s="162"/>
      <c r="B100" s="162" t="s">
        <v>619</v>
      </c>
      <c r="C100" s="185" t="s">
        <v>620</v>
      </c>
    </row>
    <row r="101" spans="1:3" ht="23.25">
      <c r="A101" s="162"/>
      <c r="B101" s="162" t="s">
        <v>576</v>
      </c>
      <c r="C101" s="185" t="s">
        <v>577</v>
      </c>
    </row>
    <row r="102" spans="1:3" ht="56.25">
      <c r="A102" s="162"/>
      <c r="B102" s="162" t="s">
        <v>1029</v>
      </c>
      <c r="C102" s="185" t="s">
        <v>1030</v>
      </c>
    </row>
    <row r="103" spans="1:3" ht="23.25">
      <c r="A103" s="162"/>
      <c r="B103" s="162" t="s">
        <v>639</v>
      </c>
      <c r="C103" s="185" t="s">
        <v>703</v>
      </c>
    </row>
    <row r="104" spans="1:3" ht="37.5">
      <c r="A104" s="162"/>
      <c r="B104" s="162" t="s">
        <v>641</v>
      </c>
      <c r="C104" s="185" t="s">
        <v>642</v>
      </c>
    </row>
    <row r="105" spans="1:3" ht="23.25">
      <c r="A105" s="162"/>
      <c r="B105" s="162" t="s">
        <v>653</v>
      </c>
      <c r="C105" s="185" t="s">
        <v>654</v>
      </c>
    </row>
    <row r="106" spans="1:3" ht="56.25">
      <c r="A106" s="162"/>
      <c r="B106" s="189" t="s">
        <v>1031</v>
      </c>
      <c r="C106" s="187" t="s">
        <v>1032</v>
      </c>
    </row>
    <row r="107" spans="1:3" ht="23.25">
      <c r="A107" s="162"/>
      <c r="B107" s="162" t="s">
        <v>655</v>
      </c>
      <c r="C107" s="185" t="s">
        <v>656</v>
      </c>
    </row>
    <row r="108" spans="1:3" ht="23.25">
      <c r="A108" s="162"/>
      <c r="B108" s="162" t="s">
        <v>657</v>
      </c>
      <c r="C108" s="185" t="s">
        <v>658</v>
      </c>
    </row>
    <row r="109" spans="1:3" ht="37.5">
      <c r="A109" s="162"/>
      <c r="B109" s="162" t="s">
        <v>659</v>
      </c>
      <c r="C109" s="185" t="s">
        <v>660</v>
      </c>
    </row>
    <row r="110" spans="1:3" ht="37.5">
      <c r="A110" s="162"/>
      <c r="B110" s="162" t="s">
        <v>661</v>
      </c>
      <c r="C110" s="185" t="s">
        <v>662</v>
      </c>
    </row>
    <row r="111" spans="1:3" ht="26.25" customHeight="1">
      <c r="A111" s="162"/>
      <c r="B111" s="162" t="s">
        <v>704</v>
      </c>
      <c r="C111" s="185" t="s">
        <v>664</v>
      </c>
    </row>
    <row r="112" spans="1:3" ht="37.5">
      <c r="A112" s="162"/>
      <c r="B112" s="162" t="s">
        <v>675</v>
      </c>
      <c r="C112" s="185" t="s">
        <v>676</v>
      </c>
    </row>
    <row r="113" spans="1:3" ht="23.25">
      <c r="A113" s="84">
        <v>631</v>
      </c>
      <c r="B113" s="162"/>
      <c r="C113" s="184" t="s">
        <v>705</v>
      </c>
    </row>
    <row r="114" spans="1:3" ht="23.25">
      <c r="A114" s="162"/>
      <c r="B114" s="162" t="s">
        <v>562</v>
      </c>
      <c r="C114" s="185" t="s">
        <v>601</v>
      </c>
    </row>
    <row r="115" spans="1:3" ht="23.25">
      <c r="A115" s="162"/>
      <c r="B115" s="162" t="s">
        <v>618</v>
      </c>
      <c r="C115" s="185" t="s">
        <v>602</v>
      </c>
    </row>
    <row r="116" spans="1:3" ht="37.5">
      <c r="A116" s="162"/>
      <c r="B116" s="162" t="s">
        <v>628</v>
      </c>
      <c r="C116" s="185" t="s">
        <v>629</v>
      </c>
    </row>
    <row r="117" spans="1:3" ht="56.25">
      <c r="A117" s="162"/>
      <c r="B117" s="162" t="s">
        <v>630</v>
      </c>
      <c r="C117" s="185" t="s">
        <v>631</v>
      </c>
    </row>
    <row r="118" spans="1:3" ht="23.25">
      <c r="A118" s="162"/>
      <c r="B118" s="162" t="s">
        <v>619</v>
      </c>
      <c r="C118" s="185" t="s">
        <v>620</v>
      </c>
    </row>
    <row r="119" spans="1:3" ht="23.25">
      <c r="A119" s="162"/>
      <c r="B119" s="162" t="s">
        <v>576</v>
      </c>
      <c r="C119" s="185" t="s">
        <v>577</v>
      </c>
    </row>
    <row r="120" spans="1:3" ht="37.5">
      <c r="A120" s="162"/>
      <c r="B120" s="162" t="s">
        <v>706</v>
      </c>
      <c r="C120" s="185" t="s">
        <v>707</v>
      </c>
    </row>
    <row r="121" spans="1:3" ht="23.25">
      <c r="A121" s="162"/>
      <c r="B121" s="162" t="s">
        <v>639</v>
      </c>
      <c r="C121" s="185" t="s">
        <v>703</v>
      </c>
    </row>
    <row r="122" spans="1:3" ht="37.5">
      <c r="A122" s="162"/>
      <c r="B122" s="162" t="s">
        <v>641</v>
      </c>
      <c r="C122" s="185" t="s">
        <v>642</v>
      </c>
    </row>
    <row r="123" spans="1:3" ht="23.25">
      <c r="A123" s="162"/>
      <c r="B123" s="162" t="s">
        <v>653</v>
      </c>
      <c r="C123" s="185" t="s">
        <v>654</v>
      </c>
    </row>
    <row r="124" spans="1:3" ht="37.5">
      <c r="A124" s="162"/>
      <c r="B124" s="189" t="s">
        <v>1033</v>
      </c>
      <c r="C124" s="187" t="s">
        <v>1034</v>
      </c>
    </row>
    <row r="125" spans="1:3" ht="37.5">
      <c r="A125" s="162"/>
      <c r="B125" s="189" t="s">
        <v>1035</v>
      </c>
      <c r="C125" s="187" t="s">
        <v>1036</v>
      </c>
    </row>
    <row r="126" spans="1:3" ht="23.25">
      <c r="A126" s="162"/>
      <c r="B126" s="162" t="s">
        <v>655</v>
      </c>
      <c r="C126" s="185" t="s">
        <v>656</v>
      </c>
    </row>
    <row r="127" spans="1:3" ht="37.5">
      <c r="A127" s="162"/>
      <c r="B127" s="162" t="s">
        <v>659</v>
      </c>
      <c r="C127" s="185" t="s">
        <v>660</v>
      </c>
    </row>
    <row r="128" spans="1:3" ht="37.5">
      <c r="A128" s="162"/>
      <c r="B128" s="162" t="s">
        <v>661</v>
      </c>
      <c r="C128" s="185" t="s">
        <v>662</v>
      </c>
    </row>
    <row r="129" spans="1:3" ht="21.75" customHeight="1">
      <c r="A129" s="162"/>
      <c r="B129" s="162" t="s">
        <v>704</v>
      </c>
      <c r="C129" s="185" t="s">
        <v>664</v>
      </c>
    </row>
    <row r="130" spans="1:3" ht="37.5">
      <c r="A130" s="162"/>
      <c r="B130" s="190" t="s">
        <v>675</v>
      </c>
      <c r="C130" s="185" t="s">
        <v>676</v>
      </c>
    </row>
    <row r="131" spans="1:3" ht="23.25">
      <c r="A131" s="84">
        <v>633</v>
      </c>
      <c r="B131" s="162"/>
      <c r="C131" s="184" t="s">
        <v>708</v>
      </c>
    </row>
    <row r="132" spans="1:3" ht="23.25">
      <c r="A132" s="162"/>
      <c r="B132" s="162" t="s">
        <v>562</v>
      </c>
      <c r="C132" s="185" t="s">
        <v>601</v>
      </c>
    </row>
    <row r="133" spans="1:3" ht="23.25">
      <c r="A133" s="162"/>
      <c r="B133" s="162" t="s">
        <v>618</v>
      </c>
      <c r="C133" s="185" t="s">
        <v>602</v>
      </c>
    </row>
    <row r="134" spans="1:3" ht="37.5">
      <c r="A134" s="84"/>
      <c r="B134" s="162" t="s">
        <v>628</v>
      </c>
      <c r="C134" s="185" t="s">
        <v>629</v>
      </c>
    </row>
    <row r="135" spans="1:3" ht="56.25">
      <c r="A135" s="162"/>
      <c r="B135" s="162" t="s">
        <v>630</v>
      </c>
      <c r="C135" s="185" t="s">
        <v>631</v>
      </c>
    </row>
    <row r="136" spans="1:3" ht="23.25">
      <c r="A136" s="162"/>
      <c r="B136" s="162" t="s">
        <v>619</v>
      </c>
      <c r="C136" s="185" t="s">
        <v>620</v>
      </c>
    </row>
    <row r="137" spans="1:3" ht="23.25">
      <c r="A137" s="162"/>
      <c r="B137" s="162" t="s">
        <v>576</v>
      </c>
      <c r="C137" s="185" t="s">
        <v>577</v>
      </c>
    </row>
    <row r="138" spans="1:3" ht="23.25">
      <c r="A138" s="162"/>
      <c r="B138" s="162" t="s">
        <v>639</v>
      </c>
      <c r="C138" s="185" t="s">
        <v>703</v>
      </c>
    </row>
    <row r="139" spans="1:3" ht="23.25">
      <c r="A139" s="162"/>
      <c r="B139" s="162" t="s">
        <v>653</v>
      </c>
      <c r="C139" s="185" t="s">
        <v>654</v>
      </c>
    </row>
    <row r="140" spans="1:3" ht="23.25">
      <c r="A140" s="162"/>
      <c r="B140" s="162" t="s">
        <v>655</v>
      </c>
      <c r="C140" s="185" t="s">
        <v>656</v>
      </c>
    </row>
    <row r="141" spans="1:3" ht="37.5">
      <c r="A141" s="162"/>
      <c r="B141" s="162" t="s">
        <v>659</v>
      </c>
      <c r="C141" s="185" t="s">
        <v>660</v>
      </c>
    </row>
    <row r="142" spans="1:3" ht="37.5">
      <c r="A142" s="162"/>
      <c r="B142" s="162" t="s">
        <v>661</v>
      </c>
      <c r="C142" s="185" t="s">
        <v>662</v>
      </c>
    </row>
    <row r="143" spans="1:3" ht="22.5" customHeight="1">
      <c r="A143" s="162"/>
      <c r="B143" s="162" t="s">
        <v>704</v>
      </c>
      <c r="C143" s="185" t="s">
        <v>664</v>
      </c>
    </row>
    <row r="144" spans="1:3" ht="37.5">
      <c r="A144" s="162"/>
      <c r="B144" s="162" t="s">
        <v>675</v>
      </c>
      <c r="C144" s="185" t="s">
        <v>676</v>
      </c>
    </row>
    <row r="145" spans="1:3" ht="23.25">
      <c r="A145" s="84">
        <v>670</v>
      </c>
      <c r="B145" s="162"/>
      <c r="C145" s="184" t="s">
        <v>709</v>
      </c>
    </row>
    <row r="146" spans="1:3" ht="23.25">
      <c r="A146" s="162"/>
      <c r="B146" s="162" t="s">
        <v>618</v>
      </c>
      <c r="C146" s="185" t="s">
        <v>602</v>
      </c>
    </row>
    <row r="147" spans="1:3" ht="23.25">
      <c r="A147" s="162"/>
      <c r="B147" s="162" t="s">
        <v>619</v>
      </c>
      <c r="C147" s="185" t="s">
        <v>620</v>
      </c>
    </row>
    <row r="148" spans="1:3" ht="23.25">
      <c r="A148" s="162"/>
      <c r="B148" s="162" t="s">
        <v>576</v>
      </c>
      <c r="C148" s="185" t="s">
        <v>577</v>
      </c>
    </row>
    <row r="149" spans="1:3" ht="23.25">
      <c r="A149" s="162"/>
      <c r="B149" s="162" t="s">
        <v>710</v>
      </c>
      <c r="C149" s="185" t="s">
        <v>711</v>
      </c>
    </row>
    <row r="150" spans="1:3" ht="24.75" customHeight="1">
      <c r="A150" s="162"/>
      <c r="B150" s="162" t="s">
        <v>712</v>
      </c>
      <c r="C150" s="185" t="s">
        <v>713</v>
      </c>
    </row>
    <row r="151" spans="1:3" ht="23.25">
      <c r="A151" s="162"/>
      <c r="B151" s="162" t="s">
        <v>714</v>
      </c>
      <c r="C151" s="185" t="s">
        <v>715</v>
      </c>
    </row>
    <row r="152" spans="1:3" ht="37.5">
      <c r="A152" s="162"/>
      <c r="B152" s="162" t="s">
        <v>641</v>
      </c>
      <c r="C152" s="185" t="s">
        <v>642</v>
      </c>
    </row>
    <row r="153" spans="1:3" ht="37.5">
      <c r="A153" s="162"/>
      <c r="B153" s="162" t="s">
        <v>675</v>
      </c>
      <c r="C153" s="185" t="s">
        <v>676</v>
      </c>
    </row>
  </sheetData>
  <sheetProtection/>
  <mergeCells count="1">
    <mergeCell ref="A6:C6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50" r:id="rId1"/>
  <headerFooter differentFirst="1">
    <oddHeader>&amp;C&amp;P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D17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17.375" style="1" customWidth="1"/>
    <col min="2" max="2" width="31.25390625" style="1" customWidth="1"/>
    <col min="3" max="3" width="78.00390625" style="1" customWidth="1"/>
    <col min="4" max="16384" width="9.125" style="1" customWidth="1"/>
  </cols>
  <sheetData>
    <row r="1" spans="3:4" ht="16.5" customHeight="1">
      <c r="C1" s="1" t="s">
        <v>757</v>
      </c>
      <c r="D1" s="72"/>
    </row>
    <row r="2" ht="16.5" customHeight="1">
      <c r="C2" s="1" t="s">
        <v>756</v>
      </c>
    </row>
    <row r="3" ht="16.5" customHeight="1">
      <c r="C3" s="1" t="s">
        <v>758</v>
      </c>
    </row>
    <row r="4" ht="16.5" customHeight="1">
      <c r="C4" s="1" t="s">
        <v>1005</v>
      </c>
    </row>
    <row r="7" spans="1:3" ht="18.75">
      <c r="A7" s="245" t="s">
        <v>716</v>
      </c>
      <c r="B7" s="245"/>
      <c r="C7" s="245"/>
    </row>
    <row r="8" spans="1:3" ht="18.75">
      <c r="A8" s="245" t="s">
        <v>717</v>
      </c>
      <c r="B8" s="245"/>
      <c r="C8" s="245"/>
    </row>
    <row r="9" ht="15.75">
      <c r="A9" s="86"/>
    </row>
    <row r="10" spans="1:3" ht="15.75" customHeight="1">
      <c r="A10" s="246"/>
      <c r="B10" s="246"/>
      <c r="C10" s="82"/>
    </row>
    <row r="11" spans="1:3" ht="47.25">
      <c r="A11" s="25" t="s">
        <v>718</v>
      </c>
      <c r="B11" s="87" t="s">
        <v>719</v>
      </c>
      <c r="C11" s="25" t="s">
        <v>720</v>
      </c>
    </row>
    <row r="12" spans="1:3" s="77" customFormat="1" ht="22.5" customHeight="1">
      <c r="A12" s="88">
        <v>1</v>
      </c>
      <c r="B12" s="88">
        <v>2</v>
      </c>
      <c r="C12" s="89">
        <v>3</v>
      </c>
    </row>
    <row r="13" spans="1:3" ht="22.5" customHeight="1" hidden="1">
      <c r="A13" s="88">
        <v>624</v>
      </c>
      <c r="B13" s="90"/>
      <c r="C13" s="91" t="s">
        <v>721</v>
      </c>
    </row>
    <row r="14" spans="1:3" ht="40.5" customHeight="1" hidden="1">
      <c r="A14" s="90"/>
      <c r="B14" s="90" t="s">
        <v>722</v>
      </c>
      <c r="C14" s="45" t="s">
        <v>442</v>
      </c>
    </row>
    <row r="15" spans="1:3" s="9" customFormat="1" ht="31.5" customHeight="1">
      <c r="A15" s="25">
        <v>670</v>
      </c>
      <c r="B15" s="45"/>
      <c r="C15" s="25" t="s">
        <v>789</v>
      </c>
    </row>
    <row r="16" spans="1:3" s="9" customFormat="1" ht="31.5">
      <c r="A16" s="45"/>
      <c r="B16" s="92" t="s">
        <v>723</v>
      </c>
      <c r="C16" s="93" t="s">
        <v>724</v>
      </c>
    </row>
    <row r="17" spans="1:3" s="9" customFormat="1" ht="31.5">
      <c r="A17" s="45"/>
      <c r="B17" s="92" t="s">
        <v>439</v>
      </c>
      <c r="C17" s="93" t="s">
        <v>440</v>
      </c>
    </row>
    <row r="18" s="9" customFormat="1" ht="15.75"/>
    <row r="19" s="9" customFormat="1" ht="15.75"/>
    <row r="20" s="9" customFormat="1" ht="15.75" customHeight="1"/>
    <row r="21" s="9" customFormat="1" ht="15.75"/>
    <row r="22" s="9" customFormat="1" ht="15.75"/>
    <row r="23" s="9" customFormat="1" ht="15.75"/>
    <row r="24" s="9" customFormat="1" ht="15.75"/>
    <row r="25" s="9" customFormat="1" ht="15.75"/>
    <row r="26" s="9" customFormat="1" ht="15.75"/>
    <row r="27" s="9" customFormat="1" ht="15.75"/>
    <row r="28" s="9" customFormat="1" ht="15.75"/>
    <row r="29" s="9" customFormat="1" ht="15.75"/>
    <row r="30" s="9" customFormat="1" ht="15.75"/>
    <row r="31" s="9" customFormat="1" ht="15.75"/>
    <row r="32" s="9" customFormat="1" ht="15.75"/>
    <row r="33" s="9" customFormat="1" ht="15.75"/>
    <row r="34" s="9" customFormat="1" ht="15.75"/>
  </sheetData>
  <sheetProtection/>
  <mergeCells count="3">
    <mergeCell ref="A7:C7"/>
    <mergeCell ref="A8:C8"/>
    <mergeCell ref="A10:B10"/>
  </mergeCells>
  <printOptions/>
  <pageMargins left="0.7874015748031497" right="0.7874015748031497" top="1.1811023622047245" bottom="0.3937007874015748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E25"/>
  <sheetViews>
    <sheetView zoomScalePageLayoutView="0" workbookViewId="0" topLeftCell="A1">
      <selection activeCell="C4" sqref="C4"/>
    </sheetView>
  </sheetViews>
  <sheetFormatPr defaultColWidth="9.00390625" defaultRowHeight="12.75"/>
  <cols>
    <col min="2" max="2" width="69.875" style="0" customWidth="1"/>
    <col min="3" max="4" width="13.875" style="0" customWidth="1"/>
    <col min="5" max="5" width="13.125" style="0" customWidth="1"/>
  </cols>
  <sheetData>
    <row r="1" spans="1:5" ht="15.75">
      <c r="A1" s="96"/>
      <c r="B1" s="96"/>
      <c r="C1" s="8" t="s">
        <v>759</v>
      </c>
      <c r="D1" s="8"/>
      <c r="E1" s="98"/>
    </row>
    <row r="2" spans="1:5" ht="15.75">
      <c r="A2" s="99"/>
      <c r="B2" s="99"/>
      <c r="C2" s="9" t="s">
        <v>461</v>
      </c>
      <c r="D2" s="9"/>
      <c r="E2" s="106"/>
    </row>
    <row r="3" spans="1:5" ht="15.75">
      <c r="A3" s="99"/>
      <c r="B3" s="99"/>
      <c r="C3" s="1" t="s">
        <v>462</v>
      </c>
      <c r="D3" s="1"/>
      <c r="E3" s="106"/>
    </row>
    <row r="4" spans="1:5" ht="15.75">
      <c r="A4" s="99"/>
      <c r="B4" s="99"/>
      <c r="C4" s="1" t="s">
        <v>1057</v>
      </c>
      <c r="D4" s="1"/>
      <c r="E4" s="106"/>
    </row>
    <row r="5" spans="1:5" ht="15.75">
      <c r="A5" s="99"/>
      <c r="B5" s="99"/>
      <c r="C5" s="1"/>
      <c r="D5" s="1"/>
      <c r="E5" s="106"/>
    </row>
    <row r="6" spans="1:5" ht="28.5" customHeight="1">
      <c r="A6" s="247" t="s">
        <v>797</v>
      </c>
      <c r="B6" s="247"/>
      <c r="C6" s="247"/>
      <c r="D6" s="247"/>
      <c r="E6" s="247"/>
    </row>
    <row r="7" spans="1:5" ht="15.75">
      <c r="A7" s="95"/>
      <c r="B7" s="95"/>
      <c r="C7" s="95"/>
      <c r="D7" s="95"/>
      <c r="E7" s="95"/>
    </row>
    <row r="8" spans="1:5" ht="15.75">
      <c r="A8" s="100" t="s">
        <v>299</v>
      </c>
      <c r="B8" s="99"/>
      <c r="C8" s="99"/>
      <c r="D8" s="99"/>
      <c r="E8" s="122" t="s">
        <v>460</v>
      </c>
    </row>
    <row r="9" spans="1:5" ht="18.75" customHeight="1">
      <c r="A9" s="94" t="s">
        <v>725</v>
      </c>
      <c r="B9" s="94" t="s">
        <v>726</v>
      </c>
      <c r="C9" s="107" t="s">
        <v>488</v>
      </c>
      <c r="D9" s="107" t="s">
        <v>489</v>
      </c>
      <c r="E9" s="107" t="s">
        <v>796</v>
      </c>
    </row>
    <row r="10" spans="1:5" ht="15.75">
      <c r="A10" s="94">
        <v>1</v>
      </c>
      <c r="B10" s="94">
        <v>2</v>
      </c>
      <c r="C10" s="94">
        <v>3</v>
      </c>
      <c r="D10" s="107">
        <v>4</v>
      </c>
      <c r="E10" s="107">
        <v>5</v>
      </c>
    </row>
    <row r="11" spans="1:5" ht="47.25">
      <c r="A11" s="101" t="s">
        <v>727</v>
      </c>
      <c r="B11" s="102" t="s">
        <v>728</v>
      </c>
      <c r="C11" s="101"/>
      <c r="D11" s="108"/>
      <c r="E11" s="108"/>
    </row>
    <row r="12" spans="1:5" ht="15.75">
      <c r="A12" s="103"/>
      <c r="B12" s="104" t="s">
        <v>729</v>
      </c>
      <c r="C12" s="105">
        <v>0</v>
      </c>
      <c r="D12" s="105">
        <v>0</v>
      </c>
      <c r="E12" s="105">
        <v>0</v>
      </c>
    </row>
    <row r="13" spans="1:5" ht="15.75">
      <c r="A13" s="103"/>
      <c r="B13" s="104" t="s">
        <v>730</v>
      </c>
      <c r="C13" s="105">
        <v>0</v>
      </c>
      <c r="D13" s="105">
        <v>0</v>
      </c>
      <c r="E13" s="105">
        <v>0</v>
      </c>
    </row>
    <row r="14" spans="1:5" ht="15.75">
      <c r="A14" s="103"/>
      <c r="B14" s="104" t="s">
        <v>731</v>
      </c>
      <c r="C14" s="105">
        <v>0</v>
      </c>
      <c r="D14" s="105">
        <v>0</v>
      </c>
      <c r="E14" s="105">
        <v>0</v>
      </c>
    </row>
    <row r="15" spans="1:5" ht="15.75">
      <c r="A15" s="103"/>
      <c r="B15" s="109" t="s">
        <v>798</v>
      </c>
      <c r="C15" s="105">
        <v>0</v>
      </c>
      <c r="D15" s="105"/>
      <c r="E15" s="105"/>
    </row>
    <row r="16" spans="1:5" ht="15.75">
      <c r="A16" s="103"/>
      <c r="B16" s="109" t="s">
        <v>750</v>
      </c>
      <c r="C16" s="103"/>
      <c r="D16" s="110">
        <v>0</v>
      </c>
      <c r="E16" s="110">
        <v>0</v>
      </c>
    </row>
    <row r="17" spans="1:5" ht="15.75">
      <c r="A17" s="103"/>
      <c r="B17" s="109" t="s">
        <v>799</v>
      </c>
      <c r="C17" s="103"/>
      <c r="D17" s="110">
        <v>0</v>
      </c>
      <c r="E17" s="110">
        <v>0</v>
      </c>
    </row>
    <row r="18" spans="1:5" ht="15.75">
      <c r="A18" s="103"/>
      <c r="B18" s="97"/>
      <c r="C18" s="103"/>
      <c r="D18" s="108"/>
      <c r="E18" s="108"/>
    </row>
    <row r="19" spans="1:5" ht="47.25">
      <c r="A19" s="101" t="s">
        <v>732</v>
      </c>
      <c r="B19" s="102" t="s">
        <v>733</v>
      </c>
      <c r="C19" s="103"/>
      <c r="D19" s="108"/>
      <c r="E19" s="108"/>
    </row>
    <row r="20" spans="1:5" ht="15.75">
      <c r="A20" s="103"/>
      <c r="B20" s="104" t="s">
        <v>729</v>
      </c>
      <c r="C20" s="105">
        <v>0</v>
      </c>
      <c r="D20" s="105">
        <v>0</v>
      </c>
      <c r="E20" s="105">
        <v>0</v>
      </c>
    </row>
    <row r="21" spans="1:5" ht="15.75">
      <c r="A21" s="103"/>
      <c r="B21" s="104" t="s">
        <v>730</v>
      </c>
      <c r="C21" s="105">
        <v>0</v>
      </c>
      <c r="D21" s="105">
        <v>0</v>
      </c>
      <c r="E21" s="105">
        <v>0</v>
      </c>
    </row>
    <row r="22" spans="1:5" ht="15.75">
      <c r="A22" s="103"/>
      <c r="B22" s="104" t="s">
        <v>731</v>
      </c>
      <c r="C22" s="105">
        <v>0</v>
      </c>
      <c r="D22" s="105">
        <v>0</v>
      </c>
      <c r="E22" s="105">
        <v>0</v>
      </c>
    </row>
    <row r="23" spans="1:5" ht="15.75">
      <c r="A23" s="103"/>
      <c r="B23" s="109" t="s">
        <v>798</v>
      </c>
      <c r="C23" s="105">
        <v>0</v>
      </c>
      <c r="D23" s="105"/>
      <c r="E23" s="105"/>
    </row>
    <row r="24" spans="1:5" ht="15.75">
      <c r="A24" s="108"/>
      <c r="B24" s="109" t="s">
        <v>750</v>
      </c>
      <c r="C24" s="103"/>
      <c r="D24" s="110">
        <v>0</v>
      </c>
      <c r="E24" s="110">
        <v>0</v>
      </c>
    </row>
    <row r="25" spans="1:5" ht="15.75">
      <c r="A25" s="103"/>
      <c r="B25" s="109" t="s">
        <v>799</v>
      </c>
      <c r="C25" s="103"/>
      <c r="D25" s="110">
        <v>0</v>
      </c>
      <c r="E25" s="110">
        <v>0</v>
      </c>
    </row>
  </sheetData>
  <sheetProtection/>
  <mergeCells count="1">
    <mergeCell ref="A6:E6"/>
  </mergeCells>
  <printOptions/>
  <pageMargins left="0.7874015748031497" right="0.7874015748031497" top="1.1811023622047245" bottom="0.3937007874015748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СОЛИКАМСКА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Чекан Нина Александровна</cp:lastModifiedBy>
  <cp:lastPrinted>2020-11-03T07:30:13Z</cp:lastPrinted>
  <dcterms:created xsi:type="dcterms:W3CDTF">2008-04-15T05:17:20Z</dcterms:created>
  <dcterms:modified xsi:type="dcterms:W3CDTF">2020-11-03T07:31:58Z</dcterms:modified>
  <cp:category/>
  <cp:version/>
  <cp:contentType/>
  <cp:contentStatus/>
</cp:coreProperties>
</file>