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4240" windowHeight="11475" tabRatio="844" activeTab="4"/>
  </bookViews>
  <sheets>
    <sheet name="Дх1" sheetId="1" r:id="rId1"/>
    <sheet name="Дх2" sheetId="2" r:id="rId2"/>
    <sheet name="Ведомств." sheetId="3" r:id="rId3"/>
    <sheet name="прил. по РзПз" sheetId="4" r:id="rId4"/>
    <sheet name="источники " sheetId="5" r:id="rId5"/>
  </sheets>
  <definedNames>
    <definedName name="_xlnm.Print_Titles" localSheetId="2">'Ведомств.'!$8:$10</definedName>
    <definedName name="_xlnm.Print_Titles" localSheetId="0">'Дх1'!$10:$12</definedName>
    <definedName name="_xlnm.Print_Titles" localSheetId="1">'Дх2'!$10:$11</definedName>
    <definedName name="_xlnm.Print_Titles" localSheetId="3">'прил. по РзПз'!$9:$10</definedName>
  </definedNames>
  <calcPr fullCalcOnLoad="1" refMode="R1C1"/>
</workbook>
</file>

<file path=xl/sharedStrings.xml><?xml version="1.0" encoding="utf-8"?>
<sst xmlns="http://schemas.openxmlformats.org/spreadsheetml/2006/main" count="3913" uniqueCount="1288">
  <si>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</si>
  <si>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</si>
  <si>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</si>
  <si>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</si>
  <si>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01 05 02 01 04 0000 610</t>
  </si>
  <si>
    <t>Исполнено</t>
  </si>
  <si>
    <t>раздел, подраздел</t>
  </si>
  <si>
    <t>Содержание аппарата</t>
  </si>
  <si>
    <t>0113</t>
  </si>
  <si>
    <t>Составление протоколов об административных правонарушениях</t>
  </si>
  <si>
    <t>0804</t>
  </si>
  <si>
    <t>Предоставление услуг по дополнительному образованию детей</t>
  </si>
  <si>
    <t>Мероприятия по организации оздоровительной кампании детей и подростков</t>
  </si>
  <si>
    <t>Предоставление услуг в сфере молодежной политики</t>
  </si>
  <si>
    <t>Предоставление услуги по культурно-досуговой деятельности</t>
  </si>
  <si>
    <t>Дорожное хозяйство (дорожные фонды)</t>
  </si>
  <si>
    <t>Охрана семьи и детства</t>
  </si>
  <si>
    <t>620</t>
  </si>
  <si>
    <t>Председатель Контрольно-счетной палаты Соликамского городского округа</t>
  </si>
  <si>
    <t>Расходы на исполнение решений судов, вступивших в законную силу</t>
  </si>
  <si>
    <t>0409</t>
  </si>
  <si>
    <t>Предоставление услуг в сфере общего образования</t>
  </si>
  <si>
    <t>Приобретение периодической, научной, учебно-методической, справочно-информационной и художественной литературы для инвалидов по зрению</t>
  </si>
  <si>
    <t>Приобретение периодической, научной, учебно-методической, справочно-информационной и художественной литературы и подписка для пополнения фондов</t>
  </si>
  <si>
    <t>670</t>
  </si>
  <si>
    <t xml:space="preserve">Другие вопросы в области культуры, кинематографии </t>
  </si>
  <si>
    <t>Массовый спорт</t>
  </si>
  <si>
    <t>Другие вопросы в области физической культуры и спорта</t>
  </si>
  <si>
    <t>Уменьшение  прочих остатков денежных средств бюджетов городских округов</t>
  </si>
  <si>
    <t>0104</t>
  </si>
  <si>
    <t>0701</t>
  </si>
  <si>
    <t>0702</t>
  </si>
  <si>
    <t>0707</t>
  </si>
  <si>
    <t>0709</t>
  </si>
  <si>
    <t>0801</t>
  </si>
  <si>
    <t>622</t>
  </si>
  <si>
    <t>623</t>
  </si>
  <si>
    <t>624</t>
  </si>
  <si>
    <t>629</t>
  </si>
  <si>
    <t>631</t>
  </si>
  <si>
    <t>633</t>
  </si>
  <si>
    <t>1003</t>
  </si>
  <si>
    <t>0111</t>
  </si>
  <si>
    <t>0106</t>
  </si>
  <si>
    <t>621</t>
  </si>
  <si>
    <t>0103</t>
  </si>
  <si>
    <t>0102</t>
  </si>
  <si>
    <t>целевая статья</t>
  </si>
  <si>
    <t>вид расходов</t>
  </si>
  <si>
    <t>0314</t>
  </si>
  <si>
    <t>0412</t>
  </si>
  <si>
    <t>0501</t>
  </si>
  <si>
    <t>0502</t>
  </si>
  <si>
    <t>1001</t>
  </si>
  <si>
    <t>0503</t>
  </si>
  <si>
    <t>0603</t>
  </si>
  <si>
    <t>0309</t>
  </si>
  <si>
    <t>0310</t>
  </si>
  <si>
    <t>0407</t>
  </si>
  <si>
    <t>1102</t>
  </si>
  <si>
    <t>4</t>
  </si>
  <si>
    <t>1</t>
  </si>
  <si>
    <t>3</t>
  </si>
  <si>
    <t>Общегосударственные вопросы</t>
  </si>
  <si>
    <t>Функционирование высшего должностного лица субъекта Российской Федерации  и муниципального образования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</si>
  <si>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</si>
  <si>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</si>
  <si>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</si>
  <si>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</si>
  <si>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</si>
  <si>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</si>
  <si>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</si>
  <si>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</si>
  <si>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</si>
  <si>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</si>
  <si>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</si>
  <si>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</si>
  <si>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</si>
  <si>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</si>
  <si>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</si>
  <si>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</si>
  <si>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</si>
  <si>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</si>
  <si>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 xml:space="preserve">Общее образование </t>
  </si>
  <si>
    <t>Другие вопросы в области образования</t>
  </si>
  <si>
    <t>Культура</t>
  </si>
  <si>
    <t>Физическая культура и спорт</t>
  </si>
  <si>
    <t>Другие вопросы в области жилищно-коммунального хозяйства</t>
  </si>
  <si>
    <t>Муниципальное казенное учреждение "Контрольно-счетная палата Соликамского городского округа"</t>
  </si>
  <si>
    <t>0100</t>
  </si>
  <si>
    <t>0700</t>
  </si>
  <si>
    <t>Государственная регистрация актов гражданского состояния</t>
  </si>
  <si>
    <t>0300</t>
  </si>
  <si>
    <t>0400</t>
  </si>
  <si>
    <t>0500</t>
  </si>
  <si>
    <t>0505</t>
  </si>
  <si>
    <t>0600</t>
  </si>
  <si>
    <t>1000</t>
  </si>
  <si>
    <t>0800</t>
  </si>
  <si>
    <t>1100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</si>
  <si>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</si>
  <si>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</si>
  <si>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</si>
  <si>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</si>
  <si>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</si>
  <si>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</si>
  <si>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</si>
  <si>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Мероприятия, осуществляемые органами местного самоуправления в рамках непрограммных направлений расходов</t>
  </si>
  <si>
    <t>Компенсации депутатам за время осуществления полномочий</t>
  </si>
  <si>
    <t>300</t>
  </si>
  <si>
    <t>Социальное обеспечение и иные выплаты населению</t>
  </si>
  <si>
    <t>Обеспечение деятельности казенных учреждений</t>
  </si>
  <si>
    <t>600</t>
  </si>
  <si>
    <t>Предоставление  субсидий  бюджетным,  автономным  учреждениям и иным некоммерческим организациям</t>
  </si>
  <si>
    <t>Мероприятия по развитию управленческих кадров</t>
  </si>
  <si>
    <t>Мероприятия по гражданской обороне, предупреждению и ликвидации чрезвычайных ситуаций</t>
  </si>
  <si>
    <t>Охрана, использование и воспроизводство городских лесов</t>
  </si>
  <si>
    <t>400</t>
  </si>
  <si>
    <t>Восстановление и поддержка технического состояния объектов благоустройства</t>
  </si>
  <si>
    <t>Экологическое образование и формирование экологической культуры</t>
  </si>
  <si>
    <t>Предоставление услуг прочими учреждениями образования</t>
  </si>
  <si>
    <t>Управление объектами муниципальной недвижимости</t>
  </si>
  <si>
    <t>Выявление, сопровождение и поддержка одаренных детей</t>
  </si>
  <si>
    <t>Мероприятия по повышению профессиональной компетентности педагогических кадров</t>
  </si>
  <si>
    <t>Предоставление услуг прочими учреждениями культуры</t>
  </si>
  <si>
    <t>Поддержка профессионального мастерства, развитие народных промыслов и ремёсел</t>
  </si>
  <si>
    <t>Подпрограмма "Обеспечение реализации муниципальной программы "Ресурсное обеспечение деятельности органов местного самоуправления Соликамского городского округа"</t>
  </si>
  <si>
    <t>Подпрограмма "Поддержка и развитие общественных инициатив в Соликамском городском округе"</t>
  </si>
  <si>
    <t>Подпрограмма "Развитие муниципальной службы в Соликамском городском округе"</t>
  </si>
  <si>
    <t>Подпрограмма "Развитие безопасности жизнедеятельности населения Соликамского городского округа"</t>
  </si>
  <si>
    <t>Подпрограмма "Охрана окружающей среды Соликамского городского округа"</t>
  </si>
  <si>
    <t>Подпрограмма "Развитие и содержание дорог Соликамского городского округа"</t>
  </si>
  <si>
    <t>Муниципальная программа "Экономическое развитие Соликамского городского округа"</t>
  </si>
  <si>
    <t>Подпрограмма "Поддержка технического состояния и развитие жилищного фонда Соликамского городского округа"</t>
  </si>
  <si>
    <t>Капитальные вложения в объекты государственной (муниципальной) собственности</t>
  </si>
  <si>
    <t>Подпрограмма "Общественная безопасность на территории Соликамского городского округа"</t>
  </si>
  <si>
    <t>Подпрограмма "Благоустройство Соликамского городского округа "</t>
  </si>
  <si>
    <t>Муниципальная программа "Развитие системы образования Соликамского городского округа"</t>
  </si>
  <si>
    <t>Подпрограмма "Развитие инфраструктуры муниципальной системы образования Соликамского городского округа"</t>
  </si>
  <si>
    <t>Подпрограмма "Развитие сферы культуры в Соликамском городском округе"</t>
  </si>
  <si>
    <t>Подпрограмма "Развитие градостроительного планирования и регулирования использования территории Соликамского городского округа"</t>
  </si>
  <si>
    <t>Подпрограмма "Обеспечение реализации муниципальной программы "Экономическое развитие Соликамского городского округа"</t>
  </si>
  <si>
    <t>Подпрограмма "Эффективное управление и распоряжение муниципальным имуществом и земельными ресурсами в Соликамском городском округе"</t>
  </si>
  <si>
    <t>Подпрограмма  "Обеспечение реализации муниципальной программы "Развитие системы образования Соликамского городского округа"</t>
  </si>
  <si>
    <t>Подпрограмма "Обеспечение реализации муниципальной программы "Развитие сферы культуры, туризма и молодежной политики Соликамского городского округа"</t>
  </si>
  <si>
    <t>Подпрограмма "Развитие молодежной политики в Соликамском городском округе"</t>
  </si>
  <si>
    <t>Муниципальная программа "Ресурсное обеспечение деятельности органов местного самоуправления Соликамского городского округа"</t>
  </si>
  <si>
    <t>Подпрограмма "Обеспечение реализации муниципальной программы "Развитие системы образования Соликамского городского округа"</t>
  </si>
  <si>
    <t>Муниципальная программа "Развитие сферы культуры, туризма и молодежной политики Соликамского городского округа"</t>
  </si>
  <si>
    <t>Подпрограмма "Развитие сферы туризма в Соликамском городском округе"</t>
  </si>
  <si>
    <t>Подпрограмма "Обеспечение условий для занятий физической культурой и спортом"</t>
  </si>
  <si>
    <t>Подпрограмма "Обеспечение жильем молодых семей в Соликамском городском округе"</t>
  </si>
  <si>
    <t>Муниципальная программа "Ресурсное обеспечение деятельности органов местного самоуправления Соликамского городского округа "</t>
  </si>
  <si>
    <t>Обеспечение представительской деятельности органов местного самоуправления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</si>
  <si>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</si>
  <si>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 xml:space="preserve">Наименование </t>
  </si>
  <si>
    <t>Мероприятия по организации оздоровления и отдыха детей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</si>
  <si>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</si>
  <si>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Подпрограмма "Развитие коммунальной инфраструктуры и повышение энергетической эффективности на территории Соликамского городского округа"</t>
  </si>
  <si>
    <t>Наименование расходов</t>
  </si>
  <si>
    <t>91 0 00 00000</t>
  </si>
  <si>
    <t>91 0 00 00030</t>
  </si>
  <si>
    <t>91 0 00 00040</t>
  </si>
  <si>
    <t>91 0 00 00150</t>
  </si>
  <si>
    <t>92 0 00 00000</t>
  </si>
  <si>
    <t>92 0 00 00070</t>
  </si>
  <si>
    <t>91 0 00 00060</t>
  </si>
  <si>
    <t>91 0 00 20010</t>
  </si>
  <si>
    <t>91 0 00 00010</t>
  </si>
  <si>
    <t>10 0 00 00000</t>
  </si>
  <si>
    <t>10 9 00 00000</t>
  </si>
  <si>
    <t>10 9 01 00000</t>
  </si>
  <si>
    <t>Основное мероприятие "Качественное исполнение функции главного распорядителя (главного администратора) бюджетных средств"</t>
  </si>
  <si>
    <t>10 9 01 00040</t>
  </si>
  <si>
    <t>10 9 01 00150</t>
  </si>
  <si>
    <t>92 0 00 00090</t>
  </si>
  <si>
    <t>05 0 00 00000</t>
  </si>
  <si>
    <t>05 9 00 00000</t>
  </si>
  <si>
    <t>05 9 01 00000</t>
  </si>
  <si>
    <t>08 0 00 00000</t>
  </si>
  <si>
    <t>08 1 00 00000</t>
  </si>
  <si>
    <t>08 1 01 00000</t>
  </si>
  <si>
    <t>08 1 01 01310</t>
  </si>
  <si>
    <t>10 1 00 00000</t>
  </si>
  <si>
    <t>10 1 01 00000</t>
  </si>
  <si>
    <t>10 1 01 01010</t>
  </si>
  <si>
    <t>10 9 01 00070</t>
  </si>
  <si>
    <t>10 9 01 01020</t>
  </si>
  <si>
    <t>10 9 01 20030</t>
  </si>
  <si>
    <t>10 9 01 2К080</t>
  </si>
  <si>
    <t>10 9 01 59300</t>
  </si>
  <si>
    <t>92 0 00 00950</t>
  </si>
  <si>
    <t>03 0 00 00000</t>
  </si>
  <si>
    <t>03 2 00 00000</t>
  </si>
  <si>
    <t>03 2 01 00000</t>
  </si>
  <si>
    <t>Основное мероприятие "Защита населения и территорий от  чрезвычайных ситуаций, выполнение  мероприятий по гражданской обороне"</t>
  </si>
  <si>
    <t>03 2 01 03110</t>
  </si>
  <si>
    <t>03 9 00 00000</t>
  </si>
  <si>
    <t>03 9 01 00000</t>
  </si>
  <si>
    <t>03 9 01 00080</t>
  </si>
  <si>
    <t>03 2 02 00000</t>
  </si>
  <si>
    <t>03 2 02 03210</t>
  </si>
  <si>
    <t>03 2 02 05230</t>
  </si>
  <si>
    <t>03 1 00 00000</t>
  </si>
  <si>
    <t>03 1 01 00000</t>
  </si>
  <si>
    <t>Основное мероприятие "Снижение количества преступлений, зарегистрированных в округе"</t>
  </si>
  <si>
    <t>03 1 01 03310</t>
  </si>
  <si>
    <t>04 0 00 00000</t>
  </si>
  <si>
    <t>04 9 00 00000</t>
  </si>
  <si>
    <t>04 9 01 00000</t>
  </si>
  <si>
    <t>03 2 02 04110</t>
  </si>
  <si>
    <t>03 4 00 00000</t>
  </si>
  <si>
    <t>03 4 01 00000</t>
  </si>
  <si>
    <t>Основное мероприятие "Повышение экологической безопасности"</t>
  </si>
  <si>
    <t>03 4 01 04120</t>
  </si>
  <si>
    <t>05 3 00 00000</t>
  </si>
  <si>
    <t>05 3 01 00000</t>
  </si>
  <si>
    <t>Основное мероприятие "Содержание автодорог и искусственных сооружений на них в соответствии с необходимыми требованиями"</t>
  </si>
  <si>
    <t>05 3 01 04510</t>
  </si>
  <si>
    <t>05 3 02 00000</t>
  </si>
  <si>
    <t>05 3 02 04520</t>
  </si>
  <si>
    <t>04 1 00 00000</t>
  </si>
  <si>
    <t>05 4 00 00000</t>
  </si>
  <si>
    <t>05 4 01 00000</t>
  </si>
  <si>
    <t>Основное мероприятие "Обеспечение комфортного и безопасного жилья"</t>
  </si>
  <si>
    <t>05 4 01 05110</t>
  </si>
  <si>
    <t>05 4 01 05120</t>
  </si>
  <si>
    <t>05 2 00 00000</t>
  </si>
  <si>
    <t>05 2 01 00000</t>
  </si>
  <si>
    <t>Основное мероприятие "Повышение эффективности использования энергетических ресурсов в коммунальной, бюджетной и жилищной сферах"</t>
  </si>
  <si>
    <t>05 2 01 05210</t>
  </si>
  <si>
    <t>05 2 02 00000</t>
  </si>
  <si>
    <t>05 1 00 00000</t>
  </si>
  <si>
    <t>05 1 01 00000</t>
  </si>
  <si>
    <t>Основное мероприятие "Формирование благоприятных и комфортных условий проживания граждан"</t>
  </si>
  <si>
    <t>05 1 01 05310</t>
  </si>
  <si>
    <t>05 1 01 05320</t>
  </si>
  <si>
    <t>05 1 02 00000</t>
  </si>
  <si>
    <t>05 1 02 05330</t>
  </si>
  <si>
    <t>05 1 02 05340</t>
  </si>
  <si>
    <t>05 3 01 05220</t>
  </si>
  <si>
    <t>05 9 01 02010</t>
  </si>
  <si>
    <t>03 4 02 00000</t>
  </si>
  <si>
    <t>03 4 02 06120</t>
  </si>
  <si>
    <t>01 0 00 00000</t>
  </si>
  <si>
    <t>01 1 00 00000</t>
  </si>
  <si>
    <t>01 1 01 00000</t>
  </si>
  <si>
    <t>Приведение в нормативное состояние муниципальных общеобразовательных учреждений (кроме долевого участия в ПРП)</t>
  </si>
  <si>
    <t>02 0 00 00000</t>
  </si>
  <si>
    <t>02 1 00 00000</t>
  </si>
  <si>
    <t>02 1 01 00000</t>
  </si>
  <si>
    <t>Основное мероприятие "Усиление роли сферы культуры в повышении качества жизни горожан"</t>
  </si>
  <si>
    <t>02 1 01 00150</t>
  </si>
  <si>
    <t>10 9 01 20020</t>
  </si>
  <si>
    <t>09 0 00 00000</t>
  </si>
  <si>
    <t>09 2 00 00000</t>
  </si>
  <si>
    <t>09 2 02 00000</t>
  </si>
  <si>
    <t>Основное мероприятие "Муниципальная поддержка отдельных категорий граждан"</t>
  </si>
  <si>
    <t>09 2 02 51350</t>
  </si>
  <si>
    <t>08 2 00 00000</t>
  </si>
  <si>
    <t>08 2 01 00000</t>
  </si>
  <si>
    <t>08 2 01 01310</t>
  </si>
  <si>
    <t>08 2 01 20100</t>
  </si>
  <si>
    <t>08 3 00 00000</t>
  </si>
  <si>
    <t>08 3 01 00000</t>
  </si>
  <si>
    <t>08 3 01 01310</t>
  </si>
  <si>
    <t>05 9 01 00040</t>
  </si>
  <si>
    <t>05 6 00 00000</t>
  </si>
  <si>
    <t>05 6 01 00000</t>
  </si>
  <si>
    <t>Основное мероприятие "Обеспечение устойчивого развития территории Соликамского городского округа градостроительными средствами"</t>
  </si>
  <si>
    <t>05 6 01 04620</t>
  </si>
  <si>
    <t>Управление градостроительной деятельностью на территории Соликамского городского округа</t>
  </si>
  <si>
    <t>04 9 01 00040</t>
  </si>
  <si>
    <t>04 2 00 00000</t>
  </si>
  <si>
    <t>04 2 01 00000</t>
  </si>
  <si>
    <t>Основное мероприятие "Эффективное управление и распоряжение муниципальным имуществом"</t>
  </si>
  <si>
    <t>04 2 01 01210</t>
  </si>
  <si>
    <t>04 2 02 00000</t>
  </si>
  <si>
    <t>Основное мероприятие "Эффективное управление и распоряжение земельными ресурсами"</t>
  </si>
  <si>
    <t>04 2 02 01230</t>
  </si>
  <si>
    <t>04 9 01 01220</t>
  </si>
  <si>
    <t>01 9 00 00000</t>
  </si>
  <si>
    <t>01 9 01 00000</t>
  </si>
  <si>
    <t>01 9 01 02030</t>
  </si>
  <si>
    <t>01 9 02 00000</t>
  </si>
  <si>
    <t>Основное мероприятие "Реализация государственных полномочий и публичных обязательств в сфере образования"</t>
  </si>
  <si>
    <t>01 9 02 2Н020</t>
  </si>
  <si>
    <t>01 1 01 07360</t>
  </si>
  <si>
    <t>01 1 02 00000</t>
  </si>
  <si>
    <t>01 1 02 07110</t>
  </si>
  <si>
    <t>01 1 02 07610</t>
  </si>
  <si>
    <t>01 9 01 02050</t>
  </si>
  <si>
    <t>01 9 01 02060</t>
  </si>
  <si>
    <t>01 9 02 07510</t>
  </si>
  <si>
    <t>01 1 02 07120</t>
  </si>
  <si>
    <t>01 1 02 20050</t>
  </si>
  <si>
    <t>01 9 01 00040</t>
  </si>
  <si>
    <t>01 9 01 02080</t>
  </si>
  <si>
    <t>03 1 01 03320</t>
  </si>
  <si>
    <t>03 1 02 00000</t>
  </si>
  <si>
    <t>03 1 02 09200</t>
  </si>
  <si>
    <t>03 1 03 00000</t>
  </si>
  <si>
    <t>Основное мероприятие "Формирование негативного отношения к употреблению алкоголя"</t>
  </si>
  <si>
    <t>03 1 03 09210</t>
  </si>
  <si>
    <t>Мероприятия по профилактике потребления алкоголя</t>
  </si>
  <si>
    <t>01 9 02 20060</t>
  </si>
  <si>
    <t>09 2 01 00000</t>
  </si>
  <si>
    <t>Основное мероприятие "Оказание социальной поддержки отдельным категориям граждан"</t>
  </si>
  <si>
    <t>02 2 00 00000</t>
  </si>
  <si>
    <t>02 2 01 00000</t>
  </si>
  <si>
    <t>02 2 01 08400</t>
  </si>
  <si>
    <t>02 1 01 08320</t>
  </si>
  <si>
    <t>02 9 00 00000</t>
  </si>
  <si>
    <t>02 9 01 00000</t>
  </si>
  <si>
    <t>02 9 01 02060</t>
  </si>
  <si>
    <t>02 4 00 00000</t>
  </si>
  <si>
    <t>02 4 01 00000</t>
  </si>
  <si>
    <t>Основное мероприятие "Развитие условий для социального становления и самореализации молодежи на территории Соликамского городского округа"</t>
  </si>
  <si>
    <t>02 4 01 07700</t>
  </si>
  <si>
    <t>02 9 01 02070</t>
  </si>
  <si>
    <t>02 9 01 02090</t>
  </si>
  <si>
    <t>02 9 01 02100</t>
  </si>
  <si>
    <t>02 9 01 02110</t>
  </si>
  <si>
    <t>02 9 01 08110</t>
  </si>
  <si>
    <t>02 9 01 08120</t>
  </si>
  <si>
    <t>02 1 01 08610</t>
  </si>
  <si>
    <t>02 1 01 08620</t>
  </si>
  <si>
    <t>02 9 01 00040</t>
  </si>
  <si>
    <t>02 9 01 02130</t>
  </si>
  <si>
    <t>09 1 00 00000</t>
  </si>
  <si>
    <t>09 1 01 00000</t>
  </si>
  <si>
    <t>Основное мероприятие "Муниципальная поддержка молодых семей в решении жилищной проблемы"</t>
  </si>
  <si>
    <t>06 0 00 00000</t>
  </si>
  <si>
    <t>06 1 00 00000</t>
  </si>
  <si>
    <t>06 1 01 00000</t>
  </si>
  <si>
    <t>Основное мероприятие "Развитие инфраструктуры и материально-технической базы учреждений физической культуры и спорта"</t>
  </si>
  <si>
    <t>06 9 00 00000</t>
  </si>
  <si>
    <t>06 9 01 00000</t>
  </si>
  <si>
    <t>06 9 01 02060</t>
  </si>
  <si>
    <t>06 9 01 07520</t>
  </si>
  <si>
    <t>06 1 02 00000</t>
  </si>
  <si>
    <t>Основное мероприятие "Развитие потребности в занятии физической культурой и массовым спортом"</t>
  </si>
  <si>
    <t>06 1 02 09400</t>
  </si>
  <si>
    <t>06 9 01 02140</t>
  </si>
  <si>
    <t>06 9 01 00040</t>
  </si>
  <si>
    <t>10 9 02 00000</t>
  </si>
  <si>
    <t>Основное мероприятие "Обеспечение сбалансированности и устойчивости бюджета Соликамского городского округа. Повышение качества управления муниципальными финансами"</t>
  </si>
  <si>
    <t>10 9 02 00040</t>
  </si>
  <si>
    <t>Подпрограмма "Поддержка ветеранов войны, труда, Вооруженных сил и правоохранительных органов в Соликамском городском округе"</t>
  </si>
  <si>
    <t>Основное мероприятие "Ремонт и капитальный ремонт автомобильных  дорог, транзитных объектов (транзитных мостов) и систем водоотвода"</t>
  </si>
  <si>
    <t>Подпрограмма "Укрепление гражданского единства и межнационального согласия в Соликамском городском округе"</t>
  </si>
  <si>
    <t>Бюджетная классификация</t>
  </si>
  <si>
    <t/>
  </si>
  <si>
    <t>Осуществление полномочий по созданию и организации деятельности административных комиссий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</si>
  <si>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</si>
  <si>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08 4 00 00000</t>
  </si>
  <si>
    <t>08 4 01 00000</t>
  </si>
  <si>
    <t>08 4 01 S1310</t>
  </si>
  <si>
    <t>Предоставление услуг и мероприятия по хранению, комплектованию, использованию архивных документов</t>
  </si>
  <si>
    <t>Выплаты Почетным гражданам и поощрений к Почетной грамоте</t>
  </si>
  <si>
    <t>Содержание автомобильных дорог и элементов благоустройства</t>
  </si>
  <si>
    <t>Организация содержания мест захоронений</t>
  </si>
  <si>
    <t>Освещение улиц</t>
  </si>
  <si>
    <t>05 9 02 00000</t>
  </si>
  <si>
    <t>0703</t>
  </si>
  <si>
    <t>Дополнительное образование детей</t>
  </si>
  <si>
    <t xml:space="preserve">Культура, кинематография </t>
  </si>
  <si>
    <t>Обеспечение мероприятий по оказанию адресной помощи населению</t>
  </si>
  <si>
    <t>Оказание адресной материальной помощи малообеспеченным семьям с детьми, гражданам, попавшим в трудную или экстремальную жизненную ситуацию</t>
  </si>
  <si>
    <t xml:space="preserve">06 1 00 00000 </t>
  </si>
  <si>
    <t>06 1 01 09410</t>
  </si>
  <si>
    <t>Управление земельными ресурсами</t>
  </si>
  <si>
    <t>01 1 01 02040</t>
  </si>
  <si>
    <t>Предоставление услуг присмотра и ухода в муниципальных дошкольных учреждениях</t>
  </si>
  <si>
    <t>03 1 04 00000</t>
  </si>
  <si>
    <t>Содействие трудоустройству несовершеннолетних</t>
  </si>
  <si>
    <t>Мероприятия в сфере молодежной политики</t>
  </si>
  <si>
    <t>Публичный показ музейных предметов, музейных коллекций</t>
  </si>
  <si>
    <t>Библиотечное, библиографическое и информационное обслуживание пользователей библиотеки</t>
  </si>
  <si>
    <t>Организация досуга населения</t>
  </si>
  <si>
    <t>Мероприятия по физической культуре и спорту</t>
  </si>
  <si>
    <t>06 1 02 09420</t>
  </si>
  <si>
    <t xml:space="preserve">Реализация мероприятий Всероссийского комплекса "ГТО"  </t>
  </si>
  <si>
    <t>Код бюджетной классификации</t>
  </si>
  <si>
    <t>Наименование показателя</t>
  </si>
  <si>
    <t>администратора источника финансирования</t>
  </si>
  <si>
    <t>источника финансирования дефицита</t>
  </si>
  <si>
    <t xml:space="preserve">итого источников финансирования дефицита бюджета </t>
  </si>
  <si>
    <t>Приложение 3</t>
  </si>
  <si>
    <t>Подпрограмма "Сохранение объектов культурного наследия в Соликамском городском округе"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</si>
  <si>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</si>
  <si>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Единая субвенция на выполнение отдельных государственных полномочий в сфере образования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</si>
  <si>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</si>
  <si>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</si>
  <si>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</si>
  <si>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</si>
  <si>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жильем молодых семей</t>
  </si>
  <si>
    <t>0705</t>
  </si>
  <si>
    <t>Профессиональная подготовка, переподготовка и повышение квалификации</t>
  </si>
  <si>
    <t>Содержание аппарата, в том числе Молодежного парламента СГО</t>
  </si>
  <si>
    <t>09 2 02 2С090</t>
  </si>
  <si>
    <t>10 9 01 2П040</t>
  </si>
  <si>
    <t>10 9 01 2П060</t>
  </si>
  <si>
    <t>10 9 01 2С050</t>
  </si>
  <si>
    <t>10 9 01 2С250</t>
  </si>
  <si>
    <t>10 9 01 2Т060</t>
  </si>
  <si>
    <t>0105</t>
  </si>
  <si>
    <t>Судебная система</t>
  </si>
  <si>
    <t>10 9 01 51200</t>
  </si>
  <si>
    <t>Основное мероприятие "Развитие взаимодействия органов местного самоуправления с гражданским обществом"</t>
  </si>
  <si>
    <t>Обеспечение качества предоставления услуг и выполнения функций</t>
  </si>
  <si>
    <t>92 0 00 SР040</t>
  </si>
  <si>
    <t>Основное мероприятие "Создание эффективной системы пожарной безопасности "</t>
  </si>
  <si>
    <t>03 1 01 SП020</t>
  </si>
  <si>
    <t>05 3 02 SТ040</t>
  </si>
  <si>
    <t>02 2 01 08500</t>
  </si>
  <si>
    <t>Мероприятия по улучшению санитарного состояния территории города</t>
  </si>
  <si>
    <t>05 1 02 05370</t>
  </si>
  <si>
    <t>05 1 03 00000</t>
  </si>
  <si>
    <t xml:space="preserve">Основное мероприятие "Повышение уровня благоустройства нуждающихся в благоустройстве территорий общего пользования Соликамского городского округа, а также дворовых территорий многоквартирных домов"  </t>
  </si>
  <si>
    <t>Основное мероприятие "Создание условий и новых форм для качественных изменений материально-технической составляющей муниципальной системы образования"</t>
  </si>
  <si>
    <t>09 2 02 2С080</t>
  </si>
  <si>
    <t>09 2 02 2С070</t>
  </si>
  <si>
    <t xml:space="preserve">06 1 01 SР040 </t>
  </si>
  <si>
    <t>Содержание объектов казны</t>
  </si>
  <si>
    <t>Основное мероприятие "Профилактика терроризма"</t>
  </si>
  <si>
    <t>Основное мероприятие "Повышение качества организационно-методических и социально-педагогических условий для развития муниципальной системы образования"</t>
  </si>
  <si>
    <t>01 9 02 SН040</t>
  </si>
  <si>
    <t xml:space="preserve">Молодежная политика </t>
  </si>
  <si>
    <t>01 9 02 2С140</t>
  </si>
  <si>
    <t>09 2 01 SС240</t>
  </si>
  <si>
    <t xml:space="preserve">Популяризация внутреннего и въездного туризма, формирование положительного туристского имиджа  </t>
  </si>
  <si>
    <t>02 3 00 00000</t>
  </si>
  <si>
    <t>02 3 01 00000</t>
  </si>
  <si>
    <t>Основное мероприятие "Сохранение и популяризация объектов культурного наследия"</t>
  </si>
  <si>
    <t>02 3 01 08200</t>
  </si>
  <si>
    <t>Мероприятия, направленные на восстановление и сохранение в удовлетворительном состоянии памятников истории, памятников монументального искусства, памятных мест</t>
  </si>
  <si>
    <t>09 1 01 L4970</t>
  </si>
  <si>
    <t>06 1 02 20070</t>
  </si>
  <si>
    <t>Основное мероприятие "Развитие потребности в занятиях физической культурой и массовым спортом"</t>
  </si>
  <si>
    <t>10 9 02 2Ц320</t>
  </si>
  <si>
    <t>Ведомственная классификация</t>
  </si>
  <si>
    <t>в том числе:</t>
  </si>
  <si>
    <t>09 2 02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</si>
  <si>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</si>
  <si>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10 9 01 2У110</t>
  </si>
  <si>
    <t>Администрирование отдельных государственных полномочий по поддержке сельскохозяйственного производства</t>
  </si>
  <si>
    <t>Муниципальная программа "Развитие инфраструктуры и комфортной среды Соликамского городского округа"</t>
  </si>
  <si>
    <t>Подпрограмма "Обеспечение реализации муниципальной программы "Развитие инфраструктуры и комфортной среды Соликамского городского округа"</t>
  </si>
  <si>
    <t>Муниципальная программа "Развитие общественного самоуправления в Соликамском городском округе"</t>
  </si>
  <si>
    <t>Основное мероприятие "Содействие формированию гармоничной межнациональной и межконфессиональной ситуации в Соликамском городском округе"</t>
  </si>
  <si>
    <t>Развитие инициатив, поддержка социально ориентированных некоммерческих организаций (долевое участие местного бюджета)</t>
  </si>
  <si>
    <t>10 9 03 00000</t>
  </si>
  <si>
    <t>Основное мероприятие "Обеспечение выполнения функций органа местного самоуправления по соответствующему направлению деятельности"</t>
  </si>
  <si>
    <t>10 9 03 00080</t>
  </si>
  <si>
    <t>10 9 03 00130</t>
  </si>
  <si>
    <t>Обеспечение деятельности прочих учреждений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</si>
  <si>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(долевое участие краевого бюджета)</t>
  </si>
  <si>
    <t>92 0 00 SР180</t>
  </si>
  <si>
    <t>Реализация Программы по развитию Соликамского городского округа на 2019-2021 годы (долевое участие краевого бюджета)</t>
  </si>
  <si>
    <t>Муниципальная программа "Развитие  комплексной безопасности на территории Соликамского городского округа, развитие АПК "Безопасный город""</t>
  </si>
  <si>
    <t xml:space="preserve">Подпрограмма "Обеспечение реализации муниципальной программы "Развитие  комплексной безопасности на территории Соликамского городского округа, развитие АПК "Безопасный город"" </t>
  </si>
  <si>
    <t>Выполнение мероприятий по обеспечению первичных мер пожарной безопасности</t>
  </si>
  <si>
    <t>Мероприятия по охране общественного порядка и профилактика правонарушений</t>
  </si>
  <si>
    <t>Выплата материального стимулирования народным дружинникам за участие в охране общественного порядка (долевое участие местного бюджета)</t>
  </si>
  <si>
    <t>0405</t>
  </si>
  <si>
    <t>Сельское хозяйство и рыболовство</t>
  </si>
  <si>
    <t>03 1 01 2У090</t>
  </si>
  <si>
    <t>03 1 01 2У100</t>
  </si>
  <si>
    <t>04 3 00 00000</t>
  </si>
  <si>
    <t>Подпрограмма "Поддержка сельского хозяйства в Соликамском городском округе"</t>
  </si>
  <si>
    <t>04 3 01 00000</t>
  </si>
  <si>
    <t>Основное мероприятие "Обеспечения развития отраслей сельскохозяйственного производства"</t>
  </si>
  <si>
    <t>04 3 01 04310</t>
  </si>
  <si>
    <t>Развитие сельского хозяйства и регулирование рынков сельскохозяйственной продукции</t>
  </si>
  <si>
    <t>04 3 02 00000</t>
  </si>
  <si>
    <t>Основное мероприятие "Повышение эффективности использования земель сельскохозяйственного назначения"</t>
  </si>
  <si>
    <t>04 3 02 04320</t>
  </si>
  <si>
    <t>Создание условий для эффективного использования земель сельскохозяйственного назначения</t>
  </si>
  <si>
    <t>Мероприятия по противопожарной защите лесов</t>
  </si>
  <si>
    <t>0408</t>
  </si>
  <si>
    <t>Транспорт</t>
  </si>
  <si>
    <t xml:space="preserve">05 0 00 00000 </t>
  </si>
  <si>
    <t>05 9 02 05520</t>
  </si>
  <si>
    <t>Организация перевозок пассажиров автомобильным транспортом на территории Соликамского городского округа</t>
  </si>
  <si>
    <t xml:space="preserve">Капитальный ремонт, ремонт автомобильных дорог и искусственных сооружений на них </t>
  </si>
  <si>
    <t>Реализация Программы по развитию Соликамского городского округа на 2019-2021 годы (долевое участие местного бюджета)</t>
  </si>
  <si>
    <t>Формирование имиджа и бренда Соликамского городского округа</t>
  </si>
  <si>
    <t>Основное мероприятие "Улучшение условий для удовлетворения потребностей населения в товарах и услугах"</t>
  </si>
  <si>
    <t>Развитие торговли и потребительского рынка</t>
  </si>
  <si>
    <t>Поддержание жилищного фонда в нормативном состоянии, в том числе обеспечение безопасных условий проживания граждан</t>
  </si>
  <si>
    <t>Обеспечение мероприятий по содержание и ремонту жилищного фонда</t>
  </si>
  <si>
    <t>05 4 01 05160</t>
  </si>
  <si>
    <t>05 4 01 SЖ160</t>
  </si>
  <si>
    <t>05 2 01 05260</t>
  </si>
  <si>
    <t>Поддержка технического состояния объектов коммунальной инфраструктуры</t>
  </si>
  <si>
    <t>05 2 01 SР180</t>
  </si>
  <si>
    <t>Основное мероприятие "Обеспечение земельных участков инфраструктурой"</t>
  </si>
  <si>
    <t xml:space="preserve">05 2 02 05240 </t>
  </si>
  <si>
    <t>Разработка схем, проектирование и сооружение объектов  инженерной инфраструктуры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</si>
  <si>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(долевое участие местного бюджета)</t>
  </si>
  <si>
    <t>03 1 01 05320</t>
  </si>
  <si>
    <t>Создание благоприятных условий для проживания и отдыха граждан</t>
  </si>
  <si>
    <t>Основное мероприятие "Улучшение внешнего облика Соликамского городского округа и условий проживания граждан"</t>
  </si>
  <si>
    <t>Демонтаж, перемещение, хранение, транспортирование и захоронение либо утилизация самовольно установленных и незаконно размещенных движимых объектов</t>
  </si>
  <si>
    <t>05 1 03 05310</t>
  </si>
  <si>
    <t>05 1 F2 00000</t>
  </si>
  <si>
    <t>05 1 F2 55550</t>
  </si>
  <si>
    <t>05 3 01 SP180</t>
  </si>
  <si>
    <t>03 4 01 06110</t>
  </si>
  <si>
    <t>Обеспечение функций в сфере охраны окружающей среды и экологической безопасности</t>
  </si>
  <si>
    <t>01 1 01 SН070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</si>
  <si>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(долевое участие местного бюджета)</t>
  </si>
  <si>
    <t>02 1 01 SР180</t>
  </si>
  <si>
    <t>Пенсии за выслугу лет лицам, замещавшим муниципальные должности муниципальной службы и лицам, замещавшим муниципальные должности (выборные на постоянной основе)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</si>
  <si>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</si>
  <si>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Основное мероприятие "Обеспечение поддержки ветеранов и пенсионеров"</t>
  </si>
  <si>
    <t>Оказание материальной помощи ветеранам</t>
  </si>
  <si>
    <t>Основное мероприятие "Социальная реабилитация и адаптация инвалидов Соликамского городского округа"</t>
  </si>
  <si>
    <t>09 2 01 09620</t>
  </si>
  <si>
    <t>09 2 01 20110</t>
  </si>
  <si>
    <t>Мероприятия по привлечению медицинских кадров в учреждения здравоохранения</t>
  </si>
  <si>
    <t>Муниципальная программа "Физическая культура и спорт Соликамского городского округа"</t>
  </si>
  <si>
    <t>Основное мероприятие "Развитие спортивной инфраструктуры и материально-технической базы муниципальных учреждений"</t>
  </si>
  <si>
    <t>"Строительство крытого ледового катка с искусственным покрытием" в г.Соликамске Пермского края</t>
  </si>
  <si>
    <t xml:space="preserve">06 1 01 SФ130 </t>
  </si>
  <si>
    <t>"Строительство универсальной спортивной площадки с искусственным покрытием (межшкольный стадион) по адресу: ул. Набережная, д. 169 в г.Соликамске Пермского края"</t>
  </si>
  <si>
    <t>01 1 01 SР180</t>
  </si>
  <si>
    <t>01 9 02 07230</t>
  </si>
  <si>
    <t>Мероприятия по организации отдыха  детей и их оздоровления</t>
  </si>
  <si>
    <t>Присуждение звания "Юное дарование"</t>
  </si>
  <si>
    <t>Предупреждение правонарушений несовершеннолетними</t>
  </si>
  <si>
    <t>Основное мероприятие "Формирование негативного отношения к употреблению наркотических средств и распространению ВИЧ-инфекции"</t>
  </si>
  <si>
    <t>Мероприятия по профилактике потребления психоактивных веществ и противодействию распространения ВИЧ-инфекции</t>
  </si>
  <si>
    <t xml:space="preserve">Предоставление мер социальной поддержки педагогическим работникам образовательных учреждений </t>
  </si>
  <si>
    <t>01 9 02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</si>
  <si>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</si>
  <si>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работников учреждений бюджетной сферы Пермского края путевками на санаторно-курортное лечение и оздоровление (долевое участие местного бюджета)</t>
  </si>
  <si>
    <t>Обеспечение работников учреждений бюджетной сферы Пермского края путевками на санаторно-курортное лечение и оздоровление (долевое участие краевого бюджета)</t>
  </si>
  <si>
    <t>1101</t>
  </si>
  <si>
    <t>Физическая культура</t>
  </si>
  <si>
    <t>01 9 01 2Ф180</t>
  </si>
  <si>
    <t>Обеспечение условий для развития физической культуры и массового спорта</t>
  </si>
  <si>
    <t>Основное мероприятие "Создание условий для повышения конкурентоспособности туристского рынка  Соликамского городского округа"</t>
  </si>
  <si>
    <t xml:space="preserve">Приведение в нормативное состояние учреждений, подведомственных Управлению культуры </t>
  </si>
  <si>
    <t>Обеспечение жильем молодых семей в Соликамском городском округе (долевое участие федерального бюджета)</t>
  </si>
  <si>
    <t>09 1 01 2С020</t>
  </si>
  <si>
    <t>Подпрограмма "Обеспечение реализации муниципальной программы "Физическая культура и спорт Соликамского городского округа"</t>
  </si>
  <si>
    <t xml:space="preserve">Обеспечение населения Соликамского городского округа спортивными сооружениями, исходя из нормативной потребности </t>
  </si>
  <si>
    <t xml:space="preserve">Подпрограмма "Обеспечение реализации муниципальной программы "Физическая культура и спорт Соликамского городского округа" </t>
  </si>
  <si>
    <t>03 1 01 SП150</t>
  </si>
  <si>
    <t>05 4 F3 00000</t>
  </si>
  <si>
    <t>Обеспечение устойчивого сокращения непригодного для проживания жилого фонда</t>
  </si>
  <si>
    <t>Распределительный газопровод в северной части г. Соликамска</t>
  </si>
  <si>
    <t>03 4 01 04170</t>
  </si>
  <si>
    <t>тыс. руб.</t>
  </si>
  <si>
    <t>ИТОГО РАСХОДОВ</t>
  </si>
  <si>
    <t>Дума Соликамского городского округа</t>
  </si>
  <si>
    <t>Соликамского городского округа</t>
  </si>
  <si>
    <t>Молодежная политика</t>
  </si>
  <si>
    <t>03 1 05 00000</t>
  </si>
  <si>
    <t>03 1 05 01110</t>
  </si>
  <si>
    <t>Обеспечение технической защиты информации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</si>
  <si>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</si>
  <si>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10 9 03 01100</t>
  </si>
  <si>
    <t>10 9 03 00150</t>
  </si>
  <si>
    <t>92 0 00 SР080</t>
  </si>
  <si>
    <t>Софинансирование проектов инициативного бюджетирования (долевое участие местного бюджета)</t>
  </si>
  <si>
    <t>Приведение в нормативное состояние помещений, приобретение и установка модульных конструкций (долевое участие местного бюджета)</t>
  </si>
  <si>
    <t>04 3 01 04330</t>
  </si>
  <si>
    <t>Поддержка кадрового потенциала</t>
  </si>
  <si>
    <t xml:space="preserve"> Муниципальная программа "Развитие инфраструктуры и комфортной среды Соликамского городского округа"</t>
  </si>
  <si>
    <t xml:space="preserve">Обеспечение мероприятий по переселению граждан из аварийного жилищного фонда </t>
  </si>
  <si>
    <t>Мероприятия по расселению жилищного фонда, признанного аварийным после 01 января 2017 г. (долевое участие местного бюджета)</t>
  </si>
  <si>
    <t>Мероприятия по расселению жилищного фонда, признанного аварийным после 01 января 2017 г. (долевое участие краевого бюджета)</t>
  </si>
  <si>
    <t>05 4 F3 67483</t>
  </si>
  <si>
    <t>05 4 F3 67484</t>
  </si>
  <si>
    <t>Реализация мероприятий по обеспечению устойчивого сокращения непригодного для проживания жилого фонда (долевое участие краевого бюджета)</t>
  </si>
  <si>
    <t>05 1 02 SР250</t>
  </si>
  <si>
    <t>05 2 06 00000</t>
  </si>
  <si>
    <t>Основное мероприятие "Комплексное развитие сельских территорий"</t>
  </si>
  <si>
    <t>05 2 06 05240</t>
  </si>
  <si>
    <t>Разработка схем, проектирование и сооружение объектов инженерной инфраструктуры (в том числе разработка ПСД)</t>
  </si>
  <si>
    <t>05 1 03  SЖ090</t>
  </si>
  <si>
    <t>05 1 06 00000</t>
  </si>
  <si>
    <t>05 1 06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</si>
  <si>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</si>
  <si>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Реализация мероприятий, направленных на комплексное развитие сельских территорий (Благоустройство сельских территорий) (долевое участие федерального и краевого бюджета)</t>
  </si>
  <si>
    <t xml:space="preserve">Содержание особо охраняемых природных территорий местного значения </t>
  </si>
  <si>
    <t>03 4 01 06140</t>
  </si>
  <si>
    <t>Озеленение территории городского округа</t>
  </si>
  <si>
    <t>Строительство школы на 825 мест в микрорайоне Клестовка г. Соликамск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</si>
  <si>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(долевое участие краевого бюджета)</t>
  </si>
  <si>
    <t>10 9 03 02080</t>
  </si>
  <si>
    <t>08 1 01 SP080</t>
  </si>
  <si>
    <t>09 3 00 00000</t>
  </si>
  <si>
    <t>Подпрограмма "Врачебные кадры в Соликамском городском округе"</t>
  </si>
  <si>
    <t>09 3 01 00000</t>
  </si>
  <si>
    <t xml:space="preserve">Основное мероприятие "Повышение доступности бесплатной медицинской помощи населению"                     </t>
  </si>
  <si>
    <t>09 3 01 09100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</si>
  <si>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(долевое участие местного бюджета)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</si>
  <si>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(долевое участие краевого бюджета)</t>
  </si>
  <si>
    <t>Софинансирование проектов инициативного бюджетирования (долевое участие юридических и физических лиц)</t>
  </si>
  <si>
    <t>05 6 01 SЖ420</t>
  </si>
  <si>
    <t>Подготовка генеральных планов, правил землепользования и застройки (долевое участие местного бюджета)</t>
  </si>
  <si>
    <t>Подготовка генеральных планов, правил землепользования и застройки (долевое участие краевого бюджета)</t>
  </si>
  <si>
    <t>Управление имущественных отношений администрации Соликамского городского округа</t>
  </si>
  <si>
    <t>Управление образования администрации Соликамского городского округа</t>
  </si>
  <si>
    <t>02 1 06 00000</t>
  </si>
  <si>
    <t>02 1 06 08320</t>
  </si>
  <si>
    <t>Обеспечение жильем молодых семей в Соликамском городском округе</t>
  </si>
  <si>
    <t>Обеспечение жильем молодых семей в Соликамском городском округе  (долевое участие краевого бюджета)</t>
  </si>
  <si>
    <t>Комитет по физической культуре и спорту администрации Соликамского городского округа</t>
  </si>
  <si>
    <t xml:space="preserve">Стипендии главы городского округа - главы администрации Соликамского городского округа ведущим спортсменам </t>
  </si>
  <si>
    <t>Финансовое управление администрации  Соликамского городского округа</t>
  </si>
  <si>
    <t xml:space="preserve"> </t>
  </si>
  <si>
    <t>92 0 00 00980</t>
  </si>
  <si>
    <t>Расходы на увеличение фонда оплаты труда работников муниципальных учреждений</t>
  </si>
  <si>
    <t>Софинансирование проектов инициативного бюджетирования</t>
  </si>
  <si>
    <t xml:space="preserve">Глава городского округа – глава администрации Соликамского городского округа  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</si>
  <si>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</si>
  <si>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Депутаты, работающие на непостоянной основе</t>
  </si>
  <si>
    <t>03 1 04 03330</t>
  </si>
  <si>
    <t>Установка, обслуживание и совершенствование систем видеонаблюдения на территории города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</si>
  <si>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</si>
  <si>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</si>
  <si>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05 1 01 SУ200</t>
  </si>
  <si>
    <t>06 1 01 40210</t>
  </si>
  <si>
    <t>"Строительство крытого ледового катка с искусственным покрытием" в г.Соликамске Пермского края (кроме долевого участия в ПРП)</t>
  </si>
  <si>
    <t>01 1 01 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</si>
  <si>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</si>
  <si>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Подпрограмма "Укрепление общественного здоровья и социальная поддержка отдельных категорий граждан в Соликамском городском округе"</t>
  </si>
  <si>
    <t>Муниципальная программа "Социальная поддержка и охрана здоровья граждан в Соликамском городском округе"</t>
  </si>
  <si>
    <t>Приведение в нормативное состояние помещений, приобретение и установка модульных конструкций (долевое участие краевого бюджета)</t>
  </si>
  <si>
    <t>Муниципальная программа "Развитие комплексной безопасности на территории Соликамского городского округа, развитие АПК "Безопасный город""</t>
  </si>
  <si>
    <t>10 9 03 01030</t>
  </si>
  <si>
    <t>Приведение в нормативное состояние имущественных комплексов и прилегающих территорий учреждений, подведомственных администрации Соликамского городского округа</t>
  </si>
  <si>
    <t xml:space="preserve">06 1 01 SФ230 </t>
  </si>
  <si>
    <t>Комитет по архитектуре и градостроительству администрации Соликамского городского округа</t>
  </si>
  <si>
    <t>01 9 02 53030</t>
  </si>
  <si>
    <t>01 9 02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</si>
  <si>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</si>
  <si>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"Развитие и совершенствование муниципальной службы в администрации Соликамского городского округа и ее отраслевых (функциональных) органах"</t>
  </si>
  <si>
    <t>04 1 02 00000</t>
  </si>
  <si>
    <t>04 1 02 04260</t>
  </si>
  <si>
    <t xml:space="preserve">Финансовое управление администрации                                         Соликамского городского округа                                                                                                </t>
  </si>
  <si>
    <t>Устройство спортивных площадок и оснащение объектов спортивным оборудованием и инвентарем для занятий физической культурой и спортом (долевое участие местного бюджета)</t>
  </si>
  <si>
    <t>Строительство (реконструкция) стадионов, межшкольных стадионов, спортивных площадок и иных спортивных объектов (долевое участие местного бюджета)</t>
  </si>
  <si>
    <t>Реализация муниципальной адресной программы Соликамского городского округа "Формирование современной городской среды на 2018-2024 годы" (кроме долевого участия)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</si>
  <si>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местного бюджета)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</si>
  <si>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краевого бюджета)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</si>
  <si>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федерального бюджета)</t>
  </si>
  <si>
    <t>Приложение 5</t>
  </si>
  <si>
    <t xml:space="preserve">Годовой план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</si>
  <si>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</si>
  <si>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Администрация Соликамского городского округа </t>
  </si>
  <si>
    <t>Образование комиссий  по  делам несовершеннолетних  и  защите их прав и организация их деятельности</t>
  </si>
  <si>
    <t>0107</t>
  </si>
  <si>
    <t>Обеспечение проведения выборов и референдумов</t>
  </si>
  <si>
    <t>92 0 00 00960</t>
  </si>
  <si>
    <t xml:space="preserve">Проведение муниципальных выборов </t>
  </si>
  <si>
    <t>Основное мероприятие "Обеспечение информационной безопасности в  структурных подразделениях и отраслевых (функциональных) органах администрации Соликамского городского округа"</t>
  </si>
  <si>
    <t>Развитие общественных инициатив, поддержка социально ориентированных некоммерческих организаций</t>
  </si>
  <si>
    <t>92 0 00 54690</t>
  </si>
  <si>
    <t>Проведение Всероссийской переписи населения 2020 года</t>
  </si>
  <si>
    <t>Выплата материального стимулирования народным дружинникам за участие в охране общественного порядка (долевое участие краевого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</si>
  <si>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 (долевое участие местного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</si>
  <si>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 (долевое участие краевого бюджета)</t>
  </si>
  <si>
    <t>Снос расселенных жилых домов и нежилых зданий (сооружений), расположенных на территории муниципальных образований Пермского края (долевое участие местного бюджета)</t>
  </si>
  <si>
    <t>Снос расселенных жилых домов и нежилых зданий (сооружений), расположенных на территории муниципальных образований Пермского края  (долевое участие краевого бюджета)</t>
  </si>
  <si>
    <t>Обеспечение мероприятий по содержанию и ремонту жилищного фонда</t>
  </si>
  <si>
    <t>Основное мероприятие Реализация федерального проекта "Обеспечение устойчивого сокращения непригодного для проживания жилищного фонда"</t>
  </si>
  <si>
    <t>05 1 01 SЖ660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</si>
  <si>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Соликамского городского округа (долевое участие краевого бюджета)</t>
  </si>
  <si>
    <t>Управление (эксплуатация) бесхозяйных сетей или муниципальных сетей, не обслуживаемых специализированной организацией, холодного и горячего водоснабжения, водоотведения, теплоснабжения и газоснабжения</t>
  </si>
  <si>
    <t>05 2 02 00730</t>
  </si>
  <si>
    <t>Реализация мероприятий по газификации жилищно-коммунального хозяйства (остатки 2020 года)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</si>
  <si>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КБ, МБ, без софинансирования из федерального бюджета)</t>
  </si>
  <si>
    <r>
      <t xml:space="preserve"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краевого бюджета без софинансирования из федерального бюджета)     </t>
    </r>
  </si>
  <si>
    <t>Основное  мероприятие Реализация федерального проекта "Формирование комфортной городской среды"</t>
  </si>
  <si>
    <t>05 1 05 00000</t>
  </si>
  <si>
    <t xml:space="preserve">Основное мероприятие "Реализация проектов создания комфортной городской среды в малых городах и исторических поселениях"  </t>
  </si>
  <si>
    <t>05 1 05 00740</t>
  </si>
  <si>
    <t>Реализация проектов создания комфортной городской среды в малых городах и исторических поселениях (остатки МБТ 2020 г.)</t>
  </si>
  <si>
    <t>05 1 05 SP180</t>
  </si>
  <si>
    <t>Основное мероприятие "Повышение экологического образования, уровня экологической культуры"</t>
  </si>
  <si>
    <t xml:space="preserve">400 </t>
  </si>
  <si>
    <t>02 3 01 SК190</t>
  </si>
  <si>
    <t xml:space="preserve">Выполнение работ по сохранению объектов культурного наследия, находящихся в собственности муниципальных образований (долевое участие местного бюджета) </t>
  </si>
  <si>
    <t>Выполнение работ по сохранению объектов культурного наследия, находящихся в собственности муниципальных образований (долевое участие краевого бюджета)</t>
  </si>
  <si>
    <t>05 9 02 2С460</t>
  </si>
  <si>
    <r>
      <t xml:space="preserve">Подпрограмма "Социальная реабилитация и обеспечение жизнедеятельности инвалидов в Соликамском городском округе"  </t>
    </r>
  </si>
  <si>
    <t>08 3 01 01330</t>
  </si>
  <si>
    <t>Формирование доступной среды жизнедеятельности для инвалидов</t>
  </si>
  <si>
    <t>04 9 01 0000</t>
  </si>
  <si>
    <t>04 2 02 SЦ140</t>
  </si>
  <si>
    <t>Разработка проектов межевания территории и проведение комплексных кадастровых работ (долевое участие местного бюджета)</t>
  </si>
  <si>
    <t>Разработка проектов межевания территории и проведение комплексных кадастровых работ (долевое участие краевого бюджета)</t>
  </si>
  <si>
    <t xml:space="preserve">Развитие вариативных форм дошкольного образования                                                         </t>
  </si>
  <si>
    <t>01 1 06 00000</t>
  </si>
  <si>
    <t>Реализация государственной программы "Комплексное развитие сельских территорий"</t>
  </si>
  <si>
    <t>01 1 06 07350</t>
  </si>
  <si>
    <t>Приведение в нормативное состояние  муниципальных образовательных учреждений, реализующих программы дошкольного образования  (в том числе разработка ПСД)</t>
  </si>
  <si>
    <t>Обеспечение питанием детей с ограниченными возможностями здоровья, обучающихся в дошкольных и общеобразовательных учреждениях, и иных категорий детей</t>
  </si>
  <si>
    <t>03 1 04 03340</t>
  </si>
  <si>
    <t>Оборудование системами оповещения, управления эвакуацией и освещения мест массового пребывания людей</t>
  </si>
  <si>
    <t>03 1 04 03350</t>
  </si>
  <si>
    <t>Приобретение, обслуживание, установка и совершенствование систем технического контроля</t>
  </si>
  <si>
    <t>01 1 06 07360</t>
  </si>
  <si>
    <t>Приведение в нормативное состояние муниципальных общеобразовательных учреждений (в том числе разработка ПСД)</t>
  </si>
  <si>
    <t>01 9 02 00720</t>
  </si>
  <si>
    <t>Премия Пермского края "Ступени" (остатки 2020 года)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</si>
  <si>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</si>
  <si>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 (долевое участие местного бюджета)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</si>
  <si>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 (долевое участие краевого бюджета)</t>
  </si>
  <si>
    <t>03 2 02  03370</t>
  </si>
  <si>
    <t>Совершенствование системы АПС в образовательных учреждениях</t>
  </si>
  <si>
    <t>Устройство крытой спортивной площадки МАОУ "СОШ № 14"</t>
  </si>
  <si>
    <t>Устройство крытой спортивной площадки МАОУ "СОШ № 4"</t>
  </si>
  <si>
    <t>Устройство крытой спортивной площадки МАОУ "СОШ № 1"</t>
  </si>
  <si>
    <t xml:space="preserve">Управление культуры администрации Соликамского городского округа   </t>
  </si>
  <si>
    <t>02 1 01 SК160</t>
  </si>
  <si>
    <t>02 1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</si>
  <si>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(долевое участие местного бюджета)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</si>
  <si>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(долевое участие краевого бюджета)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</si>
  <si>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(долевое участие федерального бюджета)</t>
  </si>
  <si>
    <t>Другие вопросы в области культуры, кинематографии</t>
  </si>
  <si>
    <t>1103</t>
  </si>
  <si>
    <t>Спорт высших достижений</t>
  </si>
  <si>
    <t>06 1 P5 00000</t>
  </si>
  <si>
    <t>Основное мероприятие Реализация федерального проекта "Спорт - норма жизни"</t>
  </si>
  <si>
    <t>06 1 P5 50810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</si>
  <si>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</si>
  <si>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</si>
  <si>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</si>
  <si>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</si>
  <si>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</si>
  <si>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</si>
  <si>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</si>
  <si>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</si>
  <si>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</si>
  <si>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</si>
  <si>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</si>
  <si>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</si>
  <si>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</si>
  <si>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</si>
  <si>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</si>
  <si>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</si>
  <si>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</si>
  <si>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</si>
  <si>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</si>
  <si>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</si>
  <si>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</si>
  <si>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1 08 07150 01 0000 110</t>
  </si>
  <si>
    <t>1 08 07173 01 0000 110</t>
  </si>
  <si>
    <t>1 11 05012 04 0000 120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</si>
  <si>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</si>
  <si>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</si>
  <si>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</si>
  <si>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</si>
  <si>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</si>
  <si>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</si>
  <si>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</si>
  <si>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</si>
  <si>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</si>
  <si>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1 12 01000 01 0000 120</t>
  </si>
  <si>
    <t>Плата за негативное воздействие на окружающую среду</t>
  </si>
  <si>
    <t>1 12 04000 00 0000 120</t>
  </si>
  <si>
    <t>Плата за использование лесов</t>
  </si>
  <si>
    <t>1 13 01994 04 0000 130</t>
  </si>
  <si>
    <t>1 13 02994 04 0000 130</t>
  </si>
  <si>
    <t xml:space="preserve">Прочие доходы от компенсации затрат бюджетов городских округов </t>
  </si>
  <si>
    <t>1 14 02042 04 0000 410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</si>
  <si>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</si>
  <si>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</si>
  <si>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</si>
  <si>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</si>
  <si>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</si>
  <si>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</si>
  <si>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</si>
  <si>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</si>
  <si>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</si>
  <si>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2 02 15001 04 0000 150</t>
  </si>
  <si>
    <t>2 02 16549 04 0000 150</t>
  </si>
  <si>
    <t>Дотации бюджетам городских округов на поддержку мер по обеспечению сбалансированности бюджетов</t>
  </si>
  <si>
    <t>2 02 30000 00 0000 150</t>
  </si>
  <si>
    <t>Иные межбюджетные трансферты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</si>
  <si>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</si>
  <si>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</si>
  <si>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2 18 04020 04 0000 150</t>
  </si>
  <si>
    <t>Доходы бюджетов городских округов от возврата автономными учреждениями остатков субсидий прошлых лет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</si>
  <si>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</si>
  <si>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</si>
  <si>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</si>
  <si>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</si>
  <si>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Годовой план</t>
  </si>
  <si>
    <t>Кассовый расход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</si>
  <si>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Соликамского городского округа (долевое участие местного бюджета)</t>
  </si>
  <si>
    <t>05 2 02 04710</t>
  </si>
  <si>
    <t xml:space="preserve">Обеспечение инфраструктурой земельных участков, предоставляемых многодетным семьям (проектные работы) </t>
  </si>
  <si>
    <r>
      <t xml:space="preserve">Мероприятия по улучшению санитарного и экологического состояния территории    </t>
    </r>
    <r>
      <rPr>
        <b/>
        <sz val="18"/>
        <rFont val="Times New Roman"/>
        <family val="1"/>
      </rPr>
      <t xml:space="preserve"> </t>
    </r>
  </si>
  <si>
    <t>05 1 05 SP040</t>
  </si>
  <si>
    <r>
      <t>Предоставление услуг (функций) по обеспечению деятельности в сфере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благоустройства и дорожного хозяйства  </t>
    </r>
  </si>
  <si>
    <t>Обеспечение устойчивого сокращения непригодного для проживания жилищного фонда</t>
  </si>
  <si>
    <t>Реализация мероприятий по обеспечению устойчивого сокращения непригодного для проживания жилищного фонда</t>
  </si>
  <si>
    <t>Обеспечение жильем отдельных категорий граждан, установленных федеральным законом от 12 января 1995 года № 5-ФЗ "О ветеранах"</t>
  </si>
  <si>
    <t xml:space="preserve">Предоставление услуг в сфере физической культуры и спорта, реализация мероприятий Всероссийского комплекса ГТО  </t>
  </si>
  <si>
    <t>06 1 01 09300</t>
  </si>
  <si>
    <t>Приведение в нормативное состояние учреждений спортивной направленности</t>
  </si>
  <si>
    <t>ИТОГО РАСХОДОВ:</t>
  </si>
  <si>
    <t>тыс.руб.</t>
  </si>
  <si>
    <t>Государственная пошлина по делам, рассматриваемым конституционными (уставными) судами субъектов Российской Федерации (государственная пошлина, уплачиваемая при обращении в суды)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</si>
  <si>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</si>
  <si>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</si>
  <si>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91 0 00 2Р110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</si>
  <si>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</si>
  <si>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Содержание, строительство источников противопожарного водоснабжения</t>
  </si>
  <si>
    <t>05 4 F3 6748S</t>
  </si>
  <si>
    <t>Реализация мероприятий по обеспечению устойчивого сокращения непригодного для проживания жилого фонда (долевое участие местного бюджета)</t>
  </si>
  <si>
    <t>09 2 02 51760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</si>
  <si>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</si>
  <si>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05 2 02 09630</t>
  </si>
  <si>
    <t>Возмещение затрат на подключение к сетям электроснабжения д. Кокорино</t>
  </si>
  <si>
    <t>01 1 01 07350</t>
  </si>
  <si>
    <t>Приведение в нормативное состояние  муниципальных образовательных учреждений, реализующих программы дошкольного образования  (кроме долевого участия в ПРП)</t>
  </si>
  <si>
    <t>01 1 01 2Н430</t>
  </si>
  <si>
    <t>Мероприятия по профилактике безопасности дорожного движения</t>
  </si>
  <si>
    <t>Устройство спортивных площадок и оснащение объектов спортивным оборудованием и инвентарем для занятий физической культурой и спортом (долевое участие краевого бюджета)</t>
  </si>
  <si>
    <t>Обеспечение музыкальными инструментами, оборудованием и материалами образовательных учреждений в сфере культуры (долевое участие местного бюджета)</t>
  </si>
  <si>
    <t>Обеспечение музыкальными инструментами, оборудованием и материалами образовательных учреждений в сфере культуры (долевое участие краевого бюджета)</t>
  </si>
  <si>
    <t>02 4 01 SН220</t>
  </si>
  <si>
    <t>Реализация мероприятий в сфере молодежной политики (долевое участие местного бюджета)</t>
  </si>
  <si>
    <t>Реализация мероприятий в сфере молодежной политики (долевое участие краевого бюджета)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</si>
  <si>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</si>
  <si>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</si>
  <si>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 (долевое участие местного бюджета)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</si>
  <si>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 (долевое участие краевого бюджета)</t>
  </si>
  <si>
    <t>Возврат остатков субвенций на государственную регистрацию актов гражданского состояния из бюджетов городских округов</t>
  </si>
  <si>
    <t>Дх</t>
  </si>
  <si>
    <t>Рх</t>
  </si>
  <si>
    <t>Дфц</t>
  </si>
  <si>
    <t>Исполнение бюджетных ассигнований по разделам и подразделам классификации расходов бюджета Соликамского городского округа за 2021 год</t>
  </si>
  <si>
    <t>Раздел</t>
  </si>
  <si>
    <t>Подраз-дел</t>
  </si>
  <si>
    <t xml:space="preserve">% исполнения к годовому плану </t>
  </si>
  <si>
    <t>2</t>
  </si>
  <si>
    <t>01</t>
  </si>
  <si>
    <t>00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</si>
  <si>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</si>
  <si>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</si>
  <si>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</si>
  <si>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</si>
  <si>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</si>
  <si>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05</t>
  </si>
  <si>
    <t>06</t>
  </si>
  <si>
    <t>07</t>
  </si>
  <si>
    <t>11</t>
  </si>
  <si>
    <t>13</t>
  </si>
  <si>
    <t>09</t>
  </si>
  <si>
    <t>10</t>
  </si>
  <si>
    <t>14</t>
  </si>
  <si>
    <t>08</t>
  </si>
  <si>
    <t>12</t>
  </si>
  <si>
    <t>Общее образование</t>
  </si>
  <si>
    <t xml:space="preserve">Культура и кинематография </t>
  </si>
  <si>
    <t>к решению Думы</t>
  </si>
  <si>
    <t>от              №</t>
  </si>
  <si>
    <t>Источники финансирования дефицита бюджета Соликамского городского округа за 2021 год  по кодам классификации источников финансирования дефицитов бюджетов</t>
  </si>
  <si>
    <t>Приложение 4</t>
  </si>
  <si>
    <t>Исполнение по ведомственной структуре расходов бюджета Соликамского городского округа за 2021 год</t>
  </si>
  <si>
    <t>% исполнения к плану год</t>
  </si>
  <si>
    <t>10 9 01 5549F</t>
  </si>
  <si>
    <t>Поощрение за достижение деятельности управленческих команд</t>
  </si>
  <si>
    <r>
      <t xml:space="preserve">Резервный фонд администрации Соликамского городского округа </t>
    </r>
    <r>
      <rPr>
        <b/>
        <sz val="14"/>
        <color indexed="60"/>
        <rFont val="Times New Roman"/>
        <family val="1"/>
      </rPr>
      <t xml:space="preserve"> </t>
    </r>
  </si>
  <si>
    <r>
      <t xml:space="preserve">Подпрограмма "Развитие </t>
    </r>
    <r>
      <rPr>
        <b/>
        <sz val="14"/>
        <rFont val="Times New Roman"/>
        <family val="1"/>
      </rPr>
      <t>малого и среднего предпринимательства в Соликамском городском округе"</t>
    </r>
  </si>
  <si>
    <t>05 1 07 00000</t>
  </si>
  <si>
    <t xml:space="preserve">Основное мероприятие "Мероприятия по снижению негативного воздействия на почвы, восстановление нарушенных земель, ликвидации несанкционированных свалок"  </t>
  </si>
  <si>
    <t>05 1 07 SЦ340</t>
  </si>
  <si>
    <t>Субсидия на снижение негативного воздействия на почвы, восстановление нарушенных земель, ликвидация несанкционированных свалок в пределах населенных пунктов или в границах муниципального образования (долевое участие местного бюджета)</t>
  </si>
  <si>
    <t>Субсидия на снижение негативного воздействия на почвы, восстановление нарушенных земель, ликвидация несанкционированных свалок в пределах населенных пунктов или в границах муниципального образования (долевое участие краевого бюджета)</t>
  </si>
  <si>
    <t>01 1 Е1 00000</t>
  </si>
  <si>
    <t>Федеральный проект "Современная школа"</t>
  </si>
  <si>
    <t>01 1 Е1 52390</t>
  </si>
  <si>
    <t>"Модернизация инфраструктуры общего образования в отдельных субъектах Российской Федерации" (долевое участие краевого бюджета)</t>
  </si>
  <si>
    <t>"Модернизация инфраструктуры общего образования в отдельных субъектах Российской Федерации" (долевое участие федерального бюджета)</t>
  </si>
  <si>
    <t>01 1 01 62351</t>
  </si>
  <si>
    <t>Создание инфраструктуры центров (служб) помощи родителям с детьми дошкольного возраста, в том числе от 0 до 3 лет, реализующих программы психолого-педагогической, диагностической, консультационной помощи родителям с детьми дошкольного возраста, в том числе от 0 до 3 лет</t>
  </si>
  <si>
    <t>01 1 01 07390</t>
  </si>
  <si>
    <t>Приведение в нормативное состояние территорий учреждений общего и дополнительного образования (кроме долевого участия в ПРП)</t>
  </si>
  <si>
    <r>
      <t xml:space="preserve">Предоставление  субсидий  бюджетным,  автономным  учреждениям и иным некоммерческим организациям </t>
    </r>
    <r>
      <rPr>
        <b/>
        <sz val="16"/>
        <color indexed="60"/>
        <rFont val="Times New Roman"/>
        <family val="1"/>
      </rPr>
      <t xml:space="preserve"> </t>
    </r>
  </si>
  <si>
    <t>01 1 02 2Н440</t>
  </si>
  <si>
    <t>Единовременная премия обучающимся, награжденным знаком отличия Пермского края "Гордость Пермского края"</t>
  </si>
  <si>
    <r>
      <t>06 1 01</t>
    </r>
    <r>
      <rPr>
        <b/>
        <sz val="14"/>
        <color indexed="12"/>
        <rFont val="Times New Roman"/>
        <family val="1"/>
      </rPr>
      <t xml:space="preserve"> S</t>
    </r>
    <r>
      <rPr>
        <sz val="14"/>
        <color indexed="12"/>
        <rFont val="Times New Roman"/>
        <family val="1"/>
      </rPr>
      <t xml:space="preserve">Ф130 </t>
    </r>
  </si>
  <si>
    <t>02 1 А 00000</t>
  </si>
  <si>
    <t>Основное мероприятие "Реализация федерального проекта "Культурная среда""</t>
  </si>
  <si>
    <t>02 1 А 15454F</t>
  </si>
  <si>
    <t>Создание модельных муниципальных библиотек</t>
  </si>
  <si>
    <t xml:space="preserve">Предоставление услуг в сфере физической культуры и спорта </t>
  </si>
  <si>
    <t>на 01.01.22</t>
  </si>
  <si>
    <t>Приложение 1</t>
  </si>
  <si>
    <t xml:space="preserve">Доходы бюджета Соликамского городского округа по кодам классификации доходов бюджетов за 2021 год  </t>
  </si>
  <si>
    <t>Код бюджетной  классификации</t>
  </si>
  <si>
    <t>главного администратора доходов бюджета</t>
  </si>
  <si>
    <t>доходов  бюджета  Соликамского                 городского округа</t>
  </si>
  <si>
    <t>048</t>
  </si>
  <si>
    <t>Федеральная служба по надзору в сфере природопользования</t>
  </si>
  <si>
    <t>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</si>
  <si>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</si>
  <si>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</si>
  <si>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</si>
  <si>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1 12 01041 01 6000 120</t>
  </si>
  <si>
    <t>Плата за размещение отходов производства 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</si>
  <si>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</si>
  <si>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</si>
  <si>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Федеральное казначейство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</si>
  <si>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</si>
  <si>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</si>
  <si>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</si>
  <si>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</si>
  <si>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</si>
  <si>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</si>
  <si>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</si>
  <si>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</si>
  <si>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Федеральная служба по надзору в сфере защиты прав потребителей и благополучия человека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</si>
  <si>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</si>
  <si>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</si>
  <si>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Федеральная налоговая служба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</si>
  <si>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</si>
  <si>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(перерасчёты,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</si>
  <si>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</si>
  <si>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</si>
  <si>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</si>
  <si>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</si>
  <si>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</si>
  <si>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</si>
  <si>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</si>
  <si>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Налогового кодекса Российской Федерации (сумма платежа (перерасчёты,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</si>
  <si>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</si>
  <si>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</si>
  <si>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</si>
  <si>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</si>
  <si>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1 01 02030 01 1000 110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</si>
  <si>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 (сумма платежа (перерасчёты,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</si>
  <si>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</si>
  <si>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 (пени  по соответствующему платежу)</t>
  </si>
  <si>
    <t>1 01 02030 01 3000 110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</si>
  <si>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</si>
  <si>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</si>
  <si>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</si>
  <si>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</si>
  <si>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(перерасчёты, недоимка и задолженность по соответствующему платежу, в том числе по отмененному)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</si>
  <si>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</si>
  <si>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</si>
  <si>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</si>
  <si>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</si>
  <si>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1 01 02090 01 1000 110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</si>
  <si>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</si>
  <si>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1 05 02010 02 1000 110</t>
  </si>
  <si>
    <t>Единый налог на вмененный доход для отдельных видов деятельности (сумма платежа (перерасчёты, недоимка и задолженность по соответствующему платежу, в том числе по отмененному)</t>
  </si>
  <si>
    <t>1 05 02010 02 2100 110</t>
  </si>
  <si>
    <t>Единый налог на вмененный доход для отдельных видов деятельности (пени по соответствующему платежу)</t>
  </si>
  <si>
    <t>1  05 02010 02 3000 110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</si>
  <si>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</si>
  <si>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</si>
  <si>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</si>
  <si>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1 05 03010 01 2100 110</t>
  </si>
  <si>
    <t>Единый сельскохозяйственный налог (пени  по соответствующему платежу)</t>
  </si>
  <si>
    <t>1 05 04010 02 1000 110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</si>
  <si>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(перерасчёты, недоимка и задолженность по соответствующему платежу, в том числе по отмененному)</t>
  </si>
  <si>
    <t>1 05 04010 02 2100 110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</si>
  <si>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</si>
  <si>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1 05 04010 02 4000 110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</si>
  <si>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</si>
  <si>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</si>
  <si>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(перерасчёты, недоимка и задолженность по соответствующему платежу, в том числе по отмененному)</t>
  </si>
  <si>
    <t>1 06 01020 04 2100 110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</si>
  <si>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 по соответствующему платежу)</t>
  </si>
  <si>
    <t>1 06 01020 04 3000 110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</si>
  <si>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</si>
  <si>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1 06 04011 02 1000 110</t>
  </si>
  <si>
    <t>Транспортный налог с организаций (сумма платежа (перерасчёты, недоимка и задолженность по соответствующему платежу, в том числе по отмененному)</t>
  </si>
  <si>
    <t>1 06 04011 02 2100 110</t>
  </si>
  <si>
    <t>Транспортный налог с организаций (пени  по соответствующему платежу)</t>
  </si>
  <si>
    <t>1 06 04011 02 3000 110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</si>
  <si>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</si>
  <si>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1 06 04011 02 4000 110</t>
  </si>
  <si>
    <t>Транспортный налог с организаций (прочие поступления)</t>
  </si>
  <si>
    <t>1 06 04012 02 1000 110</t>
  </si>
  <si>
    <t>Транспортный налог с физических лиц (сумма платежа (перерасчёты,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</si>
  <si>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</si>
  <si>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 по соответствующему платежу)</t>
  </si>
  <si>
    <t>1 06 04 012 02 4000 110</t>
  </si>
  <si>
    <t>Транспортный налог с физических лиц (прочие поступления)</t>
  </si>
  <si>
    <t>1 06 06032 04 1000 110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</si>
  <si>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(перерасчёты, недоимка и задолженность по соответствующему платежу, в том числе по отмененному)</t>
  </si>
  <si>
    <t>1 06 06032 04 2100 110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</si>
  <si>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</si>
  <si>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1 06 06032 04 3000 110</t>
  </si>
  <si>
    <t>Земельный налог с организаций, обладающих земельным участком, расположенным в границах городских округов(суммы денежных взысканий (штрафов) по соответствующему платежу согласно законодательству Российской Федерации)</t>
  </si>
  <si>
    <t>1 06 06042 04 1000 110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</si>
  <si>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(перерасчёты, недоимка и задолженность по соответствующему платежу, в том числе по отмененному)</t>
  </si>
  <si>
    <t>1 06 06042 04 2100 110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</si>
  <si>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</si>
  <si>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1 06 06042 04 3000 110</t>
  </si>
  <si>
    <t>Земельный налог с физических лиц, обладающих земельным участком, расположенным в границах городских округов(суммы денежных взысканий (штрафов) по соответствующему платежу согласно законодательству Российской Федерации)</t>
  </si>
  <si>
    <t>1 08 02020 01 1050 110</t>
  </si>
  <si>
    <t>1 08 03010 01 1000 110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</si>
  <si>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 (сумма платежа (перерасчёты, недоимка и задолженность по соответствующему платежу, в том числе по отмененному)</t>
  </si>
  <si>
    <t>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</si>
  <si>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</si>
  <si>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1 08 03010 01  4000 110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</si>
  <si>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</si>
  <si>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</si>
  <si>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</si>
  <si>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Министерство внутренних дел Российской Федерации</t>
  </si>
  <si>
    <t>Федеральная служба государственной регистрации, кадастра и картографии</t>
  </si>
  <si>
    <t>Федеральная служба судебных приставов</t>
  </si>
  <si>
    <t>Администрация  Соликамского городского округа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</si>
  <si>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</si>
  <si>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(перерасчёты, недоимка и задолженность по соответствующему платежу, в том числе по отмененному)</t>
  </si>
  <si>
    <t>1 11  09044 04 0000 120</t>
  </si>
  <si>
    <t>1 12 04042 04 0000 120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</si>
  <si>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</si>
  <si>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 xml:space="preserve">Прочие доходы от оказания платных услуг (работ) получателями средств бюджетов городских округов 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</si>
  <si>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</si>
  <si>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</si>
  <si>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</si>
  <si>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</si>
  <si>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</si>
  <si>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</si>
  <si>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</si>
  <si>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</si>
  <si>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</si>
  <si>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</si>
  <si>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1 16 10123 01 0001 140</t>
  </si>
  <si>
    <t>Доходы от денежных взысканий (штрафов), поступившие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</si>
  <si>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</si>
  <si>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</si>
  <si>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1 17 01010 04 0000 180</t>
  </si>
  <si>
    <t>1 17 05040 04 1000 180</t>
  </si>
  <si>
    <t>Прочие неналоговые доходы бюджетов городских округов (Компенсация стоимости зеленых насаждений при их вырубке)</t>
  </si>
  <si>
    <t>1 17 05040 04 2000 180</t>
  </si>
  <si>
    <t>Прочие неналоговые доходы бюджетов городских округов (Плата за размещение нестационарных торговых объектов)</t>
  </si>
  <si>
    <t>1 17 15020 04 1000 150</t>
  </si>
  <si>
    <t>Инициативные платежи, зачисляемые в бюджеты городских округов ("Устройство пешеходной дорожки от ул. Плеханова, д.2а до ул. Энгельса, д. 3")</t>
  </si>
  <si>
    <t>1 17 15020 04 2000 150</t>
  </si>
  <si>
    <t>Инициативные платежи, зачисляемые в бюджеты городских округов ("Устройство перехода через трубопровод к медсанчасти "Калиец")</t>
  </si>
  <si>
    <t>Дотации (гранты) бюджетам городских округов за достижение показателей деятельности органов местного самоуправления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</si>
  <si>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</si>
  <si>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</si>
  <si>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</si>
  <si>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</si>
  <si>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</si>
  <si>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</si>
  <si>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2 02 25576 04 0000 150</t>
  </si>
  <si>
    <t>Субсидии бюджетам городских округов на обеспечение комплексного развития сельских территорий</t>
  </si>
  <si>
    <t xml:space="preserve">2 02 29999 04 0000 150 </t>
  </si>
  <si>
    <t>Прочие субсидии бюджетам городских округов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</si>
  <si>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</si>
  <si>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</si>
  <si>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</si>
  <si>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</si>
  <si>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</si>
  <si>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 законом от 12 января 1995 года № 5-ФЗ "О ветеранах"</t>
  </si>
  <si>
    <t>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</si>
  <si>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 законом от 24 ноября 1995 года № 181-ФЗ "О социальной защите инвалидов в Российской Федерации"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</si>
  <si>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</si>
  <si>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</si>
  <si>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</si>
  <si>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</si>
  <si>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2 02 39999 04 0000 150</t>
  </si>
  <si>
    <t>Прочие субвенции бюджетам городских округов</t>
  </si>
  <si>
    <t>2 02 49999 04 0000 150</t>
  </si>
  <si>
    <t>Прочие межбюджетные трансферты, передаваемые бюджетам городских округов</t>
  </si>
  <si>
    <t>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</si>
  <si>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</si>
  <si>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2 19 35930 04 0000 150</t>
  </si>
  <si>
    <t>1 08 07150 01 1000 110</t>
  </si>
  <si>
    <t>Государственная пошлина за выдачу разрешения на установку рекламной конструкции (сумма платежа (перерасчёты, недоимка и задолженность по соответствующему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</si>
  <si>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</si>
  <si>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 автономных учреждений)</t>
  </si>
  <si>
    <t>1 12 04041 04 0000 120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</si>
  <si>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</si>
  <si>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 автономных учреждений), в части реализации основных средств  по указанному имуществу</t>
  </si>
  <si>
    <t>1 14 02 042 04 0000 440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</si>
  <si>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</si>
  <si>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>1 17 05040 04 3000 180</t>
  </si>
  <si>
    <t>Прочие неналоговые доходы бюджетов городских округов (Плата по договорам за установку рекламных конструкций)</t>
  </si>
  <si>
    <t>2 02 29999 04 0000 150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</si>
  <si>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</si>
  <si>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</si>
  <si>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Управление культуры администрации Соликамского городского округа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</si>
  <si>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</si>
  <si>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</si>
  <si>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</si>
  <si>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</si>
  <si>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</si>
  <si>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</si>
  <si>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2 02 25081 04 0000 150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</si>
  <si>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</si>
  <si>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</si>
  <si>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2 02 15002 04 0000 150</t>
  </si>
  <si>
    <t>Администрация губернатора Пермского края</t>
  </si>
  <si>
    <t>1 16 01053 01 0035 140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</si>
  <si>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</si>
  <si>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</si>
  <si>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</si>
  <si>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</si>
  <si>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</si>
  <si>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</si>
  <si>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</si>
  <si>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1 16 01113 01 9000 140</t>
  </si>
  <si>
    <t>Административные штрафы, установленные Главой 11 КоАП РФ за административные правонарушения на транспорте, налагаемые мировыми судьями (иные штрафы)</t>
  </si>
  <si>
    <t>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</si>
  <si>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</si>
  <si>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</si>
  <si>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</si>
  <si>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Государственная инспекция по экологии и природопользованию Пермского края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</si>
  <si>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</si>
  <si>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</si>
  <si>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Министерство промышленности и природных ресурсов  Пермского края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</si>
  <si>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</si>
  <si>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</si>
  <si>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Министерство образования Пермского края</t>
  </si>
  <si>
    <t>1 16 01193 01 0020 140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</si>
  <si>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</si>
  <si>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Инспекция государственного жилищного надзора Пермского края</t>
  </si>
  <si>
    <t>1 16 01133 01 9000 140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</si>
  <si>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</si>
  <si>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</si>
  <si>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</si>
  <si>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</si>
  <si>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</si>
  <si>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1 16 01193 01 0007 140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</si>
  <si>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</si>
  <si>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Агентство по делам юстиции и мировых судей Пермского края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</si>
  <si>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</si>
  <si>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</si>
  <si>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1 16 01053 01 0059 140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</si>
  <si>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</si>
  <si>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1 16 01053 01 9000 140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</si>
  <si>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</si>
  <si>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</si>
  <si>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</si>
  <si>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</si>
  <si>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 активных веществ)</t>
  </si>
  <si>
    <t>1 16 01063 01 0017 140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</si>
  <si>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</si>
  <si>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1 16 01063 01 0091 140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</si>
  <si>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 активных веществ)</t>
  </si>
  <si>
    <t>1 16 01063 01 0161 140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</si>
  <si>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 штрафы за незаконные приобретение, хранение, перевозка, производство, сбыт или пересылка прокуроров наркотических средств или психотропных веществ, а также незаконные приобретение, хранение, перевозка, сбыт или пересылка растений, содержащих прекурсоры наркотических средств или психотропных веществ, либо их частей, содержащих прекурсоры наркотических средств или психотропных веществ)</t>
  </si>
  <si>
    <t>1 16 01073 01 0017 140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</si>
  <si>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</si>
  <si>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</si>
  <si>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</si>
  <si>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1 16 01073 01 9000 140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</si>
  <si>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</si>
  <si>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1 16 01083 01 0028 140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</si>
  <si>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</si>
  <si>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</si>
  <si>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</si>
  <si>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</si>
  <si>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</si>
  <si>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1 16 01083 01 9000 140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</si>
  <si>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</si>
  <si>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1 16 01113 01 0021 140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</si>
  <si>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использования полосы отвода и придорожных полос автомобильной дороги)</t>
  </si>
  <si>
    <t>1 16 01143 01 0002 140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</si>
  <si>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</si>
  <si>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1 16 01143 01 0101 140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</si>
  <si>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</si>
  <si>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1 16 01143 01 0111 140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</si>
  <si>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игр)</t>
  </si>
  <si>
    <t>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</si>
  <si>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</si>
  <si>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</si>
  <si>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</si>
  <si>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</si>
  <si>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</si>
  <si>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1 16 01173 01 9000 140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</si>
  <si>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</si>
  <si>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1 16 01193 01 0012 140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</si>
  <si>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</si>
  <si>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1 16 01193 01 0013 140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</si>
  <si>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</si>
  <si>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1 16 01 193 01 0029 140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</si>
  <si>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</si>
  <si>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1 16 01193 01 0030 140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</si>
  <si>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</si>
  <si>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</si>
  <si>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</si>
  <si>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1 16 01203 01 0006 140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</si>
  <si>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</si>
  <si>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1 16 01203 01 0007 140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</si>
  <si>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</si>
  <si>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1 16 01203 01 0008 140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</si>
  <si>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</si>
  <si>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1 16 01203 01 0020 140</t>
  </si>
  <si>
    <t>Административные штрафы, установленные главой 20 Кодекса Российской Федерации об административных правонарушениях,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 штрафы за потребление (распитие)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</t>
  </si>
  <si>
    <t>1 16 01333 01 0016 140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</si>
  <si>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</si>
  <si>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1 16 01333 01 0043 140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</si>
  <si>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изготовителем, исполнителем (лицом, выполняющим функции иностранного изготовителя), продавцом требований технических регламентов)</t>
  </si>
  <si>
    <t>1 16 01333 01 0171 140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</si>
  <si>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незаконную розничную продажа алкогольной и спиртосодержащей пищевой продукции физическими лицами)</t>
  </si>
  <si>
    <t>1 16 01333 01 0172 140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</si>
  <si>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незаконное перемещение физическими лицами алкогольной продукции)</t>
  </si>
  <si>
    <t>Всего доходов</t>
  </si>
  <si>
    <t>Приложение 2</t>
  </si>
  <si>
    <t>Доходы  бюджета Соликамского городского округа за 2021 год</t>
  </si>
  <si>
    <t>по кодам поступлений в бюджет (группам, подгруппам, статьям, подстатьям и элементам классификации доходов)</t>
  </si>
  <si>
    <t>Коды поступлений                в бюджет</t>
  </si>
  <si>
    <t>Наименование групп, подгрупп, статей, подстатей и  элементов  классификации доходов</t>
  </si>
  <si>
    <t>Процент исполнения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</si>
  <si>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</si>
  <si>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</si>
  <si>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 взысканных (уплаченных) платежей, а также при нарушении сроков их возврата)</t>
  </si>
  <si>
    <t>1 01 02 030 01 4000 110</t>
  </si>
  <si>
    <t>1 05 02000 02 0000 000</t>
  </si>
  <si>
    <t>Единый налог на вмененный доход для отдельных видов деятельности (пени  по соответствующему платежу)</t>
  </si>
  <si>
    <t>Единый сельскохозяйственный налог (пени по соответствующему платежу)</t>
  </si>
  <si>
    <t xml:space="preserve"> 1 06 00000 00 0000 000</t>
  </si>
  <si>
    <t xml:space="preserve"> 1 06 01000 00 0000 110</t>
  </si>
  <si>
    <t xml:space="preserve"> 1 06 04000 00 0000 110</t>
  </si>
  <si>
    <t xml:space="preserve"> 1 06 04011 02 0000 110</t>
  </si>
  <si>
    <t xml:space="preserve">Транспортный налог с организаций </t>
  </si>
  <si>
    <t>1 06 04012 02 0000 110</t>
  </si>
  <si>
    <t>Транспортный налог с физических лиц</t>
  </si>
  <si>
    <t>1 06 04012 02 4000 110</t>
  </si>
  <si>
    <t xml:space="preserve"> 1 06 06000 00 0000 110</t>
  </si>
  <si>
    <t xml:space="preserve"> 1 06 06030 00 0000 110</t>
  </si>
  <si>
    <t>Земельный налог с организаций</t>
  </si>
  <si>
    <t xml:space="preserve"> 1 06 06040 00 0000 110</t>
  </si>
  <si>
    <t>Земельный налог с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</si>
  <si>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</si>
  <si>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 xml:space="preserve"> 1 08 00000 00 0000 000</t>
  </si>
  <si>
    <t>Государственная пошлина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</si>
  <si>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</si>
  <si>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</si>
  <si>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(перерасчёты, недоимка и задолженность по соответствующему платежу, в том числе по отмененному)</t>
  </si>
  <si>
    <t xml:space="preserve">Государственная пошлина за выдачу разрешения на установку рекламной конструкции 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</si>
  <si>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</si>
  <si>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</si>
  <si>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</si>
  <si>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</si>
  <si>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</si>
  <si>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</si>
  <si>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</si>
  <si>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</si>
  <si>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</si>
  <si>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</si>
  <si>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</si>
  <si>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</si>
  <si>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</si>
  <si>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 штрафы за незаконные приобретение, хранение, перевозка, производство, сбыт или пересылка прекурсоров наркотических средств или психотропных веществ, а также незаконные приобретение, хранение, перевозка, сбыт или пересылка растений, содержащих прекурсоры наркотических средств или психотропных веществ, либо их частей, содержащих прекурсоры наркотических средств или психотропных веществ)</t>
  </si>
  <si>
    <t>1 16 01193 01 0029 140</t>
  </si>
  <si>
    <t>1 17 00000 00 0000 180</t>
  </si>
  <si>
    <t>Прочие неналоговые доходы</t>
  </si>
  <si>
    <t>Невыясненные поступления</t>
  </si>
  <si>
    <t>1 17 05000 00 0000 180</t>
  </si>
  <si>
    <t>Прочие неналоговые доходы бюджетов городских округов (плата по договорам за установку рекламных конструкций)</t>
  </si>
  <si>
    <t xml:space="preserve">Инициативные платежи, зачисляемые в бюджеты городских округов 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</si>
  <si>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</si>
  <si>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</si>
  <si>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</si>
  <si>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</si>
  <si>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 2 02 10000 00 0000 150</t>
  </si>
  <si>
    <t xml:space="preserve">Дотации бюджетам бюджетной системы Российской Федерации </t>
  </si>
  <si>
    <t xml:space="preserve"> 2 02 20000 00 0000 150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</si>
  <si>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</si>
  <si>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 Российской Федерации 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</si>
  <si>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</si>
  <si>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</si>
  <si>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</si>
  <si>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</si>
  <si>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2 02 04000 00 0000 150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</si>
  <si>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</si>
  <si>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</si>
  <si>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субвенций, и иных межбюджетных трансфертов, имеющих целевое назначение, прошлых лет</t>
  </si>
  <si>
    <t>Доходы бюджетов городских округов от возврата автономными учреждениями  остатков субсидий прошлых лет</t>
  </si>
  <si>
    <t xml:space="preserve">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</si>
  <si>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</si>
  <si>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2 19 35176 04 0000 150</t>
  </si>
  <si>
    <t>1 17 01000 00 0000 180</t>
  </si>
  <si>
    <t>1 17 15020 04 0000 150</t>
  </si>
  <si>
    <t>01 05 02 01 04 0000 510</t>
  </si>
  <si>
    <t>Увеличение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</si>
</sst>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00"/>
    <numFmt numFmtId="175" formatCode="#,##0.000000"/>
    <numFmt numFmtId="176" formatCode="0.000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"/>
    <numFmt numFmtId="183" formatCode="_-* #,##0.0_р_._-;\-* #,##0.0_р_._-;_-* &quot;-&quot;??_р_._-;_-@_-"/>
    <numFmt numFmtId="184" formatCode="_-* #,##0.0\ _₽_-;\-* #,##0.0\ _₽_-;_-* &quot;-&quot;??\ _₽_-;_-@_-"/>
    <numFmt numFmtId="185" formatCode="0.0"/>
    <numFmt numFmtId="186" formatCode="#,##0.0_ ;\-#,##0.0\ "/>
    <numFmt numFmtId="187" formatCode="[$-FC19]d\ mmmm\ yyyy\ &quot;г.&quot;"/>
    <numFmt numFmtId="188" formatCode="?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b/>
      <sz val="18"/>
      <color indexed="6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60"/>
      <name val="Times New Roman"/>
      <family val="1"/>
    </font>
    <font>
      <b/>
      <sz val="16"/>
      <color indexed="60"/>
      <name val="Times New Roman"/>
      <family val="1"/>
    </font>
    <font>
      <sz val="14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4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0000FF"/>
      <name val="Times New Roman"/>
      <family val="1"/>
    </font>
    <font>
      <b/>
      <sz val="14"/>
      <color rgb="FF0000FF"/>
      <name val="Times New Roman"/>
      <family val="1"/>
    </font>
    <font>
      <sz val="14"/>
      <color rgb="FF0000CC"/>
      <name val="Times New Roman"/>
      <family val="1"/>
    </font>
    <font>
      <sz val="14"/>
      <color theme="1"/>
      <name val="Times New Roman"/>
      <family val="1"/>
    </font>
    <font>
      <b/>
      <sz val="14"/>
      <color rgb="FF0000CC"/>
      <name val="Times New Roman"/>
      <family val="1"/>
    </font>
    <font>
      <sz val="14"/>
      <color rgb="FF3333FF"/>
      <name val="Times New Roman"/>
      <family val="1"/>
    </font>
    <font>
      <b/>
      <sz val="14"/>
      <color rgb="FFC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" fontId="9" fillId="0" borderId="1" applyNumberFormat="0" applyProtection="0">
      <alignment horizontal="right" vertical="center"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2" applyNumberFormat="0" applyAlignment="0" applyProtection="0"/>
    <xf numFmtId="0" fontId="51" fillId="27" borderId="3" applyNumberFormat="0" applyAlignment="0" applyProtection="0"/>
    <xf numFmtId="0" fontId="52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30" borderId="0">
      <alignment/>
      <protection/>
    </xf>
    <xf numFmtId="0" fontId="9" fillId="3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8" fillId="0" borderId="0">
      <alignment/>
      <protection/>
    </xf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2" fontId="3" fillId="0" borderId="11" xfId="0" applyNumberFormat="1" applyFont="1" applyFill="1" applyBorder="1" applyAlignment="1">
      <alignment horizontal="center" vertical="center"/>
    </xf>
    <xf numFmtId="0" fontId="4" fillId="0" borderId="11" xfId="66" applyFont="1" applyFill="1" applyBorder="1" applyAlignment="1">
      <alignment horizontal="left" vertical="center" wrapText="1"/>
      <protection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172" fontId="4" fillId="0" borderId="11" xfId="66" applyNumberFormat="1" applyFont="1" applyFill="1" applyBorder="1" applyAlignment="1">
      <alignment horizontal="center" vertical="center" wrapText="1"/>
      <protection/>
    </xf>
    <xf numFmtId="0" fontId="3" fillId="3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172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justify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55" applyFont="1" applyFill="1" applyAlignment="1">
      <alignment vertical="center" wrapText="1"/>
      <protection/>
    </xf>
    <xf numFmtId="0" fontId="1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49" fontId="6" fillId="0" borderId="11" xfId="55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172" fontId="6" fillId="0" borderId="11" xfId="0" applyNumberFormat="1" applyFont="1" applyFill="1" applyBorder="1" applyAlignment="1">
      <alignment horizontal="right" vertical="center" wrapText="1"/>
    </xf>
    <xf numFmtId="173" fontId="6" fillId="0" borderId="11" xfId="73" applyNumberFormat="1" applyFont="1" applyFill="1" applyBorder="1" applyAlignment="1">
      <alignment vertical="center"/>
    </xf>
    <xf numFmtId="49" fontId="6" fillId="0" borderId="11" xfId="65" applyNumberFormat="1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right" vertical="center" wrapText="1"/>
    </xf>
    <xf numFmtId="173" fontId="5" fillId="0" borderId="11" xfId="73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 wrapText="1"/>
    </xf>
    <xf numFmtId="0" fontId="6" fillId="0" borderId="11" xfId="65" applyNumberFormat="1" applyFont="1" applyFill="1" applyBorder="1" applyAlignment="1">
      <alignment horizontal="center" vertical="center" wrapText="1"/>
      <protection/>
    </xf>
    <xf numFmtId="49" fontId="5" fillId="0" borderId="11" xfId="65" applyNumberFormat="1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5" applyFont="1" applyFill="1" applyBorder="1" applyAlignment="1">
      <alignment vertical="center" wrapText="1"/>
      <protection/>
    </xf>
    <xf numFmtId="174" fontId="5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wrapText="1"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11" xfId="65" applyNumberFormat="1" applyFont="1" applyFill="1" applyBorder="1" applyAlignment="1">
      <alignment vertical="center" wrapText="1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49" fontId="6" fillId="0" borderId="11" xfId="65" applyNumberFormat="1" applyFont="1" applyFill="1" applyBorder="1" applyAlignment="1">
      <alignment horizontal="center" wrapText="1"/>
      <protection/>
    </xf>
    <xf numFmtId="0" fontId="5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wrapText="1"/>
    </xf>
    <xf numFmtId="0" fontId="6" fillId="0" borderId="11" xfId="65" applyFont="1" applyFill="1" applyBorder="1" applyAlignment="1">
      <alignment wrapText="1"/>
      <protection/>
    </xf>
    <xf numFmtId="49" fontId="6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172" fontId="6" fillId="0" borderId="11" xfId="80" applyNumberFormat="1" applyFont="1" applyFill="1" applyBorder="1" applyAlignment="1">
      <alignment horizontal="right" vertical="center" wrapText="1"/>
    </xf>
    <xf numFmtId="172" fontId="5" fillId="0" borderId="11" xfId="80" applyNumberFormat="1" applyFont="1" applyFill="1" applyBorder="1" applyAlignment="1">
      <alignment horizontal="right" vertical="center" wrapText="1"/>
    </xf>
    <xf numFmtId="49" fontId="6" fillId="0" borderId="11" xfId="65" applyNumberFormat="1" applyFont="1" applyFill="1" applyBorder="1" applyAlignment="1">
      <alignment horizontal="left" vertical="center" wrapText="1"/>
      <protection/>
    </xf>
    <xf numFmtId="172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wrapText="1"/>
      <protection/>
    </xf>
    <xf numFmtId="0" fontId="17" fillId="6" borderId="0" xfId="0" applyFont="1" applyFill="1" applyAlignment="1">
      <alignment horizontal="right" vertical="center"/>
    </xf>
    <xf numFmtId="0" fontId="17" fillId="6" borderId="0" xfId="0" applyFont="1" applyFill="1" applyAlignment="1">
      <alignment horizontal="left" vertical="center"/>
    </xf>
    <xf numFmtId="172" fontId="17" fillId="6" borderId="0" xfId="0" applyNumberFormat="1" applyFont="1" applyFill="1" applyAlignment="1">
      <alignment horizontal="right" vertical="center"/>
    </xf>
    <xf numFmtId="0" fontId="18" fillId="6" borderId="0" xfId="0" applyFont="1" applyFill="1" applyAlignment="1">
      <alignment horizontal="right" vertical="center"/>
    </xf>
    <xf numFmtId="0" fontId="3" fillId="0" borderId="0" xfId="65" applyFont="1" applyFill="1">
      <alignment/>
      <protection/>
    </xf>
    <xf numFmtId="49" fontId="3" fillId="0" borderId="0" xfId="65" applyNumberFormat="1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49" fontId="4" fillId="0" borderId="0" xfId="65" applyNumberFormat="1" applyFont="1" applyFill="1" applyAlignment="1">
      <alignment horizontal="center" wrapText="1"/>
      <protection/>
    </xf>
    <xf numFmtId="0" fontId="3" fillId="0" borderId="0" xfId="65" applyFont="1" applyFill="1" applyAlignment="1">
      <alignment wrapText="1"/>
      <protection/>
    </xf>
    <xf numFmtId="0" fontId="3" fillId="0" borderId="0" xfId="65" applyFont="1" applyFill="1" applyAlignment="1">
      <alignment horizontal="right"/>
      <protection/>
    </xf>
    <xf numFmtId="49" fontId="4" fillId="0" borderId="11" xfId="65" applyNumberFormat="1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wrapText="1"/>
      <protection/>
    </xf>
    <xf numFmtId="0" fontId="4" fillId="0" borderId="11" xfId="65" applyFont="1" applyFill="1" applyBorder="1" applyAlignment="1">
      <alignment horizontal="center"/>
      <protection/>
    </xf>
    <xf numFmtId="49" fontId="4" fillId="0" borderId="11" xfId="65" applyNumberFormat="1" applyFont="1" applyFill="1" applyBorder="1" applyAlignment="1">
      <alignment horizontal="center" wrapText="1"/>
      <protection/>
    </xf>
    <xf numFmtId="0" fontId="4" fillId="0" borderId="11" xfId="65" applyFont="1" applyFill="1" applyBorder="1" applyAlignment="1">
      <alignment horizontal="justify" wrapText="1"/>
      <protection/>
    </xf>
    <xf numFmtId="172" fontId="4" fillId="0" borderId="11" xfId="0" applyNumberFormat="1" applyFont="1" applyFill="1" applyBorder="1" applyAlignment="1">
      <alignment horizontal="right" vertical="center"/>
    </xf>
    <xf numFmtId="173" fontId="4" fillId="0" borderId="11" xfId="73" applyNumberFormat="1" applyFont="1" applyFill="1" applyBorder="1" applyAlignment="1">
      <alignment horizontal="right" vertical="center"/>
    </xf>
    <xf numFmtId="0" fontId="4" fillId="0" borderId="0" xfId="65" applyFont="1" applyFill="1">
      <alignment/>
      <protection/>
    </xf>
    <xf numFmtId="49" fontId="3" fillId="0" borderId="11" xfId="65" applyNumberFormat="1" applyFont="1" applyFill="1" applyBorder="1" applyAlignment="1">
      <alignment horizontal="center" wrapText="1"/>
      <protection/>
    </xf>
    <xf numFmtId="49" fontId="3" fillId="0" borderId="11" xfId="65" applyNumberFormat="1" applyFont="1" applyFill="1" applyBorder="1" applyAlignment="1">
      <alignment horizontal="center"/>
      <protection/>
    </xf>
    <xf numFmtId="0" fontId="3" fillId="0" borderId="11" xfId="65" applyFont="1" applyFill="1" applyBorder="1" applyAlignment="1">
      <alignment horizontal="justify" wrapText="1"/>
      <protection/>
    </xf>
    <xf numFmtId="172" fontId="3" fillId="0" borderId="11" xfId="0" applyNumberFormat="1" applyFont="1" applyBorder="1" applyAlignment="1" applyProtection="1">
      <alignment horizontal="right" vertical="center" wrapText="1"/>
      <protection/>
    </xf>
    <xf numFmtId="173" fontId="3" fillId="0" borderId="11" xfId="73" applyNumberFormat="1" applyFont="1" applyFill="1" applyBorder="1" applyAlignment="1">
      <alignment horizontal="right" vertical="center"/>
    </xf>
    <xf numFmtId="172" fontId="4" fillId="34" borderId="11" xfId="0" applyNumberFormat="1" applyFont="1" applyFill="1" applyBorder="1" applyAlignment="1">
      <alignment horizontal="right" vertical="center"/>
    </xf>
    <xf numFmtId="0" fontId="3" fillId="0" borderId="11" xfId="65" applyFont="1" applyFill="1" applyBorder="1" applyAlignment="1">
      <alignment horizontal="center"/>
      <protection/>
    </xf>
    <xf numFmtId="0" fontId="4" fillId="0" borderId="11" xfId="65" applyFont="1" applyFill="1" applyBorder="1" applyAlignment="1">
      <alignment horizontal="right" wrapText="1"/>
      <protection/>
    </xf>
    <xf numFmtId="0" fontId="3" fillId="0" borderId="0" xfId="65" applyFont="1" applyFill="1" applyAlignment="1">
      <alignment horizontal="right" wrapText="1"/>
      <protection/>
    </xf>
    <xf numFmtId="172" fontId="3" fillId="0" borderId="0" xfId="65" applyNumberFormat="1" applyFont="1" applyFill="1">
      <alignment/>
      <protection/>
    </xf>
    <xf numFmtId="0" fontId="65" fillId="0" borderId="0" xfId="65" applyFont="1" applyFill="1">
      <alignment/>
      <protection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65" applyFont="1" applyFill="1" applyAlignment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49" fontId="66" fillId="0" borderId="11" xfId="0" applyNumberFormat="1" applyFont="1" applyFill="1" applyBorder="1" applyAlignment="1">
      <alignment vertical="center" wrapText="1"/>
    </xf>
    <xf numFmtId="49" fontId="67" fillId="0" borderId="11" xfId="0" applyNumberFormat="1" applyFont="1" applyFill="1" applyBorder="1" applyAlignment="1">
      <alignment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0" fontId="67" fillId="0" borderId="11" xfId="0" applyNumberFormat="1" applyFont="1" applyFill="1" applyBorder="1" applyAlignment="1">
      <alignment vertical="center" wrapText="1"/>
    </xf>
    <xf numFmtId="172" fontId="67" fillId="0" borderId="11" xfId="0" applyNumberFormat="1" applyFont="1" applyFill="1" applyBorder="1" applyAlignment="1">
      <alignment horizontal="right" vertical="center" wrapText="1"/>
    </xf>
    <xf numFmtId="0" fontId="67" fillId="0" borderId="0" xfId="0" applyFont="1" applyFill="1" applyAlignment="1">
      <alignment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0" fontId="68" fillId="0" borderId="11" xfId="65" applyNumberFormat="1" applyFont="1" applyFill="1" applyBorder="1" applyAlignment="1">
      <alignment horizontal="center" vertical="center" wrapText="1"/>
      <protection/>
    </xf>
    <xf numFmtId="49" fontId="67" fillId="0" borderId="11" xfId="65" applyNumberFormat="1" applyFont="1" applyFill="1" applyBorder="1" applyAlignment="1">
      <alignment horizontal="center" vertical="center" wrapText="1"/>
      <protection/>
    </xf>
    <xf numFmtId="172" fontId="69" fillId="0" borderId="11" xfId="0" applyNumberFormat="1" applyFont="1" applyFill="1" applyBorder="1" applyAlignment="1">
      <alignment horizontal="right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49" fontId="70" fillId="0" borderId="11" xfId="65" applyNumberFormat="1" applyFont="1" applyFill="1" applyBorder="1" applyAlignment="1">
      <alignment horizontal="center" vertical="center" wrapText="1"/>
      <protection/>
    </xf>
    <xf numFmtId="0" fontId="70" fillId="0" borderId="11" xfId="0" applyNumberFormat="1" applyFont="1" applyFill="1" applyBorder="1" applyAlignment="1">
      <alignment vertical="center" wrapText="1"/>
    </xf>
    <xf numFmtId="172" fontId="70" fillId="0" borderId="11" xfId="0" applyNumberFormat="1" applyFont="1" applyFill="1" applyBorder="1" applyAlignment="1">
      <alignment horizontal="right" vertical="center" wrapText="1"/>
    </xf>
    <xf numFmtId="0" fontId="70" fillId="0" borderId="0" xfId="0" applyFont="1" applyFill="1" applyAlignment="1">
      <alignment vertical="center"/>
    </xf>
    <xf numFmtId="174" fontId="69" fillId="0" borderId="11" xfId="0" applyNumberFormat="1" applyFont="1" applyFill="1" applyBorder="1" applyAlignment="1">
      <alignment horizontal="right" vertical="center" wrapText="1"/>
    </xf>
    <xf numFmtId="174" fontId="67" fillId="0" borderId="11" xfId="0" applyNumberFormat="1" applyFont="1" applyFill="1" applyBorder="1" applyAlignment="1">
      <alignment horizontal="right" vertical="center" wrapText="1"/>
    </xf>
    <xf numFmtId="49" fontId="68" fillId="0" borderId="11" xfId="65" applyNumberFormat="1" applyFont="1" applyFill="1" applyBorder="1" applyAlignment="1">
      <alignment horizontal="center" vertical="center" wrapText="1"/>
      <protection/>
    </xf>
    <xf numFmtId="0" fontId="67" fillId="0" borderId="11" xfId="0" applyFont="1" applyFill="1" applyBorder="1" applyAlignment="1">
      <alignment horizontal="center" vertical="center" wrapText="1"/>
    </xf>
    <xf numFmtId="0" fontId="67" fillId="0" borderId="11" xfId="65" applyFont="1" applyFill="1" applyBorder="1" applyAlignment="1">
      <alignment vertical="center" wrapText="1"/>
      <protection/>
    </xf>
    <xf numFmtId="49" fontId="67" fillId="0" borderId="11" xfId="0" applyNumberFormat="1" applyFont="1" applyFill="1" applyBorder="1" applyAlignment="1">
      <alignment horizontal="center" vertical="center"/>
    </xf>
    <xf numFmtId="0" fontId="67" fillId="0" borderId="11" xfId="0" applyNumberFormat="1" applyFont="1" applyFill="1" applyBorder="1" applyAlignment="1">
      <alignment horizontal="left" vertical="center" wrapText="1"/>
    </xf>
    <xf numFmtId="172" fontId="6" fillId="0" borderId="11" xfId="0" applyNumberFormat="1" applyFont="1" applyFill="1" applyBorder="1" applyAlignment="1">
      <alignment vertical="center"/>
    </xf>
    <xf numFmtId="49" fontId="69" fillId="0" borderId="11" xfId="0" applyNumberFormat="1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vertical="center" wrapText="1"/>
    </xf>
    <xf numFmtId="173" fontId="67" fillId="0" borderId="11" xfId="73" applyNumberFormat="1" applyFont="1" applyFill="1" applyBorder="1" applyAlignment="1">
      <alignment vertical="center"/>
    </xf>
    <xf numFmtId="0" fontId="68" fillId="0" borderId="11" xfId="0" applyNumberFormat="1" applyFont="1" applyFill="1" applyBorder="1" applyAlignment="1">
      <alignment vertical="center" wrapText="1"/>
    </xf>
    <xf numFmtId="174" fontId="68" fillId="0" borderId="11" xfId="0" applyNumberFormat="1" applyFont="1" applyFill="1" applyBorder="1" applyAlignment="1">
      <alignment horizontal="right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0" fontId="72" fillId="0" borderId="11" xfId="0" applyNumberFormat="1" applyFont="1" applyFill="1" applyBorder="1" applyAlignment="1">
      <alignment vertical="center" wrapText="1"/>
    </xf>
    <xf numFmtId="174" fontId="72" fillId="0" borderId="11" xfId="0" applyNumberFormat="1" applyFont="1" applyFill="1" applyBorder="1" applyAlignment="1">
      <alignment horizontal="right" vertical="center" wrapText="1"/>
    </xf>
    <xf numFmtId="0" fontId="72" fillId="0" borderId="0" xfId="0" applyFont="1" applyFill="1" applyAlignment="1">
      <alignment vertical="center"/>
    </xf>
    <xf numFmtId="172" fontId="72" fillId="0" borderId="11" xfId="0" applyNumberFormat="1" applyFont="1" applyFill="1" applyBorder="1" applyAlignment="1">
      <alignment horizontal="right" vertical="center" wrapText="1"/>
    </xf>
    <xf numFmtId="49" fontId="73" fillId="0" borderId="11" xfId="0" applyNumberFormat="1" applyFont="1" applyFill="1" applyBorder="1" applyAlignment="1">
      <alignment vertical="center" wrapText="1"/>
    </xf>
    <xf numFmtId="49" fontId="67" fillId="0" borderId="11" xfId="0" applyNumberFormat="1" applyFont="1" applyFill="1" applyBorder="1" applyAlignment="1">
      <alignment horizontal="left" vertical="center" wrapText="1"/>
    </xf>
    <xf numFmtId="172" fontId="68" fillId="0" borderId="11" xfId="0" applyNumberFormat="1" applyFont="1" applyFill="1" applyBorder="1" applyAlignment="1">
      <alignment horizontal="right" vertical="center" wrapText="1"/>
    </xf>
    <xf numFmtId="0" fontId="67" fillId="0" borderId="11" xfId="0" applyNumberFormat="1" applyFont="1" applyFill="1" applyBorder="1" applyAlignment="1" applyProtection="1">
      <alignment horizontal="left" vertical="center" wrapText="1"/>
      <protection/>
    </xf>
    <xf numFmtId="0" fontId="68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74" fillId="0" borderId="11" xfId="0" applyNumberFormat="1" applyFont="1" applyFill="1" applyBorder="1" applyAlignment="1">
      <alignment vertical="center" wrapText="1"/>
    </xf>
    <xf numFmtId="49" fontId="67" fillId="0" borderId="11" xfId="65" applyNumberFormat="1" applyFont="1" applyFill="1" applyBorder="1" applyAlignment="1">
      <alignment vertical="center" wrapText="1"/>
      <protection/>
    </xf>
    <xf numFmtId="3" fontId="67" fillId="0" borderId="11" xfId="67" applyNumberFormat="1" applyFont="1" applyFill="1" applyBorder="1" applyAlignment="1">
      <alignment vertical="center" wrapText="1"/>
      <protection/>
    </xf>
    <xf numFmtId="0" fontId="67" fillId="0" borderId="11" xfId="65" applyNumberFormat="1" applyFont="1" applyFill="1" applyBorder="1" applyAlignment="1">
      <alignment vertical="center" wrapText="1"/>
      <protection/>
    </xf>
    <xf numFmtId="0" fontId="75" fillId="0" borderId="11" xfId="0" applyFont="1" applyFill="1" applyBorder="1" applyAlignment="1">
      <alignment horizontal="center" vertical="center" wrapText="1"/>
    </xf>
    <xf numFmtId="0" fontId="75" fillId="0" borderId="11" xfId="0" applyNumberFormat="1" applyFont="1" applyFill="1" applyBorder="1" applyAlignment="1">
      <alignment vertical="center" wrapText="1"/>
    </xf>
    <xf numFmtId="49" fontId="68" fillId="0" borderId="11" xfId="65" applyNumberFormat="1" applyFont="1" applyFill="1" applyBorder="1" applyAlignment="1">
      <alignment horizontal="center" wrapText="1"/>
      <protection/>
    </xf>
    <xf numFmtId="49" fontId="67" fillId="0" borderId="11" xfId="0" applyNumberFormat="1" applyFont="1" applyFill="1" applyBorder="1" applyAlignment="1">
      <alignment horizontal="center" wrapText="1"/>
    </xf>
    <xf numFmtId="49" fontId="67" fillId="0" borderId="11" xfId="0" applyNumberFormat="1" applyFont="1" applyFill="1" applyBorder="1" applyAlignment="1">
      <alignment wrapText="1"/>
    </xf>
    <xf numFmtId="0" fontId="67" fillId="0" borderId="11" xfId="0" applyFont="1" applyFill="1" applyBorder="1" applyAlignment="1">
      <alignment horizontal="center" wrapText="1"/>
    </xf>
    <xf numFmtId="0" fontId="67" fillId="0" borderId="11" xfId="0" applyNumberFormat="1" applyFont="1" applyFill="1" applyBorder="1" applyAlignment="1">
      <alignment wrapText="1"/>
    </xf>
    <xf numFmtId="0" fontId="67" fillId="0" borderId="11" xfId="0" applyFont="1" applyFill="1" applyBorder="1" applyAlignment="1">
      <alignment horizontal="left" vertical="center" wrapText="1"/>
    </xf>
    <xf numFmtId="174" fontId="76" fillId="0" borderId="11" xfId="0" applyNumberFormat="1" applyFont="1" applyFill="1" applyBorder="1" applyAlignment="1">
      <alignment horizontal="right" vertical="center" wrapText="1"/>
    </xf>
    <xf numFmtId="172" fontId="76" fillId="0" borderId="11" xfId="0" applyNumberFormat="1" applyFont="1" applyFill="1" applyBorder="1" applyAlignment="1">
      <alignment horizontal="right" vertical="center" wrapText="1"/>
    </xf>
    <xf numFmtId="49" fontId="67" fillId="0" borderId="11" xfId="0" applyNumberFormat="1" applyFont="1" applyFill="1" applyBorder="1" applyAlignment="1" applyProtection="1">
      <alignment horizontal="center" vertical="center" wrapText="1"/>
      <protection/>
    </xf>
    <xf numFmtId="49" fontId="67" fillId="0" borderId="11" xfId="0" applyNumberFormat="1" applyFont="1" applyFill="1" applyBorder="1" applyAlignment="1" applyProtection="1">
      <alignment horizontal="left" vertical="center" wrapText="1"/>
      <protection/>
    </xf>
    <xf numFmtId="0" fontId="67" fillId="0" borderId="11" xfId="0" applyFont="1" applyFill="1" applyBorder="1" applyAlignment="1">
      <alignment vertical="center" wrapText="1"/>
    </xf>
    <xf numFmtId="173" fontId="70" fillId="0" borderId="11" xfId="73" applyNumberFormat="1" applyFont="1" applyFill="1" applyBorder="1" applyAlignment="1">
      <alignment vertical="center"/>
    </xf>
    <xf numFmtId="173" fontId="68" fillId="0" borderId="11" xfId="73" applyNumberFormat="1" applyFont="1" applyFill="1" applyBorder="1" applyAlignment="1">
      <alignment vertical="center"/>
    </xf>
    <xf numFmtId="173" fontId="72" fillId="0" borderId="11" xfId="73" applyNumberFormat="1" applyFont="1" applyFill="1" applyBorder="1" applyAlignment="1">
      <alignment vertical="center"/>
    </xf>
    <xf numFmtId="10" fontId="5" fillId="0" borderId="11" xfId="73" applyNumberFormat="1" applyFont="1" applyFill="1" applyBorder="1" applyAlignment="1">
      <alignment vertical="center"/>
    </xf>
    <xf numFmtId="10" fontId="67" fillId="0" borderId="11" xfId="73" applyNumberFormat="1" applyFont="1" applyFill="1" applyBorder="1" applyAlignment="1">
      <alignment vertical="center"/>
    </xf>
    <xf numFmtId="182" fontId="76" fillId="0" borderId="11" xfId="0" applyNumberFormat="1" applyFont="1" applyFill="1" applyBorder="1" applyAlignment="1">
      <alignment horizontal="right" vertical="center" wrapText="1"/>
    </xf>
    <xf numFmtId="172" fontId="73" fillId="0" borderId="11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22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188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>
      <alignment horizontal="left" wrapText="1"/>
    </xf>
    <xf numFmtId="172" fontId="3" fillId="0" borderId="0" xfId="0" applyNumberFormat="1" applyFont="1" applyFill="1" applyAlignment="1">
      <alignment/>
    </xf>
    <xf numFmtId="172" fontId="3" fillId="0" borderId="11" xfId="0" applyNumberFormat="1" applyFont="1" applyFill="1" applyBorder="1" applyAlignment="1" applyProtection="1">
      <alignment horizontal="center" wrapText="1"/>
      <protection/>
    </xf>
    <xf numFmtId="49" fontId="3" fillId="0" borderId="15" xfId="0" applyNumberFormat="1" applyFont="1" applyFill="1" applyBorder="1" applyAlignment="1" applyProtection="1">
      <alignment horizontal="center" wrapText="1"/>
      <protection/>
    </xf>
    <xf numFmtId="49" fontId="3" fillId="0" borderId="16" xfId="0" applyNumberFormat="1" applyFont="1" applyFill="1" applyBorder="1" applyAlignment="1" applyProtection="1">
      <alignment horizontal="left" wrapText="1"/>
      <protection/>
    </xf>
    <xf numFmtId="172" fontId="3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 applyProtection="1">
      <alignment horizontal="center" wrapText="1"/>
      <protection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right"/>
    </xf>
    <xf numFmtId="0" fontId="23" fillId="0" borderId="11" xfId="0" applyFont="1" applyFill="1" applyBorder="1" applyAlignment="1">
      <alignment/>
    </xf>
    <xf numFmtId="172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/>
    </xf>
    <xf numFmtId="173" fontId="4" fillId="0" borderId="11" xfId="0" applyNumberFormat="1" applyFont="1" applyFill="1" applyBorder="1" applyAlignment="1">
      <alignment horizontal="center" wrapText="1"/>
    </xf>
    <xf numFmtId="173" fontId="3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72" fontId="2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172" fontId="4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55" applyFont="1" applyFill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49" fontId="4" fillId="34" borderId="0" xfId="65" applyNumberFormat="1" applyFont="1" applyFill="1" applyAlignment="1">
      <alignment horizont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 2 3" xfId="54"/>
    <cellStyle name="Обычный 12" xfId="55"/>
    <cellStyle name="Обычный 13" xfId="56"/>
    <cellStyle name="Обычный 14 3" xfId="57"/>
    <cellStyle name="Обычный 16" xfId="58"/>
    <cellStyle name="Обычный 2" xfId="59"/>
    <cellStyle name="Обычный 20" xfId="60"/>
    <cellStyle name="Обычный 22" xfId="61"/>
    <cellStyle name="Обычный 3" xfId="62"/>
    <cellStyle name="Обычный 5" xfId="63"/>
    <cellStyle name="Обычный 9" xfId="64"/>
    <cellStyle name="Обычный_к думе 2009-2011 г. 2" xfId="65"/>
    <cellStyle name="Обычный_прил.3,5,7  к реш.  Расходы 2009-2011" xfId="66"/>
    <cellStyle name="Обычный_РАСХ98_прил. к поясн.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Процентный 3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38"/>
  <sheetViews>
    <sheetView zoomScalePageLayoutView="0" workbookViewId="0" topLeftCell="A235">
      <selection activeCell="C14" sqref="C14"/>
    </sheetView>
  </sheetViews>
  <sheetFormatPr defaultColWidth="9.00390625" defaultRowHeight="12.75"/>
  <cols>
    <col min="1" max="1" width="17.875" style="189" customWidth="1"/>
    <col min="2" max="2" width="25.375" style="189" customWidth="1"/>
    <col min="3" max="3" width="81.75390625" style="189" customWidth="1"/>
    <col min="4" max="4" width="20.25390625" style="192" customWidth="1"/>
    <col min="5" max="5" width="9.125" style="189" customWidth="1"/>
    <col min="6" max="6" width="17.125" style="189" customWidth="1"/>
    <col min="7" max="16384" width="9.125" style="189" customWidth="1"/>
  </cols>
  <sheetData>
    <row r="1" spans="1:4" ht="15.75">
      <c r="A1" s="188"/>
      <c r="B1" s="188"/>
      <c r="D1" s="21" t="s">
        <v>899</v>
      </c>
    </row>
    <row r="2" spans="1:4" ht="15.75">
      <c r="A2" s="188"/>
      <c r="B2" s="188"/>
      <c r="D2" s="21" t="s">
        <v>865</v>
      </c>
    </row>
    <row r="3" spans="1:4" ht="15.75" customHeight="1">
      <c r="A3" s="188"/>
      <c r="B3" s="188"/>
      <c r="D3" s="229" t="s">
        <v>558</v>
      </c>
    </row>
    <row r="4" spans="1:4" ht="15.75" customHeight="1">
      <c r="A4" s="188"/>
      <c r="B4" s="188"/>
      <c r="D4" s="229"/>
    </row>
    <row r="5" spans="1:4" ht="15.75">
      <c r="A5" s="188"/>
      <c r="B5" s="188"/>
      <c r="D5" s="21" t="s">
        <v>866</v>
      </c>
    </row>
    <row r="6" spans="1:4" ht="15.75">
      <c r="A6" s="188"/>
      <c r="B6" s="188"/>
      <c r="D6" s="21"/>
    </row>
    <row r="7" spans="1:4" ht="15.75">
      <c r="A7" s="230" t="s">
        <v>900</v>
      </c>
      <c r="B7" s="230"/>
      <c r="C7" s="230"/>
      <c r="D7" s="230"/>
    </row>
    <row r="8" spans="1:4" ht="15.75">
      <c r="A8" s="190"/>
      <c r="B8" s="190"/>
      <c r="C8" s="190"/>
      <c r="D8" s="191"/>
    </row>
    <row r="9" spans="1:4" ht="15.75">
      <c r="A9" s="188"/>
      <c r="B9" s="188"/>
      <c r="C9" s="188"/>
      <c r="D9" s="192" t="s">
        <v>810</v>
      </c>
    </row>
    <row r="10" spans="1:4" ht="21.75" customHeight="1">
      <c r="A10" s="231" t="s">
        <v>901</v>
      </c>
      <c r="B10" s="231"/>
      <c r="C10" s="232" t="s">
        <v>384</v>
      </c>
      <c r="D10" s="232" t="s">
        <v>5</v>
      </c>
    </row>
    <row r="11" spans="1:4" ht="44.25" customHeight="1">
      <c r="A11" s="228" t="s">
        <v>902</v>
      </c>
      <c r="B11" s="195" t="s">
        <v>903</v>
      </c>
      <c r="C11" s="232"/>
      <c r="D11" s="232"/>
    </row>
    <row r="12" spans="1:4" ht="15.75">
      <c r="A12" s="195">
        <v>1</v>
      </c>
      <c r="B12" s="195">
        <v>2</v>
      </c>
      <c r="C12" s="194">
        <v>3</v>
      </c>
      <c r="D12" s="194">
        <v>4</v>
      </c>
    </row>
    <row r="13" spans="1:6" ht="18.75" customHeight="1">
      <c r="A13" s="196" t="s">
        <v>904</v>
      </c>
      <c r="B13" s="193"/>
      <c r="C13" s="29" t="s">
        <v>905</v>
      </c>
      <c r="D13" s="197">
        <f>D14+D15+D16+D17</f>
        <v>1952.5</v>
      </c>
      <c r="F13" s="207"/>
    </row>
    <row r="14" spans="1:4" ht="48.75" customHeight="1">
      <c r="A14" s="198" t="s">
        <v>904</v>
      </c>
      <c r="B14" s="199" t="s">
        <v>906</v>
      </c>
      <c r="C14" s="28" t="s">
        <v>907</v>
      </c>
      <c r="D14" s="200">
        <v>958</v>
      </c>
    </row>
    <row r="15" spans="1:4" ht="47.25">
      <c r="A15" s="198" t="s">
        <v>904</v>
      </c>
      <c r="B15" s="199" t="s">
        <v>908</v>
      </c>
      <c r="C15" s="28" t="s">
        <v>909</v>
      </c>
      <c r="D15" s="200">
        <v>-185.4</v>
      </c>
    </row>
    <row r="16" spans="1:4" ht="47.25">
      <c r="A16" s="198" t="s">
        <v>904</v>
      </c>
      <c r="B16" s="199" t="s">
        <v>910</v>
      </c>
      <c r="C16" s="28" t="s">
        <v>911</v>
      </c>
      <c r="D16" s="200">
        <v>1039.9</v>
      </c>
    </row>
    <row r="17" spans="1:4" ht="63">
      <c r="A17" s="198" t="s">
        <v>904</v>
      </c>
      <c r="B17" s="199" t="s">
        <v>912</v>
      </c>
      <c r="C17" s="28" t="s">
        <v>913</v>
      </c>
      <c r="D17" s="200">
        <v>140</v>
      </c>
    </row>
    <row r="18" spans="1:4" ht="19.5" customHeight="1">
      <c r="A18" s="196" t="s">
        <v>101</v>
      </c>
      <c r="B18" s="193"/>
      <c r="C18" s="29" t="s">
        <v>914</v>
      </c>
      <c r="D18" s="197">
        <f>D19+D20+D21+D22</f>
        <v>17169</v>
      </c>
    </row>
    <row r="19" spans="1:4" ht="94.5">
      <c r="A19" s="198" t="s">
        <v>101</v>
      </c>
      <c r="B19" s="199" t="s">
        <v>915</v>
      </c>
      <c r="C19" s="28" t="s">
        <v>916</v>
      </c>
      <c r="D19" s="201">
        <v>7926.2</v>
      </c>
    </row>
    <row r="20" spans="1:4" ht="110.25">
      <c r="A20" s="198" t="s">
        <v>101</v>
      </c>
      <c r="B20" s="199" t="s">
        <v>917</v>
      </c>
      <c r="C20" s="28" t="s">
        <v>918</v>
      </c>
      <c r="D20" s="201">
        <v>55.7</v>
      </c>
    </row>
    <row r="21" spans="1:4" ht="94.5">
      <c r="A21" s="198" t="s">
        <v>101</v>
      </c>
      <c r="B21" s="199" t="s">
        <v>919</v>
      </c>
      <c r="C21" s="28" t="s">
        <v>920</v>
      </c>
      <c r="D21" s="201">
        <v>10538.7</v>
      </c>
    </row>
    <row r="22" spans="1:4" ht="94.5">
      <c r="A22" s="198" t="s">
        <v>101</v>
      </c>
      <c r="B22" s="199" t="s">
        <v>921</v>
      </c>
      <c r="C22" s="28" t="s">
        <v>922</v>
      </c>
      <c r="D22" s="200">
        <v>-1351.6</v>
      </c>
    </row>
    <row r="23" spans="1:4" ht="36" customHeight="1">
      <c r="A23" s="193">
        <v>141</v>
      </c>
      <c r="B23" s="193"/>
      <c r="C23" s="29" t="s">
        <v>923</v>
      </c>
      <c r="D23" s="197">
        <f>D24</f>
        <v>126.5</v>
      </c>
    </row>
    <row r="24" spans="1:4" ht="109.5" customHeight="1">
      <c r="A24" s="199">
        <v>141</v>
      </c>
      <c r="B24" s="202" t="s">
        <v>924</v>
      </c>
      <c r="C24" s="203" t="s">
        <v>925</v>
      </c>
      <c r="D24" s="200">
        <v>126.5</v>
      </c>
    </row>
    <row r="25" spans="1:4" ht="19.5" customHeight="1">
      <c r="A25" s="193">
        <v>182</v>
      </c>
      <c r="B25" s="193"/>
      <c r="C25" s="29" t="s">
        <v>926</v>
      </c>
      <c r="D25" s="197">
        <f>D26+D27+D28+D29+D30+D31+D32+D33+D34+D35+D36+D37+D38+D39+D40+D41+D42+D43+D44+D45+D46+D47+D48+D49+D50+D51+D52+D53+D54+D55+D56+D57+D58+D59+D60+D61+D62+D63+D64+D65+D66+D67+D68+D69+D70</f>
        <v>1083800.8</v>
      </c>
    </row>
    <row r="26" spans="1:4" ht="94.5">
      <c r="A26" s="199">
        <v>182</v>
      </c>
      <c r="B26" s="199" t="s">
        <v>927</v>
      </c>
      <c r="C26" s="28" t="s">
        <v>928</v>
      </c>
      <c r="D26" s="200">
        <v>778494.5</v>
      </c>
    </row>
    <row r="27" spans="1:4" ht="62.25" customHeight="1">
      <c r="A27" s="199">
        <v>182</v>
      </c>
      <c r="B27" s="199" t="s">
        <v>929</v>
      </c>
      <c r="C27" s="28" t="s">
        <v>930</v>
      </c>
      <c r="D27" s="200">
        <v>473.1</v>
      </c>
    </row>
    <row r="28" spans="1:4" ht="94.5">
      <c r="A28" s="199">
        <v>182</v>
      </c>
      <c r="B28" s="199" t="s">
        <v>931</v>
      </c>
      <c r="C28" s="28" t="s">
        <v>932</v>
      </c>
      <c r="D28" s="200">
        <v>266.6</v>
      </c>
    </row>
    <row r="29" spans="1:4" ht="63">
      <c r="A29" s="199">
        <v>182</v>
      </c>
      <c r="B29" s="199" t="s">
        <v>933</v>
      </c>
      <c r="C29" s="28" t="s">
        <v>934</v>
      </c>
      <c r="D29" s="200">
        <v>7.3</v>
      </c>
    </row>
    <row r="30" spans="1:4" ht="110.25">
      <c r="A30" s="199">
        <v>182</v>
      </c>
      <c r="B30" s="199" t="s">
        <v>935</v>
      </c>
      <c r="C30" s="204" t="s">
        <v>936</v>
      </c>
      <c r="D30" s="200">
        <v>3016.8</v>
      </c>
    </row>
    <row r="31" spans="1:4" ht="94.5">
      <c r="A31" s="199">
        <v>182</v>
      </c>
      <c r="B31" s="199" t="s">
        <v>937</v>
      </c>
      <c r="C31" s="204" t="s">
        <v>938</v>
      </c>
      <c r="D31" s="200">
        <v>17.9</v>
      </c>
    </row>
    <row r="32" spans="1:4" ht="110.25">
      <c r="A32" s="199">
        <v>182</v>
      </c>
      <c r="B32" s="199" t="s">
        <v>939</v>
      </c>
      <c r="C32" s="204" t="s">
        <v>940</v>
      </c>
      <c r="D32" s="200">
        <v>6.6</v>
      </c>
    </row>
    <row r="33" spans="1:4" ht="63">
      <c r="A33" s="199">
        <v>182</v>
      </c>
      <c r="B33" s="199" t="s">
        <v>941</v>
      </c>
      <c r="C33" s="204" t="s">
        <v>942</v>
      </c>
      <c r="D33" s="200">
        <v>9522.9</v>
      </c>
    </row>
    <row r="34" spans="1:4" ht="47.25">
      <c r="A34" s="199">
        <v>182</v>
      </c>
      <c r="B34" s="199" t="s">
        <v>943</v>
      </c>
      <c r="C34" s="204" t="s">
        <v>944</v>
      </c>
      <c r="D34" s="200">
        <v>225.9</v>
      </c>
    </row>
    <row r="35" spans="1:4" ht="63">
      <c r="A35" s="199">
        <v>182</v>
      </c>
      <c r="B35" s="199" t="s">
        <v>945</v>
      </c>
      <c r="C35" s="204" t="s">
        <v>946</v>
      </c>
      <c r="D35" s="200">
        <v>52.1</v>
      </c>
    </row>
    <row r="36" spans="1:4" ht="47.25">
      <c r="A36" s="199">
        <v>182</v>
      </c>
      <c r="B36" s="202" t="s">
        <v>947</v>
      </c>
      <c r="C36" s="89" t="s">
        <v>948</v>
      </c>
      <c r="D36" s="200">
        <v>0.1</v>
      </c>
    </row>
    <row r="37" spans="1:4" ht="94.5">
      <c r="A37" s="199">
        <v>182</v>
      </c>
      <c r="B37" s="199" t="s">
        <v>949</v>
      </c>
      <c r="C37" s="204" t="s">
        <v>950</v>
      </c>
      <c r="D37" s="200">
        <v>1452.2</v>
      </c>
    </row>
    <row r="38" spans="1:4" ht="91.5" customHeight="1">
      <c r="A38" s="199">
        <v>182</v>
      </c>
      <c r="B38" s="202" t="s">
        <v>951</v>
      </c>
      <c r="C38" s="203" t="s">
        <v>952</v>
      </c>
      <c r="D38" s="200">
        <v>13847.9</v>
      </c>
    </row>
    <row r="39" spans="1:4" ht="78.75">
      <c r="A39" s="199">
        <v>182</v>
      </c>
      <c r="B39" s="202" t="s">
        <v>953</v>
      </c>
      <c r="C39" s="203" t="s">
        <v>954</v>
      </c>
      <c r="D39" s="200">
        <v>0.3</v>
      </c>
    </row>
    <row r="40" spans="1:4" ht="94.5" customHeight="1">
      <c r="A40" s="199">
        <v>182</v>
      </c>
      <c r="B40" s="202" t="s">
        <v>955</v>
      </c>
      <c r="C40" s="203" t="s">
        <v>956</v>
      </c>
      <c r="D40" s="200">
        <v>1674.9</v>
      </c>
    </row>
    <row r="41" spans="1:4" ht="47.25">
      <c r="A41" s="199">
        <v>182</v>
      </c>
      <c r="B41" s="199" t="s">
        <v>957</v>
      </c>
      <c r="C41" s="28" t="s">
        <v>958</v>
      </c>
      <c r="D41" s="200">
        <v>-2401.8</v>
      </c>
    </row>
    <row r="42" spans="1:4" ht="31.5">
      <c r="A42" s="199">
        <v>182</v>
      </c>
      <c r="B42" s="199" t="s">
        <v>959</v>
      </c>
      <c r="C42" s="28" t="s">
        <v>960</v>
      </c>
      <c r="D42" s="200">
        <v>57.4</v>
      </c>
    </row>
    <row r="43" spans="1:4" ht="47.25">
      <c r="A43" s="199">
        <v>182</v>
      </c>
      <c r="B43" s="199" t="s">
        <v>961</v>
      </c>
      <c r="C43" s="28" t="s">
        <v>962</v>
      </c>
      <c r="D43" s="200">
        <v>37.5</v>
      </c>
    </row>
    <row r="44" spans="1:4" ht="31.5">
      <c r="A44" s="199">
        <v>182</v>
      </c>
      <c r="B44" s="199" t="s">
        <v>963</v>
      </c>
      <c r="C44" s="28" t="s">
        <v>964</v>
      </c>
      <c r="D44" s="200">
        <v>110.8</v>
      </c>
    </row>
    <row r="45" spans="1:4" ht="17.25" customHeight="1">
      <c r="A45" s="199">
        <v>182</v>
      </c>
      <c r="B45" s="199" t="s">
        <v>965</v>
      </c>
      <c r="C45" s="28" t="s">
        <v>966</v>
      </c>
      <c r="D45" s="200">
        <v>-0.1</v>
      </c>
    </row>
    <row r="46" spans="1:4" ht="63">
      <c r="A46" s="199">
        <v>182</v>
      </c>
      <c r="B46" s="199" t="s">
        <v>967</v>
      </c>
      <c r="C46" s="28" t="s">
        <v>968</v>
      </c>
      <c r="D46" s="200">
        <v>14648.6</v>
      </c>
    </row>
    <row r="47" spans="1:4" ht="33" customHeight="1">
      <c r="A47" s="199">
        <v>182</v>
      </c>
      <c r="B47" s="199" t="s">
        <v>969</v>
      </c>
      <c r="C47" s="28" t="s">
        <v>970</v>
      </c>
      <c r="D47" s="200">
        <v>13.2</v>
      </c>
    </row>
    <row r="48" spans="1:4" ht="33" customHeight="1">
      <c r="A48" s="199">
        <v>182</v>
      </c>
      <c r="B48" s="199" t="s">
        <v>971</v>
      </c>
      <c r="C48" s="28" t="s">
        <v>972</v>
      </c>
      <c r="D48" s="200">
        <v>-5</v>
      </c>
    </row>
    <row r="49" spans="1:4" ht="63">
      <c r="A49" s="199">
        <v>182</v>
      </c>
      <c r="B49" s="199" t="s">
        <v>973</v>
      </c>
      <c r="C49" s="28" t="s">
        <v>974</v>
      </c>
      <c r="D49" s="200">
        <v>49600.9</v>
      </c>
    </row>
    <row r="50" spans="1:4" ht="47.25">
      <c r="A50" s="199">
        <v>182</v>
      </c>
      <c r="B50" s="199" t="s">
        <v>975</v>
      </c>
      <c r="C50" s="28" t="s">
        <v>976</v>
      </c>
      <c r="D50" s="200">
        <v>275.6</v>
      </c>
    </row>
    <row r="51" spans="1:4" ht="63">
      <c r="A51" s="199">
        <v>182</v>
      </c>
      <c r="B51" s="202" t="s">
        <v>977</v>
      </c>
      <c r="C51" s="89" t="s">
        <v>978</v>
      </c>
      <c r="D51" s="200">
        <v>0.6</v>
      </c>
    </row>
    <row r="52" spans="1:4" ht="31.5">
      <c r="A52" s="199">
        <v>182</v>
      </c>
      <c r="B52" s="199" t="s">
        <v>979</v>
      </c>
      <c r="C52" s="28" t="s">
        <v>980</v>
      </c>
      <c r="D52" s="200">
        <v>19787</v>
      </c>
    </row>
    <row r="53" spans="1:4" ht="18.75" customHeight="1">
      <c r="A53" s="199">
        <v>182</v>
      </c>
      <c r="B53" s="199" t="s">
        <v>981</v>
      </c>
      <c r="C53" s="28" t="s">
        <v>982</v>
      </c>
      <c r="D53" s="200">
        <v>197.7</v>
      </c>
    </row>
    <row r="54" spans="1:4" ht="31.5">
      <c r="A54" s="199">
        <v>182</v>
      </c>
      <c r="B54" s="199" t="s">
        <v>983</v>
      </c>
      <c r="C54" s="28" t="s">
        <v>984</v>
      </c>
      <c r="D54" s="200">
        <v>0.3</v>
      </c>
    </row>
    <row r="55" spans="1:4" ht="15.75">
      <c r="A55" s="199">
        <v>182</v>
      </c>
      <c r="B55" s="199" t="s">
        <v>985</v>
      </c>
      <c r="C55" s="89" t="s">
        <v>986</v>
      </c>
      <c r="D55" s="200">
        <v>7.5</v>
      </c>
    </row>
    <row r="56" spans="1:4" ht="31.5">
      <c r="A56" s="199">
        <v>182</v>
      </c>
      <c r="B56" s="199" t="s">
        <v>987</v>
      </c>
      <c r="C56" s="28" t="s">
        <v>988</v>
      </c>
      <c r="D56" s="200">
        <v>84525</v>
      </c>
    </row>
    <row r="57" spans="1:4" ht="15.75">
      <c r="A57" s="199">
        <v>182</v>
      </c>
      <c r="B57" s="199" t="s">
        <v>989</v>
      </c>
      <c r="C57" s="28" t="s">
        <v>990</v>
      </c>
      <c r="D57" s="200">
        <v>900.7</v>
      </c>
    </row>
    <row r="58" spans="1:4" ht="15.75">
      <c r="A58" s="199">
        <v>182</v>
      </c>
      <c r="B58" s="202" t="s">
        <v>991</v>
      </c>
      <c r="C58" s="89" t="s">
        <v>992</v>
      </c>
      <c r="D58" s="200">
        <v>0.6</v>
      </c>
    </row>
    <row r="59" spans="1:4" ht="63">
      <c r="A59" s="199">
        <v>182</v>
      </c>
      <c r="B59" s="199" t="s">
        <v>993</v>
      </c>
      <c r="C59" s="28" t="s">
        <v>994</v>
      </c>
      <c r="D59" s="200">
        <v>74137.8</v>
      </c>
    </row>
    <row r="60" spans="1:4" ht="47.25">
      <c r="A60" s="199">
        <v>182</v>
      </c>
      <c r="B60" s="199" t="s">
        <v>995</v>
      </c>
      <c r="C60" s="28" t="s">
        <v>996</v>
      </c>
      <c r="D60" s="200">
        <v>395.7</v>
      </c>
    </row>
    <row r="61" spans="1:4" ht="63">
      <c r="A61" s="199">
        <v>182</v>
      </c>
      <c r="B61" s="199" t="s">
        <v>997</v>
      </c>
      <c r="C61" s="28" t="s">
        <v>998</v>
      </c>
      <c r="D61" s="200">
        <v>0.5</v>
      </c>
    </row>
    <row r="62" spans="1:4" ht="63">
      <c r="A62" s="199">
        <v>182</v>
      </c>
      <c r="B62" s="199" t="s">
        <v>999</v>
      </c>
      <c r="C62" s="28" t="s">
        <v>1000</v>
      </c>
      <c r="D62" s="200">
        <v>17170.1</v>
      </c>
    </row>
    <row r="63" spans="1:4" ht="47.25">
      <c r="A63" s="199">
        <v>182</v>
      </c>
      <c r="B63" s="199" t="s">
        <v>1001</v>
      </c>
      <c r="C63" s="28" t="s">
        <v>1002</v>
      </c>
      <c r="D63" s="200">
        <v>234.3</v>
      </c>
    </row>
    <row r="64" spans="1:4" ht="63">
      <c r="A64" s="199">
        <v>182</v>
      </c>
      <c r="B64" s="199" t="s">
        <v>1003</v>
      </c>
      <c r="C64" s="28" t="s">
        <v>1004</v>
      </c>
      <c r="D64" s="200">
        <v>8.8</v>
      </c>
    </row>
    <row r="65" spans="1:4" ht="47.25">
      <c r="A65" s="199">
        <v>182</v>
      </c>
      <c r="B65" s="202" t="s">
        <v>1005</v>
      </c>
      <c r="C65" s="89" t="s">
        <v>811</v>
      </c>
      <c r="D65" s="200">
        <v>1.7</v>
      </c>
    </row>
    <row r="66" spans="1:4" ht="63">
      <c r="A66" s="199">
        <v>182</v>
      </c>
      <c r="B66" s="199" t="s">
        <v>1006</v>
      </c>
      <c r="C66" s="28" t="s">
        <v>1007</v>
      </c>
      <c r="D66" s="200">
        <v>14141.8</v>
      </c>
    </row>
    <row r="67" spans="1:4" ht="63">
      <c r="A67" s="199">
        <v>182</v>
      </c>
      <c r="B67" s="202" t="s">
        <v>1008</v>
      </c>
      <c r="C67" s="203" t="s">
        <v>1009</v>
      </c>
      <c r="D67" s="200">
        <v>842.1</v>
      </c>
    </row>
    <row r="68" spans="1:4" ht="47.25">
      <c r="A68" s="199">
        <v>182</v>
      </c>
      <c r="B68" s="199" t="s">
        <v>1010</v>
      </c>
      <c r="C68" s="28" t="s">
        <v>1011</v>
      </c>
      <c r="D68" s="200">
        <v>13.7</v>
      </c>
    </row>
    <row r="69" spans="1:4" ht="109.5" customHeight="1">
      <c r="A69" s="199">
        <v>182</v>
      </c>
      <c r="B69" s="202" t="s">
        <v>924</v>
      </c>
      <c r="C69" s="203" t="s">
        <v>925</v>
      </c>
      <c r="D69" s="200">
        <v>9.3</v>
      </c>
    </row>
    <row r="70" spans="1:4" ht="63">
      <c r="A70" s="199">
        <v>182</v>
      </c>
      <c r="B70" s="202" t="s">
        <v>1012</v>
      </c>
      <c r="C70" s="89" t="s">
        <v>1013</v>
      </c>
      <c r="D70" s="200">
        <v>29.4</v>
      </c>
    </row>
    <row r="71" spans="1:4" ht="21" customHeight="1">
      <c r="A71" s="193">
        <v>188</v>
      </c>
      <c r="B71" s="193"/>
      <c r="C71" s="29" t="s">
        <v>1014</v>
      </c>
      <c r="D71" s="197">
        <f>D72</f>
        <v>801.9</v>
      </c>
    </row>
    <row r="72" spans="1:4" ht="108.75" customHeight="1">
      <c r="A72" s="199">
        <v>188</v>
      </c>
      <c r="B72" s="202" t="s">
        <v>924</v>
      </c>
      <c r="C72" s="203" t="s">
        <v>925</v>
      </c>
      <c r="D72" s="200">
        <v>801.9</v>
      </c>
    </row>
    <row r="73" spans="1:4" ht="22.5" customHeight="1">
      <c r="A73" s="193">
        <v>321</v>
      </c>
      <c r="B73" s="193"/>
      <c r="C73" s="29" t="s">
        <v>1015</v>
      </c>
      <c r="D73" s="197">
        <f>D74</f>
        <v>14.3</v>
      </c>
    </row>
    <row r="74" spans="1:4" ht="108" customHeight="1">
      <c r="A74" s="199">
        <v>321</v>
      </c>
      <c r="B74" s="202" t="s">
        <v>924</v>
      </c>
      <c r="C74" s="203" t="s">
        <v>925</v>
      </c>
      <c r="D74" s="200">
        <v>14.3</v>
      </c>
    </row>
    <row r="75" spans="1:4" ht="23.25" customHeight="1">
      <c r="A75" s="193">
        <v>322</v>
      </c>
      <c r="B75" s="202"/>
      <c r="C75" s="205" t="s">
        <v>1016</v>
      </c>
      <c r="D75" s="197">
        <f>D76</f>
        <v>10.1</v>
      </c>
    </row>
    <row r="76" spans="1:4" ht="113.25" customHeight="1">
      <c r="A76" s="199"/>
      <c r="B76" s="202" t="s">
        <v>924</v>
      </c>
      <c r="C76" s="203" t="s">
        <v>925</v>
      </c>
      <c r="D76" s="200">
        <v>10.1</v>
      </c>
    </row>
    <row r="77" spans="1:4" ht="37.5" customHeight="1">
      <c r="A77" s="193">
        <v>620</v>
      </c>
      <c r="B77" s="193"/>
      <c r="C77" s="206" t="s">
        <v>88</v>
      </c>
      <c r="D77" s="197">
        <f>D78</f>
        <v>115.2</v>
      </c>
    </row>
    <row r="78" spans="1:4" ht="21" customHeight="1">
      <c r="A78" s="199">
        <v>620</v>
      </c>
      <c r="B78" s="199" t="s">
        <v>770</v>
      </c>
      <c r="C78" s="28" t="s">
        <v>771</v>
      </c>
      <c r="D78" s="200">
        <v>115.2</v>
      </c>
    </row>
    <row r="79" spans="1:4" ht="18.75" customHeight="1">
      <c r="A79" s="193">
        <v>622</v>
      </c>
      <c r="B79" s="193"/>
      <c r="C79" s="29" t="s">
        <v>1017</v>
      </c>
      <c r="D79" s="197">
        <f>D80+D81+D82+D83+D84+D85+D86+D87+D88+D89+D90+D91+D92+D93+D94+D95+D96+D97+D98+D99+D100+D101+D102+D103+D104+D105+D106+D107+D108+D109+D110+D111+D112+D113+D114+D115+D116+D117</f>
        <v>1239618.04</v>
      </c>
    </row>
    <row r="80" spans="1:4" ht="94.5">
      <c r="A80" s="199">
        <v>622</v>
      </c>
      <c r="B80" s="199" t="s">
        <v>1018</v>
      </c>
      <c r="C80" s="204" t="s">
        <v>1019</v>
      </c>
      <c r="D80" s="200">
        <v>480</v>
      </c>
    </row>
    <row r="81" spans="1:6" ht="80.25" customHeight="1">
      <c r="A81" s="199">
        <v>622</v>
      </c>
      <c r="B81" s="199" t="s">
        <v>759</v>
      </c>
      <c r="C81" s="28" t="s">
        <v>760</v>
      </c>
      <c r="D81" s="200">
        <v>41.2</v>
      </c>
      <c r="F81" s="207"/>
    </row>
    <row r="82" spans="1:6" ht="63">
      <c r="A82" s="199">
        <v>622</v>
      </c>
      <c r="B82" s="199" t="s">
        <v>1020</v>
      </c>
      <c r="C82" s="28" t="s">
        <v>764</v>
      </c>
      <c r="D82" s="200">
        <v>13492.3</v>
      </c>
      <c r="F82" s="207"/>
    </row>
    <row r="83" spans="1:4" ht="33" customHeight="1">
      <c r="A83" s="199">
        <v>622</v>
      </c>
      <c r="B83" s="199" t="s">
        <v>1021</v>
      </c>
      <c r="C83" s="28" t="s">
        <v>1022</v>
      </c>
      <c r="D83" s="200">
        <v>1484.9</v>
      </c>
    </row>
    <row r="84" spans="1:4" ht="31.5">
      <c r="A84" s="199">
        <v>622</v>
      </c>
      <c r="B84" s="199" t="s">
        <v>769</v>
      </c>
      <c r="C84" s="28" t="s">
        <v>1023</v>
      </c>
      <c r="D84" s="200">
        <v>45.2</v>
      </c>
    </row>
    <row r="85" spans="1:4" ht="18.75" customHeight="1">
      <c r="A85" s="199">
        <v>622</v>
      </c>
      <c r="B85" s="199" t="s">
        <v>770</v>
      </c>
      <c r="C85" s="28" t="s">
        <v>771</v>
      </c>
      <c r="D85" s="200">
        <v>15149</v>
      </c>
    </row>
    <row r="86" spans="1:4" ht="63">
      <c r="A86" s="199">
        <v>622</v>
      </c>
      <c r="B86" s="202" t="s">
        <v>1024</v>
      </c>
      <c r="C86" s="89" t="s">
        <v>1025</v>
      </c>
      <c r="D86" s="200">
        <v>233</v>
      </c>
    </row>
    <row r="87" spans="1:4" ht="63">
      <c r="A87" s="199">
        <v>622</v>
      </c>
      <c r="B87" s="202" t="s">
        <v>1026</v>
      </c>
      <c r="C87" s="89" t="s">
        <v>1027</v>
      </c>
      <c r="D87" s="200">
        <v>3.4</v>
      </c>
    </row>
    <row r="88" spans="1:4" ht="78.75">
      <c r="A88" s="199">
        <v>622</v>
      </c>
      <c r="B88" s="202" t="s">
        <v>1028</v>
      </c>
      <c r="C88" s="203" t="s">
        <v>1029</v>
      </c>
      <c r="D88" s="200">
        <v>481</v>
      </c>
    </row>
    <row r="89" spans="1:4" ht="47.25">
      <c r="A89" s="199">
        <v>622</v>
      </c>
      <c r="B89" s="202" t="s">
        <v>1030</v>
      </c>
      <c r="C89" s="89" t="s">
        <v>1031</v>
      </c>
      <c r="D89" s="200">
        <v>1622.3</v>
      </c>
    </row>
    <row r="90" spans="1:4" ht="63">
      <c r="A90" s="199">
        <v>622</v>
      </c>
      <c r="B90" s="202" t="s">
        <v>1032</v>
      </c>
      <c r="C90" s="89" t="s">
        <v>1033</v>
      </c>
      <c r="D90" s="200">
        <v>1892.2</v>
      </c>
    </row>
    <row r="91" spans="1:4" ht="78.75">
      <c r="A91" s="199">
        <v>622</v>
      </c>
      <c r="B91" s="202" t="s">
        <v>1034</v>
      </c>
      <c r="C91" s="203" t="s">
        <v>1035</v>
      </c>
      <c r="D91" s="200">
        <v>294.5</v>
      </c>
    </row>
    <row r="92" spans="1:4" ht="47.25">
      <c r="A92" s="199">
        <v>622</v>
      </c>
      <c r="B92" s="202" t="s">
        <v>1036</v>
      </c>
      <c r="C92" s="89" t="s">
        <v>1037</v>
      </c>
      <c r="D92" s="200">
        <v>7707.6</v>
      </c>
    </row>
    <row r="93" spans="1:4" ht="15.75">
      <c r="A93" s="199">
        <v>622</v>
      </c>
      <c r="B93" s="199" t="s">
        <v>1038</v>
      </c>
      <c r="C93" s="28" t="s">
        <v>779</v>
      </c>
      <c r="D93" s="200">
        <v>43.4</v>
      </c>
    </row>
    <row r="94" spans="1:4" ht="15.75">
      <c r="A94" s="199">
        <v>622</v>
      </c>
      <c r="B94" s="199" t="s">
        <v>780</v>
      </c>
      <c r="C94" s="28" t="s">
        <v>781</v>
      </c>
      <c r="D94" s="200">
        <v>488.5</v>
      </c>
    </row>
    <row r="95" spans="1:4" ht="31.5">
      <c r="A95" s="199">
        <v>622</v>
      </c>
      <c r="B95" s="199" t="s">
        <v>1039</v>
      </c>
      <c r="C95" s="28" t="s">
        <v>1040</v>
      </c>
      <c r="D95" s="200">
        <v>496.3</v>
      </c>
    </row>
    <row r="96" spans="1:4" ht="30" customHeight="1">
      <c r="A96" s="199">
        <v>622</v>
      </c>
      <c r="B96" s="199" t="s">
        <v>1041</v>
      </c>
      <c r="C96" s="28" t="s">
        <v>1042</v>
      </c>
      <c r="D96" s="200">
        <v>825.4</v>
      </c>
    </row>
    <row r="97" spans="1:4" ht="30" customHeight="1">
      <c r="A97" s="199">
        <v>622</v>
      </c>
      <c r="B97" s="202" t="s">
        <v>1043</v>
      </c>
      <c r="C97" s="89" t="s">
        <v>1044</v>
      </c>
      <c r="D97" s="208">
        <v>82.2</v>
      </c>
    </row>
    <row r="98" spans="1:4" ht="30" customHeight="1">
      <c r="A98" s="199">
        <v>622</v>
      </c>
      <c r="B98" s="202" t="s">
        <v>1045</v>
      </c>
      <c r="C98" s="89" t="s">
        <v>1046</v>
      </c>
      <c r="D98" s="208">
        <v>117.5</v>
      </c>
    </row>
    <row r="99" spans="1:4" ht="30" customHeight="1">
      <c r="A99" s="199">
        <v>622</v>
      </c>
      <c r="B99" s="199" t="s">
        <v>783</v>
      </c>
      <c r="C99" s="28" t="s">
        <v>1047</v>
      </c>
      <c r="D99" s="200">
        <v>1701</v>
      </c>
    </row>
    <row r="100" spans="1:4" ht="31.5">
      <c r="A100" s="199">
        <v>622</v>
      </c>
      <c r="B100" s="199" t="s">
        <v>1048</v>
      </c>
      <c r="C100" s="28" t="s">
        <v>1049</v>
      </c>
      <c r="D100" s="200">
        <v>502954.3</v>
      </c>
    </row>
    <row r="101" spans="1:4" ht="31.5">
      <c r="A101" s="199">
        <v>622</v>
      </c>
      <c r="B101" s="209" t="s">
        <v>1050</v>
      </c>
      <c r="C101" s="210" t="s">
        <v>1051</v>
      </c>
      <c r="D101" s="211">
        <v>210192.4</v>
      </c>
    </row>
    <row r="102" spans="1:4" ht="31.5">
      <c r="A102" s="199">
        <v>622</v>
      </c>
      <c r="B102" s="202" t="s">
        <v>1052</v>
      </c>
      <c r="C102" s="89" t="s">
        <v>1053</v>
      </c>
      <c r="D102" s="200">
        <v>49357.9</v>
      </c>
    </row>
    <row r="103" spans="1:6" ht="31.5">
      <c r="A103" s="199">
        <v>622</v>
      </c>
      <c r="B103" s="202" t="s">
        <v>1054</v>
      </c>
      <c r="C103" s="89" t="s">
        <v>1055</v>
      </c>
      <c r="D103" s="200">
        <v>1928.5</v>
      </c>
      <c r="F103" s="207"/>
    </row>
    <row r="104" spans="1:4" ht="18.75" customHeight="1">
      <c r="A104" s="199">
        <v>622</v>
      </c>
      <c r="B104" s="199" t="s">
        <v>1056</v>
      </c>
      <c r="C104" s="28" t="s">
        <v>1057</v>
      </c>
      <c r="D104" s="208">
        <v>219174</v>
      </c>
    </row>
    <row r="105" spans="1:4" ht="31.5">
      <c r="A105" s="199">
        <v>622</v>
      </c>
      <c r="B105" s="199" t="s">
        <v>1058</v>
      </c>
      <c r="C105" s="28" t="s">
        <v>1059</v>
      </c>
      <c r="D105" s="208">
        <v>12958.1</v>
      </c>
    </row>
    <row r="106" spans="1:4" ht="47.25">
      <c r="A106" s="199">
        <v>622</v>
      </c>
      <c r="B106" s="199" t="s">
        <v>1060</v>
      </c>
      <c r="C106" s="28" t="s">
        <v>1061</v>
      </c>
      <c r="D106" s="208">
        <v>28040</v>
      </c>
    </row>
    <row r="107" spans="1:4" ht="47.25">
      <c r="A107" s="199">
        <v>622</v>
      </c>
      <c r="B107" s="199" t="s">
        <v>1062</v>
      </c>
      <c r="C107" s="28" t="s">
        <v>1063</v>
      </c>
      <c r="D107" s="208">
        <v>1592.2</v>
      </c>
    </row>
    <row r="108" spans="1:4" ht="63">
      <c r="A108" s="199">
        <v>622</v>
      </c>
      <c r="B108" s="199" t="s">
        <v>1064</v>
      </c>
      <c r="C108" s="28" t="s">
        <v>1065</v>
      </c>
      <c r="D108" s="208">
        <v>3415.7</v>
      </c>
    </row>
    <row r="109" spans="1:4" ht="31.5">
      <c r="A109" s="199">
        <v>622</v>
      </c>
      <c r="B109" s="209" t="s">
        <v>1066</v>
      </c>
      <c r="C109" s="210" t="s">
        <v>1067</v>
      </c>
      <c r="D109" s="200">
        <v>1696.4</v>
      </c>
    </row>
    <row r="110" spans="1:4" ht="31.5">
      <c r="A110" s="199">
        <v>622</v>
      </c>
      <c r="B110" s="199" t="s">
        <v>1068</v>
      </c>
      <c r="C110" s="28" t="s">
        <v>1069</v>
      </c>
      <c r="D110" s="208">
        <v>6569.9</v>
      </c>
    </row>
    <row r="111" spans="1:4" ht="19.5" customHeight="1">
      <c r="A111" s="199">
        <v>622</v>
      </c>
      <c r="B111" s="199" t="s">
        <v>1070</v>
      </c>
      <c r="C111" s="28" t="s">
        <v>1071</v>
      </c>
      <c r="D111" s="208">
        <v>556.8</v>
      </c>
    </row>
    <row r="112" spans="1:4" ht="18" customHeight="1">
      <c r="A112" s="199">
        <v>622</v>
      </c>
      <c r="B112" s="199" t="s">
        <v>1072</v>
      </c>
      <c r="C112" s="28" t="s">
        <v>1073</v>
      </c>
      <c r="D112" s="208">
        <v>74616.6</v>
      </c>
    </row>
    <row r="113" spans="1:4" ht="38.25" customHeight="1">
      <c r="A113" s="199">
        <v>622</v>
      </c>
      <c r="B113" s="199" t="s">
        <v>787</v>
      </c>
      <c r="C113" s="28" t="s">
        <v>788</v>
      </c>
      <c r="D113" s="208">
        <v>92465.2</v>
      </c>
    </row>
    <row r="114" spans="1:4" ht="51" customHeight="1">
      <c r="A114" s="199">
        <v>622</v>
      </c>
      <c r="B114" s="202" t="s">
        <v>791</v>
      </c>
      <c r="C114" s="89" t="s">
        <v>792</v>
      </c>
      <c r="D114" s="208">
        <v>-20.16</v>
      </c>
    </row>
    <row r="115" spans="1:4" ht="63">
      <c r="A115" s="199">
        <v>622</v>
      </c>
      <c r="B115" s="202" t="s">
        <v>1074</v>
      </c>
      <c r="C115" s="203" t="s">
        <v>1075</v>
      </c>
      <c r="D115" s="208">
        <v>-1478.2</v>
      </c>
    </row>
    <row r="116" spans="1:4" ht="31.5">
      <c r="A116" s="199">
        <v>622</v>
      </c>
      <c r="B116" s="202" t="s">
        <v>1076</v>
      </c>
      <c r="C116" s="89" t="s">
        <v>837</v>
      </c>
      <c r="D116" s="208">
        <v>-25.4</v>
      </c>
    </row>
    <row r="117" spans="1:4" ht="47.25">
      <c r="A117" s="199">
        <v>622</v>
      </c>
      <c r="B117" s="202" t="s">
        <v>793</v>
      </c>
      <c r="C117" s="89" t="s">
        <v>794</v>
      </c>
      <c r="D117" s="208">
        <v>-11057.1</v>
      </c>
    </row>
    <row r="118" spans="1:4" ht="31.5">
      <c r="A118" s="193">
        <v>623</v>
      </c>
      <c r="B118" s="193"/>
      <c r="C118" s="29" t="s">
        <v>638</v>
      </c>
      <c r="D118" s="197">
        <f>D119+D120+D121+D122</f>
        <v>19385.8</v>
      </c>
    </row>
    <row r="119" spans="1:4" ht="31.5">
      <c r="A119" s="199">
        <v>623</v>
      </c>
      <c r="B119" s="199" t="s">
        <v>769</v>
      </c>
      <c r="C119" s="28" t="s">
        <v>1023</v>
      </c>
      <c r="D119" s="200">
        <v>86.7</v>
      </c>
    </row>
    <row r="120" spans="1:4" ht="21.75" customHeight="1">
      <c r="A120" s="199">
        <v>623</v>
      </c>
      <c r="B120" s="199" t="s">
        <v>770</v>
      </c>
      <c r="C120" s="28" t="s">
        <v>771</v>
      </c>
      <c r="D120" s="200">
        <v>37</v>
      </c>
    </row>
    <row r="121" spans="1:4" ht="22.5" customHeight="1">
      <c r="A121" s="199">
        <v>623</v>
      </c>
      <c r="B121" s="199" t="s">
        <v>780</v>
      </c>
      <c r="C121" s="28" t="s">
        <v>781</v>
      </c>
      <c r="D121" s="200">
        <v>1</v>
      </c>
    </row>
    <row r="122" spans="1:4" ht="17.25" customHeight="1">
      <c r="A122" s="199">
        <v>623</v>
      </c>
      <c r="B122" s="199" t="s">
        <v>1056</v>
      </c>
      <c r="C122" s="28" t="s">
        <v>1057</v>
      </c>
      <c r="D122" s="208">
        <v>19261.1</v>
      </c>
    </row>
    <row r="123" spans="1:4" ht="34.5" customHeight="1">
      <c r="A123" s="193">
        <v>624</v>
      </c>
      <c r="B123" s="193"/>
      <c r="C123" s="29" t="s">
        <v>606</v>
      </c>
      <c r="D123" s="197">
        <f>D124+D125+D126+D127+D128+D129+D130+D131+D132+D133+D134+D135+D136+D137+D138+D139+D140+D141+D142</f>
        <v>202716.59999999998</v>
      </c>
    </row>
    <row r="124" spans="1:4" ht="47.25">
      <c r="A124" s="199">
        <v>624</v>
      </c>
      <c r="B124" s="199" t="s">
        <v>1077</v>
      </c>
      <c r="C124" s="28" t="s">
        <v>1078</v>
      </c>
      <c r="D124" s="200">
        <v>80</v>
      </c>
    </row>
    <row r="125" spans="1:4" ht="63">
      <c r="A125" s="199">
        <v>624</v>
      </c>
      <c r="B125" s="199" t="s">
        <v>755</v>
      </c>
      <c r="C125" s="204" t="s">
        <v>1079</v>
      </c>
      <c r="D125" s="200">
        <v>125235.8</v>
      </c>
    </row>
    <row r="126" spans="1:4" ht="63">
      <c r="A126" s="199">
        <v>624</v>
      </c>
      <c r="B126" s="199" t="s">
        <v>756</v>
      </c>
      <c r="C126" s="28" t="s">
        <v>1080</v>
      </c>
      <c r="D126" s="200">
        <v>7378.6</v>
      </c>
    </row>
    <row r="127" spans="1:4" ht="51" customHeight="1">
      <c r="A127" s="199">
        <v>624</v>
      </c>
      <c r="B127" s="199" t="s">
        <v>757</v>
      </c>
      <c r="C127" s="28" t="s">
        <v>758</v>
      </c>
      <c r="D127" s="200">
        <v>7655.9</v>
      </c>
    </row>
    <row r="128" spans="1:4" ht="81" customHeight="1">
      <c r="A128" s="199">
        <v>624</v>
      </c>
      <c r="B128" s="199" t="s">
        <v>759</v>
      </c>
      <c r="C128" s="28" t="s">
        <v>760</v>
      </c>
      <c r="D128" s="200">
        <v>22241.8</v>
      </c>
    </row>
    <row r="129" spans="1:4" ht="47.25">
      <c r="A129" s="199">
        <v>624</v>
      </c>
      <c r="B129" s="199" t="s">
        <v>761</v>
      </c>
      <c r="C129" s="28" t="s">
        <v>762</v>
      </c>
      <c r="D129" s="200">
        <v>1013</v>
      </c>
    </row>
    <row r="130" spans="1:4" ht="47.25">
      <c r="A130" s="199">
        <v>624</v>
      </c>
      <c r="B130" s="199" t="s">
        <v>1081</v>
      </c>
      <c r="C130" s="28" t="s">
        <v>1082</v>
      </c>
      <c r="D130" s="200">
        <v>847.5</v>
      </c>
    </row>
    <row r="131" spans="1:4" ht="15.75">
      <c r="A131" s="199">
        <v>624</v>
      </c>
      <c r="B131" s="199" t="s">
        <v>770</v>
      </c>
      <c r="C131" s="28" t="s">
        <v>771</v>
      </c>
      <c r="D131" s="200">
        <v>1065.6</v>
      </c>
    </row>
    <row r="132" spans="1:4" ht="63">
      <c r="A132" s="199">
        <v>624</v>
      </c>
      <c r="B132" s="199" t="s">
        <v>772</v>
      </c>
      <c r="C132" s="28" t="s">
        <v>1083</v>
      </c>
      <c r="D132" s="211">
        <v>678.8</v>
      </c>
    </row>
    <row r="133" spans="1:4" ht="65.25" customHeight="1">
      <c r="A133" s="199">
        <v>624</v>
      </c>
      <c r="B133" s="199" t="s">
        <v>773</v>
      </c>
      <c r="C133" s="28" t="s">
        <v>774</v>
      </c>
      <c r="D133" s="200">
        <v>5329.8</v>
      </c>
    </row>
    <row r="134" spans="1:4" ht="66" customHeight="1">
      <c r="A134" s="199">
        <v>624</v>
      </c>
      <c r="B134" s="202" t="s">
        <v>1084</v>
      </c>
      <c r="C134" s="203" t="s">
        <v>813</v>
      </c>
      <c r="D134" s="200">
        <v>4.1</v>
      </c>
    </row>
    <row r="135" spans="1:4" ht="31.5">
      <c r="A135" s="199">
        <v>624</v>
      </c>
      <c r="B135" s="199" t="s">
        <v>775</v>
      </c>
      <c r="C135" s="28" t="s">
        <v>776</v>
      </c>
      <c r="D135" s="200">
        <v>6216.4</v>
      </c>
    </row>
    <row r="136" spans="1:4" ht="47.25">
      <c r="A136" s="199">
        <v>624</v>
      </c>
      <c r="B136" s="199" t="s">
        <v>777</v>
      </c>
      <c r="C136" s="28" t="s">
        <v>1085</v>
      </c>
      <c r="D136" s="200">
        <v>4519.5</v>
      </c>
    </row>
    <row r="137" spans="1:4" ht="63">
      <c r="A137" s="199">
        <v>624</v>
      </c>
      <c r="B137" s="202" t="s">
        <v>1032</v>
      </c>
      <c r="C137" s="89" t="s">
        <v>1033</v>
      </c>
      <c r="D137" s="200">
        <v>4.1</v>
      </c>
    </row>
    <row r="138" spans="1:4" ht="15.75">
      <c r="A138" s="199">
        <v>624</v>
      </c>
      <c r="B138" s="202" t="s">
        <v>778</v>
      </c>
      <c r="C138" s="89" t="s">
        <v>779</v>
      </c>
      <c r="D138" s="200">
        <v>-1.3</v>
      </c>
    </row>
    <row r="139" spans="1:4" ht="15.75">
      <c r="A139" s="199">
        <v>624</v>
      </c>
      <c r="B139" s="199" t="s">
        <v>780</v>
      </c>
      <c r="C139" s="28" t="s">
        <v>781</v>
      </c>
      <c r="D139" s="200">
        <v>147.2</v>
      </c>
    </row>
    <row r="140" spans="1:4" ht="31.5">
      <c r="A140" s="199">
        <v>624</v>
      </c>
      <c r="B140" s="199" t="s">
        <v>1041</v>
      </c>
      <c r="C140" s="28" t="s">
        <v>1042</v>
      </c>
      <c r="D140" s="200">
        <v>98.4</v>
      </c>
    </row>
    <row r="141" spans="1:4" ht="34.5" customHeight="1">
      <c r="A141" s="199">
        <v>624</v>
      </c>
      <c r="B141" s="199" t="s">
        <v>1086</v>
      </c>
      <c r="C141" s="28" t="s">
        <v>1087</v>
      </c>
      <c r="D141" s="200">
        <v>842.5</v>
      </c>
    </row>
    <row r="142" spans="1:4" ht="19.5" customHeight="1">
      <c r="A142" s="199">
        <v>624</v>
      </c>
      <c r="B142" s="199" t="s">
        <v>1056</v>
      </c>
      <c r="C142" s="28" t="s">
        <v>1057</v>
      </c>
      <c r="D142" s="208">
        <v>19358.9</v>
      </c>
    </row>
    <row r="143" spans="1:4" ht="24" customHeight="1">
      <c r="A143" s="193">
        <v>629</v>
      </c>
      <c r="B143" s="193"/>
      <c r="C143" s="29" t="s">
        <v>607</v>
      </c>
      <c r="D143" s="197">
        <f>D144+D145+D146+D147+D148+D149+D150+D151+D152</f>
        <v>1295415</v>
      </c>
    </row>
    <row r="144" spans="1:4" ht="18" customHeight="1">
      <c r="A144" s="199">
        <v>629</v>
      </c>
      <c r="B144" s="199" t="s">
        <v>770</v>
      </c>
      <c r="C144" s="28" t="s">
        <v>771</v>
      </c>
      <c r="D144" s="200">
        <v>7578.8</v>
      </c>
    </row>
    <row r="145" spans="1:4" ht="78.75">
      <c r="A145" s="199">
        <v>629</v>
      </c>
      <c r="B145" s="202" t="s">
        <v>1034</v>
      </c>
      <c r="C145" s="203" t="s">
        <v>1035</v>
      </c>
      <c r="D145" s="200">
        <v>197.7</v>
      </c>
    </row>
    <row r="146" spans="1:4" ht="18" customHeight="1">
      <c r="A146" s="199">
        <v>629</v>
      </c>
      <c r="B146" s="199" t="s">
        <v>1088</v>
      </c>
      <c r="C146" s="28" t="s">
        <v>1057</v>
      </c>
      <c r="D146" s="208">
        <v>18214.1</v>
      </c>
    </row>
    <row r="147" spans="1:4" ht="31.5">
      <c r="A147" s="199">
        <v>629</v>
      </c>
      <c r="B147" s="199" t="s">
        <v>1058</v>
      </c>
      <c r="C147" s="28" t="s">
        <v>1059</v>
      </c>
      <c r="D147" s="208">
        <v>1133455.5</v>
      </c>
    </row>
    <row r="148" spans="1:4" ht="47.25">
      <c r="A148" s="199">
        <v>629</v>
      </c>
      <c r="B148" s="202" t="s">
        <v>1089</v>
      </c>
      <c r="C148" s="89" t="s">
        <v>1090</v>
      </c>
      <c r="D148" s="208">
        <v>54531.7</v>
      </c>
    </row>
    <row r="149" spans="1:4" ht="24.75" customHeight="1">
      <c r="A149" s="199">
        <v>629</v>
      </c>
      <c r="B149" s="199" t="s">
        <v>1072</v>
      </c>
      <c r="C149" s="28" t="s">
        <v>1073</v>
      </c>
      <c r="D149" s="208">
        <v>87714.3</v>
      </c>
    </row>
    <row r="150" spans="1:4" ht="31.5">
      <c r="A150" s="199">
        <v>629</v>
      </c>
      <c r="B150" s="199" t="s">
        <v>787</v>
      </c>
      <c r="C150" s="28" t="s">
        <v>788</v>
      </c>
      <c r="D150" s="208">
        <v>1478.2</v>
      </c>
    </row>
    <row r="151" spans="1:4" ht="31.5">
      <c r="A151" s="199">
        <v>629</v>
      </c>
      <c r="B151" s="199" t="s">
        <v>789</v>
      </c>
      <c r="C151" s="28" t="s">
        <v>790</v>
      </c>
      <c r="D151" s="208">
        <v>20295.7</v>
      </c>
    </row>
    <row r="152" spans="1:4" ht="47.25">
      <c r="A152" s="199">
        <v>629</v>
      </c>
      <c r="B152" s="199" t="s">
        <v>793</v>
      </c>
      <c r="C152" s="28" t="s">
        <v>794</v>
      </c>
      <c r="D152" s="208">
        <v>-28051</v>
      </c>
    </row>
    <row r="153" spans="1:4" ht="21.75" customHeight="1">
      <c r="A153" s="193">
        <v>631</v>
      </c>
      <c r="B153" s="193"/>
      <c r="C153" s="29" t="s">
        <v>1091</v>
      </c>
      <c r="D153" s="197">
        <f>D154+D155+D156+D157+D158+D159+D160</f>
        <v>60631.9</v>
      </c>
    </row>
    <row r="154" spans="1:4" ht="21" customHeight="1">
      <c r="A154" s="199">
        <v>631</v>
      </c>
      <c r="B154" s="199" t="s">
        <v>770</v>
      </c>
      <c r="C154" s="28" t="s">
        <v>771</v>
      </c>
      <c r="D154" s="200">
        <v>1903.8</v>
      </c>
    </row>
    <row r="155" spans="1:4" ht="47.25" customHeight="1">
      <c r="A155" s="199">
        <v>631</v>
      </c>
      <c r="B155" s="202" t="s">
        <v>1092</v>
      </c>
      <c r="C155" s="89" t="s">
        <v>1093</v>
      </c>
      <c r="D155" s="208">
        <v>833.3</v>
      </c>
    </row>
    <row r="156" spans="1:4" ht="33.75" customHeight="1">
      <c r="A156" s="199"/>
      <c r="B156" s="202" t="s">
        <v>1094</v>
      </c>
      <c r="C156" s="89" t="s">
        <v>1095</v>
      </c>
      <c r="D156" s="208">
        <v>5704.3</v>
      </c>
    </row>
    <row r="157" spans="1:4" ht="19.5" customHeight="1">
      <c r="A157" s="199">
        <v>631</v>
      </c>
      <c r="B157" s="199" t="s">
        <v>1088</v>
      </c>
      <c r="C157" s="28" t="s">
        <v>1057</v>
      </c>
      <c r="D157" s="208">
        <v>40838.2</v>
      </c>
    </row>
    <row r="158" spans="1:4" ht="34.5" customHeight="1">
      <c r="A158" s="199">
        <v>631</v>
      </c>
      <c r="B158" s="202" t="s">
        <v>1096</v>
      </c>
      <c r="C158" s="89" t="s">
        <v>1097</v>
      </c>
      <c r="D158" s="200">
        <v>5000</v>
      </c>
    </row>
    <row r="159" spans="1:4" ht="23.25" customHeight="1">
      <c r="A159" s="199">
        <v>631</v>
      </c>
      <c r="B159" s="199" t="s">
        <v>1072</v>
      </c>
      <c r="C159" s="28" t="s">
        <v>1073</v>
      </c>
      <c r="D159" s="208">
        <v>6722.8</v>
      </c>
    </row>
    <row r="160" spans="1:4" ht="47.25">
      <c r="A160" s="199">
        <v>631</v>
      </c>
      <c r="B160" s="199" t="s">
        <v>793</v>
      </c>
      <c r="C160" s="28" t="s">
        <v>794</v>
      </c>
      <c r="D160" s="208">
        <v>-370.5</v>
      </c>
    </row>
    <row r="161" spans="1:4" ht="33" customHeight="1">
      <c r="A161" s="193">
        <v>633</v>
      </c>
      <c r="B161" s="193"/>
      <c r="C161" s="29" t="s">
        <v>612</v>
      </c>
      <c r="D161" s="197">
        <f>D162+D163</f>
        <v>1621.8</v>
      </c>
    </row>
    <row r="162" spans="1:4" ht="23.25" customHeight="1">
      <c r="A162" s="199">
        <v>633</v>
      </c>
      <c r="B162" s="199" t="s">
        <v>770</v>
      </c>
      <c r="C162" s="28" t="s">
        <v>771</v>
      </c>
      <c r="D162" s="200">
        <v>107.2</v>
      </c>
    </row>
    <row r="163" spans="1:4" ht="63">
      <c r="A163" s="199">
        <v>633</v>
      </c>
      <c r="B163" s="202" t="s">
        <v>1098</v>
      </c>
      <c r="C163" s="89" t="s">
        <v>1099</v>
      </c>
      <c r="D163" s="208">
        <v>1514.6</v>
      </c>
    </row>
    <row r="164" spans="1:4" ht="21.75" customHeight="1">
      <c r="A164" s="193">
        <v>670</v>
      </c>
      <c r="B164" s="193"/>
      <c r="C164" s="29" t="s">
        <v>614</v>
      </c>
      <c r="D164" s="197">
        <f>D165+D166+D167+D168</f>
        <v>169921.49999999997</v>
      </c>
    </row>
    <row r="165" spans="1:4" ht="21.75" customHeight="1">
      <c r="A165" s="193">
        <v>670</v>
      </c>
      <c r="B165" s="199" t="s">
        <v>770</v>
      </c>
      <c r="C165" s="28" t="s">
        <v>771</v>
      </c>
      <c r="D165" s="200">
        <v>361.7</v>
      </c>
    </row>
    <row r="166" spans="1:4" ht="31.5">
      <c r="A166" s="199">
        <v>670</v>
      </c>
      <c r="B166" s="202" t="s">
        <v>782</v>
      </c>
      <c r="C166" s="89" t="s">
        <v>1100</v>
      </c>
      <c r="D166" s="208">
        <v>125411.2</v>
      </c>
    </row>
    <row r="167" spans="1:4" ht="30.75" customHeight="1">
      <c r="A167" s="199">
        <v>670</v>
      </c>
      <c r="B167" s="202" t="s">
        <v>1101</v>
      </c>
      <c r="C167" s="89" t="s">
        <v>784</v>
      </c>
      <c r="D167" s="208">
        <v>44055.2</v>
      </c>
    </row>
    <row r="168" spans="1:4" ht="31.5">
      <c r="A168" s="199">
        <v>670</v>
      </c>
      <c r="B168" s="199" t="s">
        <v>1058</v>
      </c>
      <c r="C168" s="28" t="s">
        <v>1059</v>
      </c>
      <c r="D168" s="208">
        <v>93.4</v>
      </c>
    </row>
    <row r="169" spans="1:4" ht="15.75">
      <c r="A169" s="193">
        <v>811</v>
      </c>
      <c r="B169" s="193"/>
      <c r="C169" s="205" t="s">
        <v>1102</v>
      </c>
      <c r="D169" s="197">
        <f>D170+D171+D172+D173+D174+D175+D176</f>
        <v>46.1</v>
      </c>
    </row>
    <row r="170" spans="1:4" ht="110.25">
      <c r="A170" s="199">
        <v>811</v>
      </c>
      <c r="B170" s="202" t="s">
        <v>1103</v>
      </c>
      <c r="C170" s="203" t="s">
        <v>1104</v>
      </c>
      <c r="D170" s="200">
        <v>7.4</v>
      </c>
    </row>
    <row r="171" spans="1:4" ht="94.5">
      <c r="A171" s="199">
        <v>811</v>
      </c>
      <c r="B171" s="202" t="s">
        <v>1105</v>
      </c>
      <c r="C171" s="203" t="s">
        <v>1106</v>
      </c>
      <c r="D171" s="200">
        <v>10.5</v>
      </c>
    </row>
    <row r="172" spans="1:4" ht="94.5">
      <c r="A172" s="199">
        <v>811</v>
      </c>
      <c r="B172" s="202" t="s">
        <v>1107</v>
      </c>
      <c r="C172" s="203" t="s">
        <v>1108</v>
      </c>
      <c r="D172" s="200">
        <v>2.2</v>
      </c>
    </row>
    <row r="173" spans="1:4" ht="78.75">
      <c r="A173" s="199">
        <v>811</v>
      </c>
      <c r="B173" s="202" t="s">
        <v>1109</v>
      </c>
      <c r="C173" s="203" t="s">
        <v>1110</v>
      </c>
      <c r="D173" s="200">
        <v>0.5</v>
      </c>
    </row>
    <row r="174" spans="1:4" ht="47.25">
      <c r="A174" s="199">
        <v>811</v>
      </c>
      <c r="B174" s="202" t="s">
        <v>1111</v>
      </c>
      <c r="C174" s="89" t="s">
        <v>1112</v>
      </c>
      <c r="D174" s="200">
        <v>0.5</v>
      </c>
    </row>
    <row r="175" spans="1:4" ht="94.5">
      <c r="A175" s="199">
        <v>811</v>
      </c>
      <c r="B175" s="202" t="s">
        <v>1113</v>
      </c>
      <c r="C175" s="203" t="s">
        <v>1114</v>
      </c>
      <c r="D175" s="200">
        <v>20.8</v>
      </c>
    </row>
    <row r="176" spans="1:4" ht="78.75">
      <c r="A176" s="199">
        <v>811</v>
      </c>
      <c r="B176" s="202" t="s">
        <v>1115</v>
      </c>
      <c r="C176" s="203" t="s">
        <v>1116</v>
      </c>
      <c r="D176" s="200">
        <v>4.2</v>
      </c>
    </row>
    <row r="177" spans="1:4" ht="31.5">
      <c r="A177" s="193">
        <v>815</v>
      </c>
      <c r="B177" s="193"/>
      <c r="C177" s="29" t="s">
        <v>1117</v>
      </c>
      <c r="D177" s="197">
        <f>D178</f>
        <v>116.4</v>
      </c>
    </row>
    <row r="178" spans="1:4" ht="47.25" customHeight="1">
      <c r="A178" s="199">
        <v>815</v>
      </c>
      <c r="B178" s="202" t="s">
        <v>1118</v>
      </c>
      <c r="C178" s="89" t="s">
        <v>1119</v>
      </c>
      <c r="D178" s="200">
        <v>116.4</v>
      </c>
    </row>
    <row r="179" spans="1:4" ht="23.25" customHeight="1">
      <c r="A179" s="193">
        <v>816</v>
      </c>
      <c r="B179" s="193"/>
      <c r="C179" s="29" t="s">
        <v>1120</v>
      </c>
      <c r="D179" s="197">
        <f>D180+D181</f>
        <v>1117.7</v>
      </c>
    </row>
    <row r="180" spans="1:4" ht="78.75">
      <c r="A180" s="199">
        <v>816</v>
      </c>
      <c r="B180" s="202" t="s">
        <v>1115</v>
      </c>
      <c r="C180" s="203" t="s">
        <v>1116</v>
      </c>
      <c r="D180" s="200">
        <v>1.5</v>
      </c>
    </row>
    <row r="181" spans="1:4" ht="75.75" customHeight="1">
      <c r="A181" s="199">
        <v>816</v>
      </c>
      <c r="B181" s="202" t="s">
        <v>1121</v>
      </c>
      <c r="C181" s="203" t="s">
        <v>1122</v>
      </c>
      <c r="D181" s="200">
        <v>1116.2</v>
      </c>
    </row>
    <row r="182" spans="1:4" ht="15.75">
      <c r="A182" s="193">
        <v>830</v>
      </c>
      <c r="B182" s="193"/>
      <c r="C182" s="29" t="s">
        <v>1123</v>
      </c>
      <c r="D182" s="197">
        <f>D183</f>
        <v>25</v>
      </c>
    </row>
    <row r="183" spans="1:4" ht="94.5">
      <c r="A183" s="199">
        <v>830</v>
      </c>
      <c r="B183" s="202" t="s">
        <v>1124</v>
      </c>
      <c r="C183" s="203" t="s">
        <v>1125</v>
      </c>
      <c r="D183" s="200">
        <v>25</v>
      </c>
    </row>
    <row r="184" spans="1:4" ht="22.5" customHeight="1">
      <c r="A184" s="193">
        <v>843</v>
      </c>
      <c r="B184" s="193"/>
      <c r="C184" s="29" t="s">
        <v>1126</v>
      </c>
      <c r="D184" s="197">
        <f>D185+D186+D187+D188+D189+D190</f>
        <v>219.9</v>
      </c>
    </row>
    <row r="185" spans="1:4" ht="47.25">
      <c r="A185" s="199">
        <v>843</v>
      </c>
      <c r="B185" s="202" t="s">
        <v>1127</v>
      </c>
      <c r="C185" s="89" t="s">
        <v>1128</v>
      </c>
      <c r="D185" s="200">
        <v>3.5</v>
      </c>
    </row>
    <row r="186" spans="1:4" ht="63">
      <c r="A186" s="199">
        <v>843</v>
      </c>
      <c r="B186" s="202" t="s">
        <v>1129</v>
      </c>
      <c r="C186" s="89" t="s">
        <v>1130</v>
      </c>
      <c r="D186" s="200">
        <v>90.5</v>
      </c>
    </row>
    <row r="187" spans="1:4" ht="139.5" customHeight="1">
      <c r="A187" s="199">
        <v>843</v>
      </c>
      <c r="B187" s="202" t="s">
        <v>1131</v>
      </c>
      <c r="C187" s="203" t="s">
        <v>1132</v>
      </c>
      <c r="D187" s="200">
        <v>30.5</v>
      </c>
    </row>
    <row r="188" spans="1:4" ht="78.75">
      <c r="A188" s="199">
        <v>843</v>
      </c>
      <c r="B188" s="202" t="s">
        <v>1133</v>
      </c>
      <c r="C188" s="203" t="s">
        <v>1134</v>
      </c>
      <c r="D188" s="200">
        <v>12.3</v>
      </c>
    </row>
    <row r="189" spans="1:4" ht="78.75">
      <c r="A189" s="199">
        <v>843</v>
      </c>
      <c r="B189" s="202" t="s">
        <v>1115</v>
      </c>
      <c r="C189" s="203" t="s">
        <v>1116</v>
      </c>
      <c r="D189" s="200">
        <v>40</v>
      </c>
    </row>
    <row r="190" spans="1:4" ht="50.25" customHeight="1">
      <c r="A190" s="199">
        <v>843</v>
      </c>
      <c r="B190" s="202" t="s">
        <v>1118</v>
      </c>
      <c r="C190" s="89" t="s">
        <v>1119</v>
      </c>
      <c r="D190" s="200">
        <v>43.1</v>
      </c>
    </row>
    <row r="191" spans="1:4" ht="15.75">
      <c r="A191" s="193">
        <v>886</v>
      </c>
      <c r="B191" s="212"/>
      <c r="C191" s="205" t="s">
        <v>1135</v>
      </c>
      <c r="D191" s="197">
        <f>D192+D193+D194+D195+D196+D197+D198+D199+D200+D201+D202+D203+D204+D205+D206+D207+D208+D209+D210+D211+D212+D213+D214+D215+D216+D217+D218+D219+D220+D221+D222+D223+D224+D225+D226+D227+D228+D229+D230+D231+D232+D233+D234+D235+D236+D237</f>
        <v>3363.7</v>
      </c>
    </row>
    <row r="192" spans="1:4" ht="94.5">
      <c r="A192" s="199">
        <v>886</v>
      </c>
      <c r="B192" s="202" t="s">
        <v>1136</v>
      </c>
      <c r="C192" s="203" t="s">
        <v>1137</v>
      </c>
      <c r="D192" s="200">
        <v>15</v>
      </c>
    </row>
    <row r="193" spans="1:4" ht="78.75">
      <c r="A193" s="199">
        <v>886</v>
      </c>
      <c r="B193" s="202" t="s">
        <v>1138</v>
      </c>
      <c r="C193" s="203" t="s">
        <v>1139</v>
      </c>
      <c r="D193" s="200">
        <v>2.5</v>
      </c>
    </row>
    <row r="194" spans="1:4" ht="65.25" customHeight="1">
      <c r="A194" s="199">
        <v>886</v>
      </c>
      <c r="B194" s="202" t="s">
        <v>1140</v>
      </c>
      <c r="C194" s="203" t="s">
        <v>1141</v>
      </c>
      <c r="D194" s="200">
        <v>25.3</v>
      </c>
    </row>
    <row r="195" spans="1:4" ht="144.75" customHeight="1">
      <c r="A195" s="199">
        <v>886</v>
      </c>
      <c r="B195" s="202" t="s">
        <v>1142</v>
      </c>
      <c r="C195" s="203" t="s">
        <v>1143</v>
      </c>
      <c r="D195" s="200">
        <v>110.5</v>
      </c>
    </row>
    <row r="196" spans="1:4" ht="113.25" customHeight="1">
      <c r="A196" s="199">
        <v>886</v>
      </c>
      <c r="B196" s="202" t="s">
        <v>1144</v>
      </c>
      <c r="C196" s="203" t="s">
        <v>1145</v>
      </c>
      <c r="D196" s="200">
        <v>56.4</v>
      </c>
    </row>
    <row r="197" spans="1:4" ht="110.25">
      <c r="A197" s="199">
        <v>886</v>
      </c>
      <c r="B197" s="202" t="s">
        <v>1146</v>
      </c>
      <c r="C197" s="203" t="s">
        <v>1147</v>
      </c>
      <c r="D197" s="200">
        <v>17.5</v>
      </c>
    </row>
    <row r="198" spans="1:4" ht="143.25" customHeight="1">
      <c r="A198" s="199">
        <v>886</v>
      </c>
      <c r="B198" s="202" t="s">
        <v>1148</v>
      </c>
      <c r="C198" s="203" t="s">
        <v>1149</v>
      </c>
      <c r="D198" s="200">
        <v>47.3</v>
      </c>
    </row>
    <row r="199" spans="1:4" ht="94.5">
      <c r="A199" s="199">
        <v>886</v>
      </c>
      <c r="B199" s="202" t="s">
        <v>1105</v>
      </c>
      <c r="C199" s="203" t="s">
        <v>1106</v>
      </c>
      <c r="D199" s="200">
        <v>301.6</v>
      </c>
    </row>
    <row r="200" spans="1:4" ht="173.25">
      <c r="A200" s="199">
        <v>886</v>
      </c>
      <c r="B200" s="202" t="s">
        <v>1150</v>
      </c>
      <c r="C200" s="203" t="s">
        <v>1151</v>
      </c>
      <c r="D200" s="200">
        <v>30</v>
      </c>
    </row>
    <row r="201" spans="1:4" ht="94.5">
      <c r="A201" s="199">
        <v>886</v>
      </c>
      <c r="B201" s="202" t="s">
        <v>1107</v>
      </c>
      <c r="C201" s="203" t="s">
        <v>1108</v>
      </c>
      <c r="D201" s="200">
        <v>87.2</v>
      </c>
    </row>
    <row r="202" spans="1:4" ht="78.75">
      <c r="A202" s="199">
        <v>886</v>
      </c>
      <c r="B202" s="202" t="s">
        <v>1152</v>
      </c>
      <c r="C202" s="203" t="s">
        <v>1153</v>
      </c>
      <c r="D202" s="200">
        <v>19</v>
      </c>
    </row>
    <row r="203" spans="1:4" ht="94.5">
      <c r="A203" s="199">
        <v>886</v>
      </c>
      <c r="B203" s="202" t="s">
        <v>1154</v>
      </c>
      <c r="C203" s="203" t="s">
        <v>1155</v>
      </c>
      <c r="D203" s="200">
        <v>5</v>
      </c>
    </row>
    <row r="204" spans="1:4" ht="78.75">
      <c r="A204" s="199">
        <v>886</v>
      </c>
      <c r="B204" s="202" t="s">
        <v>1109</v>
      </c>
      <c r="C204" s="203" t="s">
        <v>1110</v>
      </c>
      <c r="D204" s="200">
        <v>24.8</v>
      </c>
    </row>
    <row r="205" spans="1:4" ht="78.75">
      <c r="A205" s="199">
        <v>886</v>
      </c>
      <c r="B205" s="202" t="s">
        <v>1156</v>
      </c>
      <c r="C205" s="203" t="s">
        <v>1157</v>
      </c>
      <c r="D205" s="200">
        <v>2.5</v>
      </c>
    </row>
    <row r="206" spans="1:4" ht="94.5">
      <c r="A206" s="199">
        <v>886</v>
      </c>
      <c r="B206" s="202" t="s">
        <v>1158</v>
      </c>
      <c r="C206" s="203" t="s">
        <v>1159</v>
      </c>
      <c r="D206" s="200">
        <v>2</v>
      </c>
    </row>
    <row r="207" spans="1:4" ht="95.25" customHeight="1">
      <c r="A207" s="199">
        <v>886</v>
      </c>
      <c r="B207" s="202" t="s">
        <v>1160</v>
      </c>
      <c r="C207" s="203" t="s">
        <v>1161</v>
      </c>
      <c r="D207" s="200">
        <v>4.7</v>
      </c>
    </row>
    <row r="208" spans="1:4" ht="94.5">
      <c r="A208" s="199">
        <v>886</v>
      </c>
      <c r="B208" s="202" t="s">
        <v>1162</v>
      </c>
      <c r="C208" s="203" t="s">
        <v>1163</v>
      </c>
      <c r="D208" s="200">
        <v>581.3</v>
      </c>
    </row>
    <row r="209" spans="1:4" ht="78.75">
      <c r="A209" s="199">
        <v>886</v>
      </c>
      <c r="B209" s="202" t="s">
        <v>1164</v>
      </c>
      <c r="C209" s="203" t="s">
        <v>1165</v>
      </c>
      <c r="D209" s="200">
        <v>25</v>
      </c>
    </row>
    <row r="210" spans="1:4" ht="78.75">
      <c r="A210" s="199">
        <v>886</v>
      </c>
      <c r="B210" s="202" t="s">
        <v>1166</v>
      </c>
      <c r="C210" s="203" t="s">
        <v>1167</v>
      </c>
      <c r="D210" s="200">
        <v>1.5</v>
      </c>
    </row>
    <row r="211" spans="1:4" ht="47.25">
      <c r="A211" s="199"/>
      <c r="B211" s="202" t="s">
        <v>1111</v>
      </c>
      <c r="C211" s="89" t="s">
        <v>1112</v>
      </c>
      <c r="D211" s="200">
        <v>15</v>
      </c>
    </row>
    <row r="212" spans="1:4" ht="47.25">
      <c r="A212" s="199">
        <v>886</v>
      </c>
      <c r="B212" s="202" t="s">
        <v>1127</v>
      </c>
      <c r="C212" s="89" t="s">
        <v>1128</v>
      </c>
      <c r="D212" s="200">
        <v>2</v>
      </c>
    </row>
    <row r="213" spans="1:4" ht="96" customHeight="1">
      <c r="A213" s="199">
        <v>886</v>
      </c>
      <c r="B213" s="202" t="s">
        <v>1168</v>
      </c>
      <c r="C213" s="203" t="s">
        <v>1169</v>
      </c>
      <c r="D213" s="200">
        <v>7.6</v>
      </c>
    </row>
    <row r="214" spans="1:4" ht="94.5">
      <c r="A214" s="199">
        <v>886</v>
      </c>
      <c r="B214" s="202" t="s">
        <v>1170</v>
      </c>
      <c r="C214" s="203" t="s">
        <v>1171</v>
      </c>
      <c r="D214" s="200">
        <v>1</v>
      </c>
    </row>
    <row r="215" spans="1:4" ht="126">
      <c r="A215" s="199">
        <v>886</v>
      </c>
      <c r="B215" s="202" t="s">
        <v>1172</v>
      </c>
      <c r="C215" s="203" t="s">
        <v>1173</v>
      </c>
      <c r="D215" s="200">
        <v>25</v>
      </c>
    </row>
    <row r="216" spans="1:4" ht="63">
      <c r="A216" s="199">
        <v>886</v>
      </c>
      <c r="B216" s="202" t="s">
        <v>1129</v>
      </c>
      <c r="C216" s="89" t="s">
        <v>1130</v>
      </c>
      <c r="D216" s="200">
        <v>79.2</v>
      </c>
    </row>
    <row r="217" spans="1:4" ht="126">
      <c r="A217" s="199">
        <v>886</v>
      </c>
      <c r="B217" s="202" t="s">
        <v>1174</v>
      </c>
      <c r="C217" s="203" t="s">
        <v>1175</v>
      </c>
      <c r="D217" s="200">
        <v>461</v>
      </c>
    </row>
    <row r="218" spans="1:4" ht="126">
      <c r="A218" s="199">
        <v>886</v>
      </c>
      <c r="B218" s="202" t="s">
        <v>1176</v>
      </c>
      <c r="C218" s="203" t="s">
        <v>1177</v>
      </c>
      <c r="D218" s="200">
        <v>4.5</v>
      </c>
    </row>
    <row r="219" spans="1:4" ht="94.5">
      <c r="A219" s="199">
        <v>886</v>
      </c>
      <c r="B219" s="202" t="s">
        <v>1178</v>
      </c>
      <c r="C219" s="203" t="s">
        <v>1179</v>
      </c>
      <c r="D219" s="200">
        <v>11.6</v>
      </c>
    </row>
    <row r="220" spans="1:4" ht="47.25">
      <c r="A220" s="199">
        <v>886</v>
      </c>
      <c r="B220" s="202" t="s">
        <v>1180</v>
      </c>
      <c r="C220" s="89" t="s">
        <v>1181</v>
      </c>
      <c r="D220" s="200">
        <v>0.7</v>
      </c>
    </row>
    <row r="221" spans="1:4" ht="147" customHeight="1">
      <c r="A221" s="199">
        <v>886</v>
      </c>
      <c r="B221" s="202" t="s">
        <v>1131</v>
      </c>
      <c r="C221" s="203" t="s">
        <v>1132</v>
      </c>
      <c r="D221" s="200">
        <v>487</v>
      </c>
    </row>
    <row r="222" spans="1:4" ht="78.75">
      <c r="A222" s="199">
        <v>886</v>
      </c>
      <c r="B222" s="202" t="s">
        <v>1133</v>
      </c>
      <c r="C222" s="203" t="s">
        <v>1134</v>
      </c>
      <c r="D222" s="200">
        <v>0.5</v>
      </c>
    </row>
    <row r="223" spans="1:4" ht="110.25">
      <c r="A223" s="199">
        <v>886</v>
      </c>
      <c r="B223" s="202" t="s">
        <v>1182</v>
      </c>
      <c r="C223" s="203" t="s">
        <v>1183</v>
      </c>
      <c r="D223" s="200">
        <v>7.5</v>
      </c>
    </row>
    <row r="224" spans="1:4" ht="78.75">
      <c r="A224" s="199">
        <v>886</v>
      </c>
      <c r="B224" s="202" t="s">
        <v>1184</v>
      </c>
      <c r="C224" s="203" t="s">
        <v>1185</v>
      </c>
      <c r="D224" s="200">
        <v>29.6</v>
      </c>
    </row>
    <row r="225" spans="1:4" ht="110.25">
      <c r="A225" s="199">
        <v>886</v>
      </c>
      <c r="B225" s="202" t="s">
        <v>1186</v>
      </c>
      <c r="C225" s="203" t="s">
        <v>1187</v>
      </c>
      <c r="D225" s="200">
        <v>10</v>
      </c>
    </row>
    <row r="226" spans="1:4" ht="94.5">
      <c r="A226" s="199">
        <v>886</v>
      </c>
      <c r="B226" s="202" t="s">
        <v>1188</v>
      </c>
      <c r="C226" s="203" t="s">
        <v>1189</v>
      </c>
      <c r="D226" s="200">
        <v>25</v>
      </c>
    </row>
    <row r="227" spans="1:4" ht="63">
      <c r="A227" s="199">
        <v>886</v>
      </c>
      <c r="B227" s="202" t="s">
        <v>1190</v>
      </c>
      <c r="C227" s="203" t="s">
        <v>1191</v>
      </c>
      <c r="D227" s="200">
        <v>8.1</v>
      </c>
    </row>
    <row r="228" spans="1:4" ht="94.5">
      <c r="A228" s="199">
        <v>886</v>
      </c>
      <c r="B228" s="202" t="s">
        <v>1192</v>
      </c>
      <c r="C228" s="203" t="s">
        <v>1193</v>
      </c>
      <c r="D228" s="200">
        <v>32.5</v>
      </c>
    </row>
    <row r="229" spans="1:4" ht="94.5">
      <c r="A229" s="199">
        <v>886</v>
      </c>
      <c r="B229" s="202" t="s">
        <v>1194</v>
      </c>
      <c r="C229" s="203" t="s">
        <v>1195</v>
      </c>
      <c r="D229" s="200">
        <v>100</v>
      </c>
    </row>
    <row r="230" spans="1:4" ht="204.75">
      <c r="A230" s="199">
        <v>886</v>
      </c>
      <c r="B230" s="202" t="s">
        <v>1196</v>
      </c>
      <c r="C230" s="203" t="s">
        <v>1197</v>
      </c>
      <c r="D230" s="200">
        <v>3.5</v>
      </c>
    </row>
    <row r="231" spans="1:4" ht="126">
      <c r="A231" s="199">
        <v>886</v>
      </c>
      <c r="B231" s="202" t="s">
        <v>1198</v>
      </c>
      <c r="C231" s="203" t="s">
        <v>1199</v>
      </c>
      <c r="D231" s="200">
        <v>2.3</v>
      </c>
    </row>
    <row r="232" spans="1:4" ht="94.5">
      <c r="A232" s="199">
        <v>886</v>
      </c>
      <c r="B232" s="202" t="s">
        <v>1113</v>
      </c>
      <c r="C232" s="203" t="s">
        <v>1114</v>
      </c>
      <c r="D232" s="200">
        <v>1</v>
      </c>
    </row>
    <row r="233" spans="1:4" ht="78.75">
      <c r="A233" s="199">
        <v>886</v>
      </c>
      <c r="B233" s="202" t="s">
        <v>1115</v>
      </c>
      <c r="C233" s="203" t="s">
        <v>1116</v>
      </c>
      <c r="D233" s="200">
        <v>585</v>
      </c>
    </row>
    <row r="234" spans="1:4" ht="141.75">
      <c r="A234" s="199">
        <v>886</v>
      </c>
      <c r="B234" s="202" t="s">
        <v>1200</v>
      </c>
      <c r="C234" s="203" t="s">
        <v>1201</v>
      </c>
      <c r="D234" s="200">
        <v>76</v>
      </c>
    </row>
    <row r="235" spans="1:4" ht="157.5">
      <c r="A235" s="199">
        <v>886</v>
      </c>
      <c r="B235" s="202" t="s">
        <v>1202</v>
      </c>
      <c r="C235" s="203" t="s">
        <v>1203</v>
      </c>
      <c r="D235" s="200">
        <v>10</v>
      </c>
    </row>
    <row r="236" spans="1:4" ht="144" customHeight="1">
      <c r="A236" s="199">
        <v>886</v>
      </c>
      <c r="B236" s="202" t="s">
        <v>1204</v>
      </c>
      <c r="C236" s="203" t="s">
        <v>1205</v>
      </c>
      <c r="D236" s="200">
        <v>17.5</v>
      </c>
    </row>
    <row r="237" spans="1:4" ht="141.75">
      <c r="A237" s="199">
        <v>886</v>
      </c>
      <c r="B237" s="202" t="s">
        <v>1206</v>
      </c>
      <c r="C237" s="203" t="s">
        <v>1207</v>
      </c>
      <c r="D237" s="200">
        <v>1.5</v>
      </c>
    </row>
    <row r="238" spans="1:4" ht="22.5" customHeight="1">
      <c r="A238" s="213"/>
      <c r="B238" s="214"/>
      <c r="C238" s="215" t="s">
        <v>1208</v>
      </c>
      <c r="D238" s="197">
        <f>D13+D18+D23+D25+D71+D73+D75+D77+D79+D118+D123+D143+D153+D161+D164+D169+D177+D179+D182+D184+D191</f>
        <v>4098189.7399999998</v>
      </c>
    </row>
  </sheetData>
  <sheetProtection/>
  <mergeCells count="5">
    <mergeCell ref="D3:D4"/>
    <mergeCell ref="A7:D7"/>
    <mergeCell ref="A10:B10"/>
    <mergeCell ref="C10:C11"/>
    <mergeCell ref="D10:D11"/>
  </mergeCells>
  <printOptions/>
  <pageMargins left="0.7086614173228347" right="0.7086614173228347" top="0.7480314960629921" bottom="0.5511811023622047" header="0.31496062992125984" footer="0.31496062992125984"/>
  <pageSetup fitToHeight="15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14"/>
  <sheetViews>
    <sheetView zoomScalePageLayoutView="0" workbookViewId="0" topLeftCell="A205">
      <selection activeCell="G15" sqref="G15"/>
    </sheetView>
  </sheetViews>
  <sheetFormatPr defaultColWidth="9.00390625" defaultRowHeight="12.75"/>
  <cols>
    <col min="1" max="1" width="28.625" style="192" customWidth="1"/>
    <col min="2" max="2" width="74.875" style="189" customWidth="1"/>
    <col min="3" max="3" width="18.125" style="216" customWidth="1"/>
    <col min="4" max="4" width="19.00390625" style="192" customWidth="1"/>
    <col min="5" max="5" width="14.625" style="192" customWidth="1"/>
    <col min="6" max="6" width="14.375" style="189" customWidth="1"/>
    <col min="7" max="7" width="11.875" style="189" bestFit="1" customWidth="1"/>
    <col min="8" max="16384" width="9.125" style="189" customWidth="1"/>
  </cols>
  <sheetData>
    <row r="1" spans="4:5" ht="15.75">
      <c r="D1" s="21" t="s">
        <v>1209</v>
      </c>
      <c r="E1" s="189"/>
    </row>
    <row r="2" spans="4:5" ht="17.25" customHeight="1">
      <c r="D2" s="21" t="s">
        <v>865</v>
      </c>
      <c r="E2" s="189"/>
    </row>
    <row r="3" spans="4:5" ht="18" customHeight="1">
      <c r="D3" s="21" t="s">
        <v>558</v>
      </c>
      <c r="E3" s="189"/>
    </row>
    <row r="4" spans="4:5" ht="18.75" customHeight="1">
      <c r="D4" s="21" t="s">
        <v>866</v>
      </c>
      <c r="E4" s="189"/>
    </row>
    <row r="6" spans="1:5" ht="15.75">
      <c r="A6" s="233" t="s">
        <v>1210</v>
      </c>
      <c r="B6" s="233"/>
      <c r="C6" s="233"/>
      <c r="D6" s="233"/>
      <c r="E6" s="233"/>
    </row>
    <row r="7" spans="1:5" ht="15.75">
      <c r="A7" s="233" t="s">
        <v>1211</v>
      </c>
      <c r="B7" s="233"/>
      <c r="C7" s="233"/>
      <c r="D7" s="233"/>
      <c r="E7" s="233"/>
    </row>
    <row r="8" spans="1:5" ht="15.75">
      <c r="A8" s="233"/>
      <c r="B8" s="233"/>
      <c r="C8" s="233"/>
      <c r="D8" s="233"/>
      <c r="E8" s="233"/>
    </row>
    <row r="9" spans="1:5" s="217" customFormat="1" ht="22.5" customHeight="1">
      <c r="A9" s="192"/>
      <c r="B9" s="189"/>
      <c r="C9" s="216"/>
      <c r="D9" s="192"/>
      <c r="E9" s="192" t="s">
        <v>555</v>
      </c>
    </row>
    <row r="10" spans="1:5" s="217" customFormat="1" ht="31.5">
      <c r="A10" s="194" t="s">
        <v>1212</v>
      </c>
      <c r="B10" s="194" t="s">
        <v>1213</v>
      </c>
      <c r="C10" s="218" t="s">
        <v>795</v>
      </c>
      <c r="D10" s="194" t="s">
        <v>5</v>
      </c>
      <c r="E10" s="194" t="s">
        <v>1214</v>
      </c>
    </row>
    <row r="11" spans="1:5" ht="15.75">
      <c r="A11" s="194">
        <v>1</v>
      </c>
      <c r="B11" s="194">
        <v>2</v>
      </c>
      <c r="C11" s="219">
        <v>3</v>
      </c>
      <c r="D11" s="194">
        <v>4</v>
      </c>
      <c r="E11" s="194">
        <v>5</v>
      </c>
    </row>
    <row r="12" spans="1:5" ht="15.75">
      <c r="A12" s="194" t="s">
        <v>733</v>
      </c>
      <c r="B12" s="206" t="s">
        <v>1215</v>
      </c>
      <c r="C12" s="197">
        <f>C13+C30+C36+C48+C72+C82+C89+C98+C101+C107+C167</f>
        <v>1295728.7</v>
      </c>
      <c r="D12" s="197">
        <f>D13+D31+D36+D48+D72+D82+D89+D98+D101+D107+D167</f>
        <v>1347490.6000000003</v>
      </c>
      <c r="E12" s="220">
        <f>D12/C12</f>
        <v>1.039948100246603</v>
      </c>
    </row>
    <row r="13" spans="1:5" ht="15.75">
      <c r="A13" s="194" t="s">
        <v>734</v>
      </c>
      <c r="B13" s="206" t="s">
        <v>735</v>
      </c>
      <c r="C13" s="197">
        <f>C14</f>
        <v>789612</v>
      </c>
      <c r="D13" s="197">
        <f>D14</f>
        <v>809059.1000000001</v>
      </c>
      <c r="E13" s="220">
        <f>D13/C13</f>
        <v>1.0246286783888796</v>
      </c>
    </row>
    <row r="14" spans="1:5" ht="15.75">
      <c r="A14" s="194" t="s">
        <v>736</v>
      </c>
      <c r="B14" s="206" t="s">
        <v>737</v>
      </c>
      <c r="C14" s="197">
        <f>C15+C16+C17+C18+C19+C20+C21+C22+C23+C24+C25+C26+C27+C28+C29</f>
        <v>789612</v>
      </c>
      <c r="D14" s="197">
        <f>D15+D16+D17+D18+D19+D20+D21+D22+D23+D24+D25+D26+D27+D28+D29</f>
        <v>809059.1000000001</v>
      </c>
      <c r="E14" s="220">
        <f>D14/C14</f>
        <v>1.0246286783888796</v>
      </c>
    </row>
    <row r="15" spans="1:5" ht="96.75" customHeight="1">
      <c r="A15" s="199" t="s">
        <v>927</v>
      </c>
      <c r="B15" s="28" t="s">
        <v>928</v>
      </c>
      <c r="C15" s="211">
        <v>763212</v>
      </c>
      <c r="D15" s="200">
        <v>778494.5</v>
      </c>
      <c r="E15" s="221">
        <f>D15/C15</f>
        <v>1.0200239252003376</v>
      </c>
    </row>
    <row r="16" spans="1:5" ht="81" customHeight="1">
      <c r="A16" s="199" t="s">
        <v>929</v>
      </c>
      <c r="B16" s="28" t="s">
        <v>1216</v>
      </c>
      <c r="C16" s="211">
        <v>0</v>
      </c>
      <c r="D16" s="200">
        <v>473.1</v>
      </c>
      <c r="E16" s="220"/>
    </row>
    <row r="17" spans="1:5" ht="97.5" customHeight="1">
      <c r="A17" s="199" t="s">
        <v>931</v>
      </c>
      <c r="B17" s="28" t="s">
        <v>932</v>
      </c>
      <c r="C17" s="211">
        <v>0</v>
      </c>
      <c r="D17" s="200">
        <v>266.6</v>
      </c>
      <c r="E17" s="220"/>
    </row>
    <row r="18" spans="1:5" ht="94.5">
      <c r="A18" s="199" t="s">
        <v>933</v>
      </c>
      <c r="B18" s="28" t="s">
        <v>1217</v>
      </c>
      <c r="C18" s="211">
        <v>0</v>
      </c>
      <c r="D18" s="200">
        <v>7.3</v>
      </c>
      <c r="E18" s="220"/>
    </row>
    <row r="19" spans="1:5" ht="126">
      <c r="A19" s="199" t="s">
        <v>935</v>
      </c>
      <c r="B19" s="204" t="s">
        <v>936</v>
      </c>
      <c r="C19" s="211">
        <v>3000</v>
      </c>
      <c r="D19" s="200">
        <v>3016.8</v>
      </c>
      <c r="E19" s="221">
        <f>D19/C19</f>
        <v>1.0056</v>
      </c>
    </row>
    <row r="20" spans="1:5" ht="110.25">
      <c r="A20" s="199" t="s">
        <v>937</v>
      </c>
      <c r="B20" s="204" t="s">
        <v>938</v>
      </c>
      <c r="C20" s="211">
        <v>0</v>
      </c>
      <c r="D20" s="200">
        <v>17.9</v>
      </c>
      <c r="E20" s="220"/>
    </row>
    <row r="21" spans="1:5" ht="131.25" customHeight="1">
      <c r="A21" s="199" t="s">
        <v>939</v>
      </c>
      <c r="B21" s="204" t="s">
        <v>940</v>
      </c>
      <c r="C21" s="211">
        <v>0</v>
      </c>
      <c r="D21" s="200">
        <v>6.6</v>
      </c>
      <c r="E21" s="220"/>
    </row>
    <row r="22" spans="1:5" ht="67.5" customHeight="1">
      <c r="A22" s="199" t="s">
        <v>941</v>
      </c>
      <c r="B22" s="204" t="s">
        <v>942</v>
      </c>
      <c r="C22" s="211">
        <v>10000</v>
      </c>
      <c r="D22" s="200">
        <v>9522.9</v>
      </c>
      <c r="E22" s="221">
        <f>D22/C22</f>
        <v>0.95229</v>
      </c>
    </row>
    <row r="23" spans="1:5" ht="47.25">
      <c r="A23" s="199" t="s">
        <v>943</v>
      </c>
      <c r="B23" s="204" t="s">
        <v>944</v>
      </c>
      <c r="C23" s="211">
        <v>0</v>
      </c>
      <c r="D23" s="200">
        <v>225.9</v>
      </c>
      <c r="E23" s="220"/>
    </row>
    <row r="24" spans="1:5" ht="66" customHeight="1">
      <c r="A24" s="199" t="s">
        <v>945</v>
      </c>
      <c r="B24" s="204" t="s">
        <v>946</v>
      </c>
      <c r="C24" s="211">
        <v>0</v>
      </c>
      <c r="D24" s="200">
        <v>52.1</v>
      </c>
      <c r="E24" s="220"/>
    </row>
    <row r="25" spans="1:5" ht="53.25" customHeight="1">
      <c r="A25" s="202" t="s">
        <v>1218</v>
      </c>
      <c r="B25" s="89" t="s">
        <v>948</v>
      </c>
      <c r="C25" s="211">
        <v>0</v>
      </c>
      <c r="D25" s="200">
        <v>0.1</v>
      </c>
      <c r="E25" s="220"/>
    </row>
    <row r="26" spans="1:5" ht="110.25">
      <c r="A26" s="199" t="s">
        <v>949</v>
      </c>
      <c r="B26" s="204" t="s">
        <v>950</v>
      </c>
      <c r="C26" s="211">
        <v>2000</v>
      </c>
      <c r="D26" s="200">
        <v>1452.2</v>
      </c>
      <c r="E26" s="221">
        <f aca="true" t="shared" si="0" ref="E26:E36">D26/C26</f>
        <v>0.7261</v>
      </c>
    </row>
    <row r="27" spans="1:5" ht="110.25">
      <c r="A27" s="202" t="s">
        <v>951</v>
      </c>
      <c r="B27" s="203" t="s">
        <v>952</v>
      </c>
      <c r="C27" s="211">
        <v>9700</v>
      </c>
      <c r="D27" s="200">
        <v>13847.9</v>
      </c>
      <c r="E27" s="221">
        <f>D27/C27</f>
        <v>1.4276185567010309</v>
      </c>
    </row>
    <row r="28" spans="1:5" ht="94.5">
      <c r="A28" s="202" t="s">
        <v>953</v>
      </c>
      <c r="B28" s="203" t="s">
        <v>954</v>
      </c>
      <c r="C28" s="211"/>
      <c r="D28" s="200">
        <v>0.3</v>
      </c>
      <c r="E28" s="221"/>
    </row>
    <row r="29" spans="1:5" ht="114" customHeight="1">
      <c r="A29" s="202" t="s">
        <v>955</v>
      </c>
      <c r="B29" s="203" t="s">
        <v>956</v>
      </c>
      <c r="C29" s="211">
        <v>1700</v>
      </c>
      <c r="D29" s="200">
        <v>1674.9</v>
      </c>
      <c r="E29" s="221">
        <f>D29/C29</f>
        <v>0.9852352941176471</v>
      </c>
    </row>
    <row r="30" spans="1:5" ht="31.5">
      <c r="A30" s="193" t="s">
        <v>738</v>
      </c>
      <c r="B30" s="222" t="s">
        <v>739</v>
      </c>
      <c r="C30" s="218">
        <f>C31</f>
        <v>14914</v>
      </c>
      <c r="D30" s="223">
        <f>D31</f>
        <v>17169</v>
      </c>
      <c r="E30" s="220">
        <f t="shared" si="0"/>
        <v>1.1512002145634974</v>
      </c>
    </row>
    <row r="31" spans="1:5" ht="31.5">
      <c r="A31" s="193" t="s">
        <v>740</v>
      </c>
      <c r="B31" s="222" t="s">
        <v>741</v>
      </c>
      <c r="C31" s="218">
        <f>C32+C33+C34+C35</f>
        <v>14914</v>
      </c>
      <c r="D31" s="218">
        <f>D32+D33+D34+D35</f>
        <v>17169</v>
      </c>
      <c r="E31" s="220">
        <f t="shared" si="0"/>
        <v>1.1512002145634974</v>
      </c>
    </row>
    <row r="32" spans="1:5" s="217" customFormat="1" ht="98.25" customHeight="1">
      <c r="A32" s="199" t="s">
        <v>915</v>
      </c>
      <c r="B32" s="28" t="s">
        <v>916</v>
      </c>
      <c r="C32" s="211">
        <v>6900</v>
      </c>
      <c r="D32" s="201">
        <v>7926.2</v>
      </c>
      <c r="E32" s="221">
        <f t="shared" si="0"/>
        <v>1.1487246376811593</v>
      </c>
    </row>
    <row r="33" spans="1:5" s="217" customFormat="1" ht="78.75" customHeight="1">
      <c r="A33" s="199" t="s">
        <v>917</v>
      </c>
      <c r="B33" s="28" t="s">
        <v>918</v>
      </c>
      <c r="C33" s="211">
        <v>45</v>
      </c>
      <c r="D33" s="201">
        <v>55.7</v>
      </c>
      <c r="E33" s="221">
        <f t="shared" si="0"/>
        <v>1.2377777777777779</v>
      </c>
    </row>
    <row r="34" spans="1:5" s="217" customFormat="1" ht="96" customHeight="1">
      <c r="A34" s="199" t="s">
        <v>919</v>
      </c>
      <c r="B34" s="28" t="s">
        <v>920</v>
      </c>
      <c r="C34" s="211">
        <v>9000</v>
      </c>
      <c r="D34" s="201">
        <v>10538.7</v>
      </c>
      <c r="E34" s="221">
        <f t="shared" si="0"/>
        <v>1.1709666666666667</v>
      </c>
    </row>
    <row r="35" spans="1:5" ht="94.5">
      <c r="A35" s="199" t="s">
        <v>921</v>
      </c>
      <c r="B35" s="28" t="s">
        <v>922</v>
      </c>
      <c r="C35" s="211">
        <v>-1031</v>
      </c>
      <c r="D35" s="200">
        <v>-1351.6</v>
      </c>
      <c r="E35" s="221">
        <f t="shared" si="0"/>
        <v>1.310960232783705</v>
      </c>
    </row>
    <row r="36" spans="1:5" ht="18.75" customHeight="1">
      <c r="A36" s="193" t="s">
        <v>742</v>
      </c>
      <c r="B36" s="29" t="s">
        <v>743</v>
      </c>
      <c r="C36" s="218">
        <f>C37+C41+C44</f>
        <v>10780</v>
      </c>
      <c r="D36" s="218">
        <f>D37+D41+D44</f>
        <v>12460.6</v>
      </c>
      <c r="E36" s="220">
        <f t="shared" si="0"/>
        <v>1.1558998144712431</v>
      </c>
    </row>
    <row r="37" spans="1:5" ht="31.5">
      <c r="A37" s="194" t="s">
        <v>1219</v>
      </c>
      <c r="B37" s="206" t="s">
        <v>744</v>
      </c>
      <c r="C37" s="218">
        <f>C38</f>
        <v>0</v>
      </c>
      <c r="D37" s="197">
        <f>D38+D39+D40</f>
        <v>-2306.9</v>
      </c>
      <c r="E37" s="220"/>
    </row>
    <row r="38" spans="1:5" ht="47.25">
      <c r="A38" s="199" t="s">
        <v>957</v>
      </c>
      <c r="B38" s="28" t="s">
        <v>958</v>
      </c>
      <c r="C38" s="211">
        <v>0</v>
      </c>
      <c r="D38" s="200">
        <v>-2401.8</v>
      </c>
      <c r="E38" s="221"/>
    </row>
    <row r="39" spans="1:5" ht="31.5">
      <c r="A39" s="199" t="s">
        <v>959</v>
      </c>
      <c r="B39" s="28" t="s">
        <v>1220</v>
      </c>
      <c r="C39" s="211">
        <v>0</v>
      </c>
      <c r="D39" s="200">
        <v>57.4</v>
      </c>
      <c r="E39" s="220"/>
    </row>
    <row r="40" spans="1:5" ht="47.25">
      <c r="A40" s="199" t="s">
        <v>961</v>
      </c>
      <c r="B40" s="28" t="s">
        <v>962</v>
      </c>
      <c r="C40" s="211">
        <v>0</v>
      </c>
      <c r="D40" s="200">
        <v>37.5</v>
      </c>
      <c r="E40" s="220"/>
    </row>
    <row r="41" spans="1:5" ht="18.75" customHeight="1">
      <c r="A41" s="193" t="s">
        <v>745</v>
      </c>
      <c r="B41" s="29" t="s">
        <v>746</v>
      </c>
      <c r="C41" s="218">
        <f>C42</f>
        <v>110</v>
      </c>
      <c r="D41" s="197">
        <f>D42+D43</f>
        <v>110.7</v>
      </c>
      <c r="E41" s="220">
        <f>D41/C41</f>
        <v>1.0063636363636363</v>
      </c>
    </row>
    <row r="42" spans="1:5" ht="47.25">
      <c r="A42" s="199" t="s">
        <v>963</v>
      </c>
      <c r="B42" s="28" t="s">
        <v>964</v>
      </c>
      <c r="C42" s="211">
        <v>110</v>
      </c>
      <c r="D42" s="200">
        <v>110.8</v>
      </c>
      <c r="E42" s="221">
        <f>D42/C42</f>
        <v>1.0072727272727273</v>
      </c>
    </row>
    <row r="43" spans="1:5" ht="31.5">
      <c r="A43" s="199" t="s">
        <v>965</v>
      </c>
      <c r="B43" s="224" t="s">
        <v>1221</v>
      </c>
      <c r="C43" s="211">
        <v>0</v>
      </c>
      <c r="D43" s="200">
        <v>-0.1</v>
      </c>
      <c r="E43" s="221"/>
    </row>
    <row r="44" spans="1:5" ht="31.5">
      <c r="A44" s="193" t="s">
        <v>747</v>
      </c>
      <c r="B44" s="29" t="s">
        <v>748</v>
      </c>
      <c r="C44" s="218">
        <f>C45</f>
        <v>10670</v>
      </c>
      <c r="D44" s="223">
        <f>D45+D46+D47</f>
        <v>14656.800000000001</v>
      </c>
      <c r="E44" s="220">
        <f aca="true" t="shared" si="1" ref="E44:E50">D44/C44</f>
        <v>1.3736457357075915</v>
      </c>
    </row>
    <row r="45" spans="1:5" s="217" customFormat="1" ht="63">
      <c r="A45" s="199" t="s">
        <v>967</v>
      </c>
      <c r="B45" s="28" t="s">
        <v>968</v>
      </c>
      <c r="C45" s="211">
        <v>10670</v>
      </c>
      <c r="D45" s="200">
        <v>14648.6</v>
      </c>
      <c r="E45" s="221">
        <f t="shared" si="1"/>
        <v>1.3728772258669166</v>
      </c>
    </row>
    <row r="46" spans="1:5" s="217" customFormat="1" ht="47.25">
      <c r="A46" s="199" t="s">
        <v>969</v>
      </c>
      <c r="B46" s="28" t="s">
        <v>970</v>
      </c>
      <c r="C46" s="211">
        <v>0</v>
      </c>
      <c r="D46" s="200">
        <v>13.2</v>
      </c>
      <c r="E46" s="221"/>
    </row>
    <row r="47" spans="1:5" s="217" customFormat="1" ht="47.25">
      <c r="A47" s="199" t="s">
        <v>971</v>
      </c>
      <c r="B47" s="28" t="s">
        <v>972</v>
      </c>
      <c r="C47" s="211">
        <v>0</v>
      </c>
      <c r="D47" s="200">
        <v>-5</v>
      </c>
      <c r="E47" s="221"/>
    </row>
    <row r="48" spans="1:5" ht="21.75" customHeight="1">
      <c r="A48" s="26" t="s">
        <v>1222</v>
      </c>
      <c r="B48" s="206" t="s">
        <v>749</v>
      </c>
      <c r="C48" s="218">
        <f>C49+C53+C63</f>
        <v>263804</v>
      </c>
      <c r="D48" s="218">
        <f>D49+D53+D63</f>
        <v>247243.09999999998</v>
      </c>
      <c r="E48" s="220">
        <f t="shared" si="1"/>
        <v>0.9372227108004426</v>
      </c>
    </row>
    <row r="49" spans="1:5" ht="21.75" customHeight="1">
      <c r="A49" s="26" t="s">
        <v>1223</v>
      </c>
      <c r="B49" s="206" t="s">
        <v>750</v>
      </c>
      <c r="C49" s="218">
        <f>C50</f>
        <v>54404</v>
      </c>
      <c r="D49" s="197">
        <f>D50+D51+D52</f>
        <v>49877.1</v>
      </c>
      <c r="E49" s="220">
        <f t="shared" si="1"/>
        <v>0.9167910447761194</v>
      </c>
    </row>
    <row r="50" spans="1:5" ht="65.25" customHeight="1">
      <c r="A50" s="199" t="s">
        <v>973</v>
      </c>
      <c r="B50" s="28" t="s">
        <v>974</v>
      </c>
      <c r="C50" s="211">
        <v>54404</v>
      </c>
      <c r="D50" s="200">
        <v>49600.9</v>
      </c>
      <c r="E50" s="221">
        <f t="shared" si="1"/>
        <v>0.9117142121902801</v>
      </c>
    </row>
    <row r="51" spans="1:5" ht="65.25" customHeight="1">
      <c r="A51" s="199" t="s">
        <v>975</v>
      </c>
      <c r="B51" s="28" t="s">
        <v>976</v>
      </c>
      <c r="C51" s="211">
        <v>0</v>
      </c>
      <c r="D51" s="200">
        <v>275.6</v>
      </c>
      <c r="E51" s="221"/>
    </row>
    <row r="52" spans="1:5" s="217" customFormat="1" ht="78.75">
      <c r="A52" s="202" t="s">
        <v>977</v>
      </c>
      <c r="B52" s="89" t="s">
        <v>978</v>
      </c>
      <c r="C52" s="211">
        <v>0</v>
      </c>
      <c r="D52" s="200">
        <v>0.6</v>
      </c>
      <c r="E52" s="220"/>
    </row>
    <row r="53" spans="1:5" s="217" customFormat="1" ht="20.25" customHeight="1">
      <c r="A53" s="26" t="s">
        <v>1224</v>
      </c>
      <c r="B53" s="206" t="s">
        <v>751</v>
      </c>
      <c r="C53" s="218">
        <f>C54+C59</f>
        <v>100600</v>
      </c>
      <c r="D53" s="197">
        <f>D54+D59</f>
        <v>105418.8</v>
      </c>
      <c r="E53" s="220">
        <f>D53/C53</f>
        <v>1.0479005964214712</v>
      </c>
    </row>
    <row r="54" spans="1:5" ht="21.75" customHeight="1">
      <c r="A54" s="26" t="s">
        <v>1225</v>
      </c>
      <c r="B54" s="206" t="s">
        <v>1226</v>
      </c>
      <c r="C54" s="218">
        <f>C55</f>
        <v>20000</v>
      </c>
      <c r="D54" s="197">
        <f>D55+D56+D57+D58</f>
        <v>19992.5</v>
      </c>
      <c r="E54" s="220">
        <f>D54/C54</f>
        <v>0.999625</v>
      </c>
    </row>
    <row r="55" spans="1:5" ht="47.25" customHeight="1">
      <c r="A55" s="199" t="s">
        <v>979</v>
      </c>
      <c r="B55" s="28" t="s">
        <v>980</v>
      </c>
      <c r="C55" s="211">
        <v>20000</v>
      </c>
      <c r="D55" s="200">
        <v>19787</v>
      </c>
      <c r="E55" s="221">
        <f>D55/C55</f>
        <v>0.98935</v>
      </c>
    </row>
    <row r="56" spans="1:5" ht="18" customHeight="1">
      <c r="A56" s="199" t="s">
        <v>981</v>
      </c>
      <c r="B56" s="28" t="s">
        <v>982</v>
      </c>
      <c r="C56" s="211">
        <v>0</v>
      </c>
      <c r="D56" s="200">
        <v>197.7</v>
      </c>
      <c r="E56" s="220"/>
    </row>
    <row r="57" spans="1:5" ht="53.25" customHeight="1">
      <c r="A57" s="199" t="s">
        <v>983</v>
      </c>
      <c r="B57" s="28" t="s">
        <v>984</v>
      </c>
      <c r="C57" s="211">
        <v>0</v>
      </c>
      <c r="D57" s="200">
        <v>0.3</v>
      </c>
      <c r="E57" s="220"/>
    </row>
    <row r="58" spans="1:5" ht="15.75">
      <c r="A58" s="202" t="s">
        <v>985</v>
      </c>
      <c r="B58" s="89" t="s">
        <v>986</v>
      </c>
      <c r="C58" s="211">
        <v>0</v>
      </c>
      <c r="D58" s="200">
        <v>7.5</v>
      </c>
      <c r="E58" s="220"/>
    </row>
    <row r="59" spans="1:5" ht="22.5" customHeight="1">
      <c r="A59" s="193" t="s">
        <v>1227</v>
      </c>
      <c r="B59" s="29" t="s">
        <v>1228</v>
      </c>
      <c r="C59" s="218">
        <f>C60</f>
        <v>80600</v>
      </c>
      <c r="D59" s="223">
        <f>D60+D61+D62</f>
        <v>85426.3</v>
      </c>
      <c r="E59" s="220">
        <f>D59/C59</f>
        <v>1.059879652605459</v>
      </c>
    </row>
    <row r="60" spans="1:5" ht="30.75" customHeight="1">
      <c r="A60" s="199" t="s">
        <v>987</v>
      </c>
      <c r="B60" s="28" t="s">
        <v>988</v>
      </c>
      <c r="C60" s="211">
        <v>80600</v>
      </c>
      <c r="D60" s="200">
        <v>84525</v>
      </c>
      <c r="E60" s="221">
        <f>D60/C60</f>
        <v>1.048697270471464</v>
      </c>
    </row>
    <row r="61" spans="1:5" ht="30.75" customHeight="1">
      <c r="A61" s="199" t="s">
        <v>989</v>
      </c>
      <c r="B61" s="28" t="s">
        <v>990</v>
      </c>
      <c r="C61" s="211">
        <v>0</v>
      </c>
      <c r="D61" s="200">
        <v>900.7</v>
      </c>
      <c r="E61" s="221"/>
    </row>
    <row r="62" spans="1:5" ht="15.75">
      <c r="A62" s="202" t="s">
        <v>1229</v>
      </c>
      <c r="B62" s="89" t="s">
        <v>992</v>
      </c>
      <c r="C62" s="211">
        <v>0</v>
      </c>
      <c r="D62" s="200">
        <v>0.6</v>
      </c>
      <c r="E62" s="220"/>
    </row>
    <row r="63" spans="1:5" s="217" customFormat="1" ht="18.75" customHeight="1">
      <c r="A63" s="26" t="s">
        <v>1230</v>
      </c>
      <c r="B63" s="206" t="s">
        <v>752</v>
      </c>
      <c r="C63" s="218">
        <f>C65+C69</f>
        <v>108800</v>
      </c>
      <c r="D63" s="197">
        <f>D64+D68</f>
        <v>91947.2</v>
      </c>
      <c r="E63" s="220">
        <f>D63/C63</f>
        <v>0.8451029411764706</v>
      </c>
    </row>
    <row r="64" spans="1:5" ht="20.25" customHeight="1">
      <c r="A64" s="26" t="s">
        <v>1231</v>
      </c>
      <c r="B64" s="206" t="s">
        <v>1232</v>
      </c>
      <c r="C64" s="218">
        <f>C65</f>
        <v>88800</v>
      </c>
      <c r="D64" s="197">
        <f>D65+D66+D67</f>
        <v>74534</v>
      </c>
      <c r="E64" s="220">
        <f>D64/C64</f>
        <v>0.8393468468468468</v>
      </c>
    </row>
    <row r="65" spans="1:5" ht="63">
      <c r="A65" s="199" t="s">
        <v>993</v>
      </c>
      <c r="B65" s="28" t="s">
        <v>994</v>
      </c>
      <c r="C65" s="211">
        <v>88800</v>
      </c>
      <c r="D65" s="200">
        <v>74137.8</v>
      </c>
      <c r="E65" s="221">
        <f>D65/C65</f>
        <v>0.8348851351351352</v>
      </c>
    </row>
    <row r="66" spans="1:5" ht="47.25">
      <c r="A66" s="199" t="s">
        <v>995</v>
      </c>
      <c r="B66" s="28" t="s">
        <v>996</v>
      </c>
      <c r="C66" s="211">
        <v>0</v>
      </c>
      <c r="D66" s="200">
        <v>395.7</v>
      </c>
      <c r="E66" s="220"/>
    </row>
    <row r="67" spans="1:5" ht="63">
      <c r="A67" s="199" t="s">
        <v>997</v>
      </c>
      <c r="B67" s="28" t="s">
        <v>998</v>
      </c>
      <c r="C67" s="211">
        <v>0</v>
      </c>
      <c r="D67" s="200">
        <v>0.5</v>
      </c>
      <c r="E67" s="220"/>
    </row>
    <row r="68" spans="1:5" ht="23.25" customHeight="1">
      <c r="A68" s="26" t="s">
        <v>1233</v>
      </c>
      <c r="B68" s="206" t="s">
        <v>1234</v>
      </c>
      <c r="C68" s="218">
        <f>C69</f>
        <v>20000</v>
      </c>
      <c r="D68" s="223">
        <f>D69+D70+D71</f>
        <v>17413.199999999997</v>
      </c>
      <c r="E68" s="220">
        <f>D68/C68</f>
        <v>0.8706599999999999</v>
      </c>
    </row>
    <row r="69" spans="1:5" ht="63">
      <c r="A69" s="199" t="s">
        <v>999</v>
      </c>
      <c r="B69" s="28" t="s">
        <v>1000</v>
      </c>
      <c r="C69" s="211">
        <v>20000</v>
      </c>
      <c r="D69" s="200">
        <v>17170.1</v>
      </c>
      <c r="E69" s="221">
        <f>D69/C69</f>
        <v>0.858505</v>
      </c>
    </row>
    <row r="70" spans="1:5" ht="47.25">
      <c r="A70" s="199" t="s">
        <v>1001</v>
      </c>
      <c r="B70" s="28" t="s">
        <v>1002</v>
      </c>
      <c r="C70" s="211">
        <v>0</v>
      </c>
      <c r="D70" s="200">
        <v>234.3</v>
      </c>
      <c r="E70" s="220"/>
    </row>
    <row r="71" spans="1:5" s="217" customFormat="1" ht="94.5">
      <c r="A71" s="199" t="s">
        <v>1003</v>
      </c>
      <c r="B71" s="28" t="s">
        <v>1235</v>
      </c>
      <c r="C71" s="211">
        <v>0</v>
      </c>
      <c r="D71" s="200">
        <v>8.8</v>
      </c>
      <c r="E71" s="220"/>
    </row>
    <row r="72" spans="1:5" ht="21" customHeight="1">
      <c r="A72" s="26" t="s">
        <v>1236</v>
      </c>
      <c r="B72" s="206" t="s">
        <v>1237</v>
      </c>
      <c r="C72" s="218">
        <f>C74+C78+C80</f>
        <v>13570</v>
      </c>
      <c r="D72" s="197">
        <f>D73+D74+D78+D80</f>
        <v>15559.300000000001</v>
      </c>
      <c r="E72" s="220">
        <f aca="true" t="shared" si="2" ref="E72:E81">D72/C72</f>
        <v>1.1465954310980104</v>
      </c>
    </row>
    <row r="73" spans="1:5" ht="50.25" customHeight="1">
      <c r="A73" s="202" t="s">
        <v>1005</v>
      </c>
      <c r="B73" s="89" t="s">
        <v>811</v>
      </c>
      <c r="C73" s="211">
        <v>0</v>
      </c>
      <c r="D73" s="211">
        <v>1.7</v>
      </c>
      <c r="E73" s="220"/>
    </row>
    <row r="74" spans="1:5" ht="50.25" customHeight="1">
      <c r="A74" s="193" t="s">
        <v>1238</v>
      </c>
      <c r="B74" s="29" t="s">
        <v>1239</v>
      </c>
      <c r="C74" s="218">
        <f>C75</f>
        <v>13000</v>
      </c>
      <c r="D74" s="218">
        <f>D75+D76+D77</f>
        <v>14997.6</v>
      </c>
      <c r="E74" s="220">
        <f>D74/C74</f>
        <v>1.1536615384615385</v>
      </c>
    </row>
    <row r="75" spans="1:5" ht="78.75">
      <c r="A75" s="199" t="s">
        <v>1006</v>
      </c>
      <c r="B75" s="28" t="s">
        <v>1240</v>
      </c>
      <c r="C75" s="211">
        <v>13000</v>
      </c>
      <c r="D75" s="200">
        <v>14141.8</v>
      </c>
      <c r="E75" s="221">
        <f t="shared" si="2"/>
        <v>1.0878307692307692</v>
      </c>
    </row>
    <row r="76" spans="1:5" ht="63.75" customHeight="1">
      <c r="A76" s="202" t="s">
        <v>1008</v>
      </c>
      <c r="B76" s="203" t="s">
        <v>1009</v>
      </c>
      <c r="C76" s="211">
        <v>0</v>
      </c>
      <c r="D76" s="200">
        <v>842.1</v>
      </c>
      <c r="E76" s="221"/>
    </row>
    <row r="77" spans="1:5" ht="51" customHeight="1">
      <c r="A77" s="199" t="s">
        <v>1010</v>
      </c>
      <c r="B77" s="28" t="s">
        <v>1011</v>
      </c>
      <c r="C77" s="211">
        <v>0</v>
      </c>
      <c r="D77" s="200">
        <v>13.7</v>
      </c>
      <c r="E77" s="221"/>
    </row>
    <row r="78" spans="1:5" ht="31.5" customHeight="1">
      <c r="A78" s="193" t="s">
        <v>753</v>
      </c>
      <c r="B78" s="29" t="s">
        <v>1241</v>
      </c>
      <c r="C78" s="218">
        <f>C79</f>
        <v>20</v>
      </c>
      <c r="D78" s="223">
        <v>80</v>
      </c>
      <c r="E78" s="220">
        <f t="shared" si="2"/>
        <v>4</v>
      </c>
    </row>
    <row r="79" spans="1:5" ht="46.5" customHeight="1">
      <c r="A79" s="199" t="s">
        <v>1077</v>
      </c>
      <c r="B79" s="28" t="s">
        <v>1078</v>
      </c>
      <c r="C79" s="211">
        <v>20</v>
      </c>
      <c r="D79" s="200">
        <v>80</v>
      </c>
      <c r="E79" s="221">
        <f t="shared" si="2"/>
        <v>4</v>
      </c>
    </row>
    <row r="80" spans="1:5" ht="77.25" customHeight="1">
      <c r="A80" s="193" t="s">
        <v>754</v>
      </c>
      <c r="B80" s="222" t="s">
        <v>1242</v>
      </c>
      <c r="C80" s="218">
        <v>550</v>
      </c>
      <c r="D80" s="218">
        <v>480</v>
      </c>
      <c r="E80" s="220">
        <f t="shared" si="2"/>
        <v>0.8727272727272727</v>
      </c>
    </row>
    <row r="81" spans="1:5" s="217" customFormat="1" ht="110.25">
      <c r="A81" s="199" t="s">
        <v>1018</v>
      </c>
      <c r="B81" s="204" t="s">
        <v>1019</v>
      </c>
      <c r="C81" s="211">
        <v>550</v>
      </c>
      <c r="D81" s="200">
        <v>480</v>
      </c>
      <c r="E81" s="221">
        <f t="shared" si="2"/>
        <v>0.8727272727272727</v>
      </c>
    </row>
    <row r="82" spans="1:5" ht="33" customHeight="1">
      <c r="A82" s="26" t="s">
        <v>1243</v>
      </c>
      <c r="B82" s="206" t="s">
        <v>1244</v>
      </c>
      <c r="C82" s="218">
        <f>C83+C84+C85+C86+C87+C88</f>
        <v>150362</v>
      </c>
      <c r="D82" s="218">
        <f>D83+D84+D85+D86+D87+D88</f>
        <v>177058.59999999998</v>
      </c>
      <c r="E82" s="220">
        <f>D82/C82</f>
        <v>1.1775488487782817</v>
      </c>
    </row>
    <row r="83" spans="1:5" ht="64.5" customHeight="1">
      <c r="A83" s="199" t="s">
        <v>755</v>
      </c>
      <c r="B83" s="204" t="s">
        <v>1079</v>
      </c>
      <c r="C83" s="211">
        <v>110500</v>
      </c>
      <c r="D83" s="200">
        <v>125235.8</v>
      </c>
      <c r="E83" s="221">
        <f>D83/C83</f>
        <v>1.1333556561085973</v>
      </c>
    </row>
    <row r="84" spans="1:5" ht="63">
      <c r="A84" s="199" t="s">
        <v>756</v>
      </c>
      <c r="B84" s="28" t="s">
        <v>1080</v>
      </c>
      <c r="C84" s="211">
        <v>7300</v>
      </c>
      <c r="D84" s="200">
        <v>7378.6</v>
      </c>
      <c r="E84" s="221">
        <f>D84/C84</f>
        <v>1.0107671232876714</v>
      </c>
    </row>
    <row r="85" spans="1:5" ht="62.25" customHeight="1">
      <c r="A85" s="199" t="s">
        <v>757</v>
      </c>
      <c r="B85" s="28" t="s">
        <v>758</v>
      </c>
      <c r="C85" s="211">
        <v>5300</v>
      </c>
      <c r="D85" s="200">
        <v>7655.9</v>
      </c>
      <c r="E85" s="221">
        <f>D85/C85</f>
        <v>1.4445094339622642</v>
      </c>
    </row>
    <row r="86" spans="1:5" s="217" customFormat="1" ht="94.5">
      <c r="A86" s="199" t="s">
        <v>759</v>
      </c>
      <c r="B86" s="28" t="s">
        <v>760</v>
      </c>
      <c r="C86" s="211">
        <v>17200</v>
      </c>
      <c r="D86" s="200">
        <v>22283</v>
      </c>
      <c r="E86" s="221">
        <f aca="true" t="shared" si="3" ref="E86:E101">D86/C86</f>
        <v>1.2955232558139536</v>
      </c>
    </row>
    <row r="87" spans="1:5" s="217" customFormat="1" ht="50.25" customHeight="1">
      <c r="A87" s="199" t="s">
        <v>761</v>
      </c>
      <c r="B87" s="28" t="s">
        <v>762</v>
      </c>
      <c r="C87" s="211">
        <v>660</v>
      </c>
      <c r="D87" s="200">
        <v>1013</v>
      </c>
      <c r="E87" s="221">
        <f t="shared" si="3"/>
        <v>1.534848484848485</v>
      </c>
    </row>
    <row r="88" spans="1:5" s="217" customFormat="1" ht="64.5" customHeight="1">
      <c r="A88" s="199" t="s">
        <v>763</v>
      </c>
      <c r="B88" s="28" t="s">
        <v>764</v>
      </c>
      <c r="C88" s="211">
        <v>9402</v>
      </c>
      <c r="D88" s="200">
        <v>13492.3</v>
      </c>
      <c r="E88" s="221">
        <f t="shared" si="3"/>
        <v>1.4350457349500105</v>
      </c>
    </row>
    <row r="89" spans="1:5" s="217" customFormat="1" ht="21" customHeight="1">
      <c r="A89" s="26" t="s">
        <v>1245</v>
      </c>
      <c r="B89" s="206" t="s">
        <v>1246</v>
      </c>
      <c r="C89" s="218">
        <f>C90+C95</f>
        <v>8283</v>
      </c>
      <c r="D89" s="218">
        <f>D90+D95</f>
        <v>4284.9</v>
      </c>
      <c r="E89" s="220">
        <f t="shared" si="3"/>
        <v>0.5173125679101774</v>
      </c>
    </row>
    <row r="90" spans="1:5" s="217" customFormat="1" ht="18.75" customHeight="1">
      <c r="A90" s="26" t="s">
        <v>765</v>
      </c>
      <c r="B90" s="206" t="s">
        <v>766</v>
      </c>
      <c r="C90" s="218">
        <f>C91+C92+C93+C94</f>
        <v>6983</v>
      </c>
      <c r="D90" s="218">
        <f>D91+D92+D93+D94</f>
        <v>1952.5</v>
      </c>
      <c r="E90" s="220">
        <f t="shared" si="3"/>
        <v>0.2796076185020765</v>
      </c>
    </row>
    <row r="91" spans="1:5" s="217" customFormat="1" ht="63">
      <c r="A91" s="199" t="s">
        <v>906</v>
      </c>
      <c r="B91" s="28" t="s">
        <v>907</v>
      </c>
      <c r="C91" s="211">
        <v>1079</v>
      </c>
      <c r="D91" s="200">
        <v>958</v>
      </c>
      <c r="E91" s="221">
        <f t="shared" si="3"/>
        <v>0.8878591288229842</v>
      </c>
    </row>
    <row r="92" spans="1:5" s="217" customFormat="1" ht="49.5" customHeight="1">
      <c r="A92" s="199" t="s">
        <v>908</v>
      </c>
      <c r="B92" s="28" t="s">
        <v>909</v>
      </c>
      <c r="C92" s="211">
        <v>3404</v>
      </c>
      <c r="D92" s="200">
        <v>-185.4</v>
      </c>
      <c r="E92" s="221">
        <f t="shared" si="3"/>
        <v>-0.05446533490011751</v>
      </c>
    </row>
    <row r="93" spans="1:5" s="217" customFormat="1" ht="47.25">
      <c r="A93" s="199" t="s">
        <v>910</v>
      </c>
      <c r="B93" s="28" t="s">
        <v>911</v>
      </c>
      <c r="C93" s="211">
        <v>1500</v>
      </c>
      <c r="D93" s="200">
        <v>1039.9</v>
      </c>
      <c r="E93" s="221">
        <f t="shared" si="3"/>
        <v>0.6932666666666667</v>
      </c>
    </row>
    <row r="94" spans="1:5" ht="63">
      <c r="A94" s="199" t="s">
        <v>912</v>
      </c>
      <c r="B94" s="28" t="s">
        <v>913</v>
      </c>
      <c r="C94" s="211">
        <v>1000</v>
      </c>
      <c r="D94" s="200">
        <v>140</v>
      </c>
      <c r="E94" s="221">
        <f t="shared" si="3"/>
        <v>0.14</v>
      </c>
    </row>
    <row r="95" spans="1:5" ht="21" customHeight="1">
      <c r="A95" s="193" t="s">
        <v>767</v>
      </c>
      <c r="B95" s="206" t="s">
        <v>768</v>
      </c>
      <c r="C95" s="218">
        <f>C96+C97</f>
        <v>1300</v>
      </c>
      <c r="D95" s="223">
        <f>D96+D97</f>
        <v>2332.4</v>
      </c>
      <c r="E95" s="220">
        <f t="shared" si="3"/>
        <v>1.7941538461538462</v>
      </c>
    </row>
    <row r="96" spans="1:5" s="217" customFormat="1" ht="47.25">
      <c r="A96" s="199" t="s">
        <v>1081</v>
      </c>
      <c r="B96" s="28" t="s">
        <v>1082</v>
      </c>
      <c r="C96" s="211">
        <v>0</v>
      </c>
      <c r="D96" s="200">
        <v>847.5</v>
      </c>
      <c r="E96" s="221"/>
    </row>
    <row r="97" spans="1:5" s="217" customFormat="1" ht="36.75" customHeight="1">
      <c r="A97" s="199" t="s">
        <v>1021</v>
      </c>
      <c r="B97" s="28" t="s">
        <v>1022</v>
      </c>
      <c r="C97" s="211">
        <v>1300</v>
      </c>
      <c r="D97" s="200">
        <v>1484.9</v>
      </c>
      <c r="E97" s="221">
        <f t="shared" si="3"/>
        <v>1.1422307692307694</v>
      </c>
    </row>
    <row r="98" spans="1:5" ht="31.5">
      <c r="A98" s="26" t="s">
        <v>1247</v>
      </c>
      <c r="B98" s="206" t="s">
        <v>1248</v>
      </c>
      <c r="C98" s="218">
        <f>C99+C100</f>
        <v>16335</v>
      </c>
      <c r="D98" s="218">
        <f>D99+D100</f>
        <v>26450.2</v>
      </c>
      <c r="E98" s="220">
        <f t="shared" si="3"/>
        <v>1.6192347719620448</v>
      </c>
    </row>
    <row r="99" spans="1:5" ht="31.5">
      <c r="A99" s="199" t="s">
        <v>769</v>
      </c>
      <c r="B99" s="28" t="s">
        <v>1023</v>
      </c>
      <c r="C99" s="211">
        <v>35</v>
      </c>
      <c r="D99" s="200">
        <v>131.9</v>
      </c>
      <c r="E99" s="221">
        <f t="shared" si="3"/>
        <v>3.7685714285714287</v>
      </c>
    </row>
    <row r="100" spans="1:5" ht="19.5" customHeight="1">
      <c r="A100" s="199" t="s">
        <v>770</v>
      </c>
      <c r="B100" s="28" t="s">
        <v>771</v>
      </c>
      <c r="C100" s="211">
        <v>16300</v>
      </c>
      <c r="D100" s="200">
        <v>26318.3</v>
      </c>
      <c r="E100" s="221">
        <f t="shared" si="3"/>
        <v>1.6146196319018404</v>
      </c>
    </row>
    <row r="101" spans="1:5" ht="21" customHeight="1">
      <c r="A101" s="26" t="s">
        <v>1249</v>
      </c>
      <c r="B101" s="206" t="s">
        <v>1250</v>
      </c>
      <c r="C101" s="218">
        <f>C102+C104+C105+C106</f>
        <v>11072</v>
      </c>
      <c r="D101" s="218">
        <f>D102+D103+D104+D105+D106</f>
        <v>16748.6</v>
      </c>
      <c r="E101" s="220">
        <f t="shared" si="3"/>
        <v>1.512698699421965</v>
      </c>
    </row>
    <row r="102" spans="1:5" s="217" customFormat="1" ht="78.75">
      <c r="A102" s="199" t="s">
        <v>772</v>
      </c>
      <c r="B102" s="28" t="s">
        <v>1083</v>
      </c>
      <c r="C102" s="211">
        <v>0</v>
      </c>
      <c r="D102" s="211">
        <v>678.8</v>
      </c>
      <c r="E102" s="221"/>
    </row>
    <row r="103" spans="1:5" s="217" customFormat="1" ht="78.75">
      <c r="A103" s="202" t="s">
        <v>812</v>
      </c>
      <c r="B103" s="203" t="s">
        <v>813</v>
      </c>
      <c r="C103" s="211">
        <v>0</v>
      </c>
      <c r="D103" s="200">
        <v>4.1</v>
      </c>
      <c r="E103" s="221"/>
    </row>
    <row r="104" spans="1:5" ht="78.75">
      <c r="A104" s="199" t="s">
        <v>773</v>
      </c>
      <c r="B104" s="28" t="s">
        <v>774</v>
      </c>
      <c r="C104" s="211">
        <v>2422</v>
      </c>
      <c r="D104" s="200">
        <v>5329.8</v>
      </c>
      <c r="E104" s="221">
        <f>D104/C104</f>
        <v>2.200578034682081</v>
      </c>
    </row>
    <row r="105" spans="1:5" ht="48" customHeight="1">
      <c r="A105" s="199" t="s">
        <v>775</v>
      </c>
      <c r="B105" s="28" t="s">
        <v>776</v>
      </c>
      <c r="C105" s="211">
        <v>4150</v>
      </c>
      <c r="D105" s="200">
        <v>6216.4</v>
      </c>
      <c r="E105" s="221">
        <f>D105/C105</f>
        <v>1.4979277108433735</v>
      </c>
    </row>
    <row r="106" spans="1:5" ht="49.5" customHeight="1">
      <c r="A106" s="199" t="s">
        <v>777</v>
      </c>
      <c r="B106" s="28" t="s">
        <v>1085</v>
      </c>
      <c r="C106" s="211">
        <v>4500</v>
      </c>
      <c r="D106" s="200">
        <v>4519.5</v>
      </c>
      <c r="E106" s="221">
        <f>D106/C106</f>
        <v>1.0043333333333333</v>
      </c>
    </row>
    <row r="107" spans="1:5" ht="18.75" customHeight="1">
      <c r="A107" s="26" t="s">
        <v>1251</v>
      </c>
      <c r="B107" s="206" t="s">
        <v>1252</v>
      </c>
      <c r="C107" s="218">
        <v>15000</v>
      </c>
      <c r="D107" s="218">
        <v>18316.1</v>
      </c>
      <c r="E107" s="220">
        <f>D107/C107</f>
        <v>1.2210733333333332</v>
      </c>
    </row>
    <row r="108" spans="1:5" ht="92.25" customHeight="1">
      <c r="A108" s="202" t="s">
        <v>1136</v>
      </c>
      <c r="B108" s="203" t="s">
        <v>1137</v>
      </c>
      <c r="C108" s="211">
        <v>0</v>
      </c>
      <c r="D108" s="211">
        <v>15</v>
      </c>
      <c r="E108" s="220"/>
    </row>
    <row r="109" spans="1:5" ht="114" customHeight="1">
      <c r="A109" s="202" t="s">
        <v>1103</v>
      </c>
      <c r="B109" s="203" t="s">
        <v>1104</v>
      </c>
      <c r="C109" s="211">
        <v>0</v>
      </c>
      <c r="D109" s="211">
        <v>7.4</v>
      </c>
      <c r="E109" s="220"/>
    </row>
    <row r="110" spans="1:5" ht="79.5" customHeight="1">
      <c r="A110" s="202" t="s">
        <v>1138</v>
      </c>
      <c r="B110" s="203" t="s">
        <v>1139</v>
      </c>
      <c r="C110" s="211">
        <v>0</v>
      </c>
      <c r="D110" s="211">
        <v>2.5</v>
      </c>
      <c r="E110" s="220"/>
    </row>
    <row r="111" spans="1:5" ht="78.75" customHeight="1">
      <c r="A111" s="202" t="s">
        <v>1140</v>
      </c>
      <c r="B111" s="203" t="s">
        <v>1141</v>
      </c>
      <c r="C111" s="211">
        <v>0</v>
      </c>
      <c r="D111" s="211">
        <v>25.3</v>
      </c>
      <c r="E111" s="220"/>
    </row>
    <row r="112" spans="1:5" ht="158.25" customHeight="1">
      <c r="A112" s="202" t="s">
        <v>1142</v>
      </c>
      <c r="B112" s="203" t="s">
        <v>1143</v>
      </c>
      <c r="C112" s="211">
        <v>0</v>
      </c>
      <c r="D112" s="211">
        <v>110.5</v>
      </c>
      <c r="E112" s="220"/>
    </row>
    <row r="113" spans="1:5" ht="127.5" customHeight="1">
      <c r="A113" s="202" t="s">
        <v>1144</v>
      </c>
      <c r="B113" s="203" t="s">
        <v>1253</v>
      </c>
      <c r="C113" s="211">
        <v>0</v>
      </c>
      <c r="D113" s="211">
        <v>56.4</v>
      </c>
      <c r="E113" s="220"/>
    </row>
    <row r="114" spans="1:5" ht="126" customHeight="1">
      <c r="A114" s="202" t="s">
        <v>1146</v>
      </c>
      <c r="B114" s="203" t="s">
        <v>1147</v>
      </c>
      <c r="C114" s="211">
        <v>0</v>
      </c>
      <c r="D114" s="211">
        <v>17.5</v>
      </c>
      <c r="E114" s="220"/>
    </row>
    <row r="115" spans="1:5" ht="159" customHeight="1">
      <c r="A115" s="202" t="s">
        <v>1148</v>
      </c>
      <c r="B115" s="203" t="s">
        <v>1254</v>
      </c>
      <c r="C115" s="211">
        <v>0</v>
      </c>
      <c r="D115" s="211">
        <v>47.3</v>
      </c>
      <c r="E115" s="220"/>
    </row>
    <row r="116" spans="1:5" ht="95.25" customHeight="1">
      <c r="A116" s="202" t="s">
        <v>1105</v>
      </c>
      <c r="B116" s="203" t="s">
        <v>1106</v>
      </c>
      <c r="C116" s="211">
        <v>0</v>
      </c>
      <c r="D116" s="211">
        <v>312.1</v>
      </c>
      <c r="E116" s="220"/>
    </row>
    <row r="117" spans="1:5" ht="189.75" customHeight="1">
      <c r="A117" s="202" t="s">
        <v>1150</v>
      </c>
      <c r="B117" s="203" t="s">
        <v>1255</v>
      </c>
      <c r="C117" s="211">
        <v>0</v>
      </c>
      <c r="D117" s="211">
        <v>30</v>
      </c>
      <c r="E117" s="220"/>
    </row>
    <row r="118" spans="1:5" ht="95.25" customHeight="1">
      <c r="A118" s="202" t="s">
        <v>1107</v>
      </c>
      <c r="B118" s="203" t="s">
        <v>1108</v>
      </c>
      <c r="C118" s="211">
        <v>0</v>
      </c>
      <c r="D118" s="211">
        <v>89.4</v>
      </c>
      <c r="E118" s="220"/>
    </row>
    <row r="119" spans="1:5" ht="78" customHeight="1">
      <c r="A119" s="202" t="s">
        <v>1152</v>
      </c>
      <c r="B119" s="203" t="s">
        <v>1153</v>
      </c>
      <c r="C119" s="211">
        <v>0</v>
      </c>
      <c r="D119" s="211">
        <v>19</v>
      </c>
      <c r="E119" s="220"/>
    </row>
    <row r="120" spans="1:5" ht="93.75" customHeight="1">
      <c r="A120" s="202" t="s">
        <v>1154</v>
      </c>
      <c r="B120" s="203" t="s">
        <v>1155</v>
      </c>
      <c r="C120" s="211">
        <v>0</v>
      </c>
      <c r="D120" s="211">
        <v>5</v>
      </c>
      <c r="E120" s="220"/>
    </row>
    <row r="121" spans="1:5" ht="79.5" customHeight="1">
      <c r="A121" s="202" t="s">
        <v>1109</v>
      </c>
      <c r="B121" s="203" t="s">
        <v>1110</v>
      </c>
      <c r="C121" s="211">
        <v>0</v>
      </c>
      <c r="D121" s="211">
        <v>25.3</v>
      </c>
      <c r="E121" s="220"/>
    </row>
    <row r="122" spans="1:5" ht="79.5" customHeight="1">
      <c r="A122" s="202" t="s">
        <v>1156</v>
      </c>
      <c r="B122" s="203" t="s">
        <v>1157</v>
      </c>
      <c r="C122" s="211">
        <v>0</v>
      </c>
      <c r="D122" s="211">
        <v>2.5</v>
      </c>
      <c r="E122" s="220"/>
    </row>
    <row r="123" spans="1:5" ht="63" customHeight="1">
      <c r="A123" s="202" t="s">
        <v>1024</v>
      </c>
      <c r="B123" s="89" t="s">
        <v>1025</v>
      </c>
      <c r="C123" s="211">
        <v>644</v>
      </c>
      <c r="D123" s="211">
        <v>233</v>
      </c>
      <c r="E123" s="220"/>
    </row>
    <row r="124" spans="1:5" ht="111" customHeight="1">
      <c r="A124" s="202" t="s">
        <v>1158</v>
      </c>
      <c r="B124" s="203" t="s">
        <v>1159</v>
      </c>
      <c r="C124" s="211">
        <v>0</v>
      </c>
      <c r="D124" s="211">
        <v>2</v>
      </c>
      <c r="E124" s="220"/>
    </row>
    <row r="125" spans="1:5" ht="111.75" customHeight="1">
      <c r="A125" s="202" t="s">
        <v>1160</v>
      </c>
      <c r="B125" s="203" t="s">
        <v>1161</v>
      </c>
      <c r="C125" s="211">
        <v>0</v>
      </c>
      <c r="D125" s="211">
        <v>4.7</v>
      </c>
      <c r="E125" s="220"/>
    </row>
    <row r="126" spans="1:5" ht="96.75" customHeight="1">
      <c r="A126" s="202" t="s">
        <v>1162</v>
      </c>
      <c r="B126" s="203" t="s">
        <v>1163</v>
      </c>
      <c r="C126" s="211">
        <v>0</v>
      </c>
      <c r="D126" s="211">
        <v>581.3</v>
      </c>
      <c r="E126" s="220"/>
    </row>
    <row r="127" spans="1:5" ht="78" customHeight="1">
      <c r="A127" s="202" t="s">
        <v>1164</v>
      </c>
      <c r="B127" s="203" t="s">
        <v>1165</v>
      </c>
      <c r="C127" s="211">
        <v>0</v>
      </c>
      <c r="D127" s="211">
        <v>25</v>
      </c>
      <c r="E127" s="220"/>
    </row>
    <row r="128" spans="1:5" ht="93.75" customHeight="1">
      <c r="A128" s="202" t="s">
        <v>1166</v>
      </c>
      <c r="B128" s="203" t="s">
        <v>1167</v>
      </c>
      <c r="C128" s="211">
        <v>0</v>
      </c>
      <c r="D128" s="211">
        <v>1.5</v>
      </c>
      <c r="E128" s="220"/>
    </row>
    <row r="129" spans="1:5" ht="49.5" customHeight="1">
      <c r="A129" s="202" t="s">
        <v>1111</v>
      </c>
      <c r="B129" s="89" t="s">
        <v>1112</v>
      </c>
      <c r="C129" s="211">
        <v>0</v>
      </c>
      <c r="D129" s="211">
        <v>15.5</v>
      </c>
      <c r="E129" s="220"/>
    </row>
    <row r="130" spans="1:5" ht="49.5" customHeight="1">
      <c r="A130" s="202" t="s">
        <v>1127</v>
      </c>
      <c r="B130" s="89" t="s">
        <v>1128</v>
      </c>
      <c r="C130" s="211">
        <v>0</v>
      </c>
      <c r="D130" s="211">
        <v>5.5</v>
      </c>
      <c r="E130" s="220"/>
    </row>
    <row r="131" spans="1:5" ht="111" customHeight="1">
      <c r="A131" s="202" t="s">
        <v>1168</v>
      </c>
      <c r="B131" s="203" t="s">
        <v>1169</v>
      </c>
      <c r="C131" s="211">
        <v>0</v>
      </c>
      <c r="D131" s="211">
        <v>7.6</v>
      </c>
      <c r="E131" s="220"/>
    </row>
    <row r="132" spans="1:5" ht="93.75" customHeight="1">
      <c r="A132" s="202" t="s">
        <v>1170</v>
      </c>
      <c r="B132" s="203" t="s">
        <v>1171</v>
      </c>
      <c r="C132" s="211">
        <v>0</v>
      </c>
      <c r="D132" s="211">
        <v>1</v>
      </c>
      <c r="E132" s="220"/>
    </row>
    <row r="133" spans="1:5" ht="141" customHeight="1">
      <c r="A133" s="202" t="s">
        <v>1172</v>
      </c>
      <c r="B133" s="203" t="s">
        <v>1173</v>
      </c>
      <c r="C133" s="211">
        <v>0</v>
      </c>
      <c r="D133" s="211">
        <v>25</v>
      </c>
      <c r="E133" s="220"/>
    </row>
    <row r="134" spans="1:5" ht="63.75" customHeight="1">
      <c r="A134" s="202" t="s">
        <v>1129</v>
      </c>
      <c r="B134" s="89" t="s">
        <v>1130</v>
      </c>
      <c r="C134" s="211">
        <v>0</v>
      </c>
      <c r="D134" s="211">
        <v>169.7</v>
      </c>
      <c r="E134" s="220"/>
    </row>
    <row r="135" spans="1:5" ht="126.75" customHeight="1">
      <c r="A135" s="202" t="s">
        <v>1174</v>
      </c>
      <c r="B135" s="203" t="s">
        <v>1175</v>
      </c>
      <c r="C135" s="211">
        <v>0</v>
      </c>
      <c r="D135" s="211">
        <v>461</v>
      </c>
      <c r="E135" s="220"/>
    </row>
    <row r="136" spans="1:5" ht="141" customHeight="1">
      <c r="A136" s="202" t="s">
        <v>1176</v>
      </c>
      <c r="B136" s="203" t="s">
        <v>1177</v>
      </c>
      <c r="C136" s="211">
        <v>0</v>
      </c>
      <c r="D136" s="211">
        <v>4.5</v>
      </c>
      <c r="E136" s="220"/>
    </row>
    <row r="137" spans="1:5" ht="112.5" customHeight="1">
      <c r="A137" s="202" t="s">
        <v>1178</v>
      </c>
      <c r="B137" s="203" t="s">
        <v>1179</v>
      </c>
      <c r="C137" s="211">
        <v>0</v>
      </c>
      <c r="D137" s="211">
        <v>11.6</v>
      </c>
      <c r="E137" s="220"/>
    </row>
    <row r="138" spans="1:5" ht="48" customHeight="1">
      <c r="A138" s="202" t="s">
        <v>1180</v>
      </c>
      <c r="B138" s="89" t="s">
        <v>1181</v>
      </c>
      <c r="C138" s="211">
        <v>0</v>
      </c>
      <c r="D138" s="211">
        <v>0.7</v>
      </c>
      <c r="E138" s="220"/>
    </row>
    <row r="139" spans="1:5" ht="174" customHeight="1">
      <c r="A139" s="202" t="s">
        <v>1131</v>
      </c>
      <c r="B139" s="203" t="s">
        <v>1132</v>
      </c>
      <c r="C139" s="211">
        <v>0</v>
      </c>
      <c r="D139" s="211">
        <v>517.5</v>
      </c>
      <c r="E139" s="220"/>
    </row>
    <row r="140" spans="1:5" ht="99" customHeight="1">
      <c r="A140" s="202" t="s">
        <v>1133</v>
      </c>
      <c r="B140" s="203" t="s">
        <v>1134</v>
      </c>
      <c r="C140" s="211">
        <v>0</v>
      </c>
      <c r="D140" s="211">
        <v>12.8</v>
      </c>
      <c r="E140" s="220"/>
    </row>
    <row r="141" spans="1:5" ht="125.25" customHeight="1">
      <c r="A141" s="202" t="s">
        <v>1182</v>
      </c>
      <c r="B141" s="203" t="s">
        <v>1183</v>
      </c>
      <c r="C141" s="211">
        <v>0</v>
      </c>
      <c r="D141" s="211">
        <v>7.5</v>
      </c>
      <c r="E141" s="220"/>
    </row>
    <row r="142" spans="1:5" ht="96" customHeight="1">
      <c r="A142" s="202" t="s">
        <v>1184</v>
      </c>
      <c r="B142" s="203" t="s">
        <v>1185</v>
      </c>
      <c r="C142" s="211">
        <v>0</v>
      </c>
      <c r="D142" s="211">
        <v>29.6</v>
      </c>
      <c r="E142" s="220"/>
    </row>
    <row r="143" spans="1:5" ht="108.75" customHeight="1">
      <c r="A143" s="202" t="s">
        <v>1124</v>
      </c>
      <c r="B143" s="203" t="s">
        <v>1125</v>
      </c>
      <c r="C143" s="211">
        <v>0</v>
      </c>
      <c r="D143" s="211">
        <v>25</v>
      </c>
      <c r="E143" s="220"/>
    </row>
    <row r="144" spans="1:5" ht="123.75" customHeight="1">
      <c r="A144" s="202" t="s">
        <v>1256</v>
      </c>
      <c r="B144" s="203" t="s">
        <v>1187</v>
      </c>
      <c r="C144" s="211">
        <v>0</v>
      </c>
      <c r="D144" s="211">
        <v>10</v>
      </c>
      <c r="E144" s="220"/>
    </row>
    <row r="145" spans="1:5" ht="110.25" customHeight="1">
      <c r="A145" s="202" t="s">
        <v>1188</v>
      </c>
      <c r="B145" s="203" t="s">
        <v>1189</v>
      </c>
      <c r="C145" s="211">
        <v>0</v>
      </c>
      <c r="D145" s="211">
        <v>25</v>
      </c>
      <c r="E145" s="220"/>
    </row>
    <row r="146" spans="1:5" ht="75" customHeight="1">
      <c r="A146" s="202" t="s">
        <v>1190</v>
      </c>
      <c r="B146" s="203" t="s">
        <v>1191</v>
      </c>
      <c r="C146" s="211">
        <v>0</v>
      </c>
      <c r="D146" s="211">
        <v>8.1</v>
      </c>
      <c r="E146" s="220"/>
    </row>
    <row r="147" spans="1:5" ht="63" customHeight="1">
      <c r="A147" s="202" t="s">
        <v>1026</v>
      </c>
      <c r="B147" s="89" t="s">
        <v>1027</v>
      </c>
      <c r="C147" s="211">
        <v>0</v>
      </c>
      <c r="D147" s="211">
        <v>3.4</v>
      </c>
      <c r="E147" s="220"/>
    </row>
    <row r="148" spans="1:5" ht="116.25" customHeight="1">
      <c r="A148" s="202" t="s">
        <v>1192</v>
      </c>
      <c r="B148" s="203" t="s">
        <v>1193</v>
      </c>
      <c r="C148" s="211">
        <v>0</v>
      </c>
      <c r="D148" s="211">
        <v>32.5</v>
      </c>
      <c r="E148" s="220"/>
    </row>
    <row r="149" spans="1:5" ht="112.5" customHeight="1">
      <c r="A149" s="202" t="s">
        <v>1194</v>
      </c>
      <c r="B149" s="203" t="s">
        <v>1195</v>
      </c>
      <c r="C149" s="211">
        <v>0</v>
      </c>
      <c r="D149" s="211">
        <v>100</v>
      </c>
      <c r="E149" s="220"/>
    </row>
    <row r="150" spans="1:5" ht="219.75" customHeight="1">
      <c r="A150" s="202" t="s">
        <v>1196</v>
      </c>
      <c r="B150" s="203" t="s">
        <v>1197</v>
      </c>
      <c r="C150" s="211">
        <v>0</v>
      </c>
      <c r="D150" s="211">
        <v>3.5</v>
      </c>
      <c r="E150" s="220"/>
    </row>
    <row r="151" spans="1:5" ht="126" customHeight="1">
      <c r="A151" s="202" t="s">
        <v>1198</v>
      </c>
      <c r="B151" s="203" t="s">
        <v>1199</v>
      </c>
      <c r="C151" s="211">
        <v>0</v>
      </c>
      <c r="D151" s="211">
        <v>2.3</v>
      </c>
      <c r="E151" s="220"/>
    </row>
    <row r="152" spans="1:5" ht="96" customHeight="1">
      <c r="A152" s="202" t="s">
        <v>1113</v>
      </c>
      <c r="B152" s="203" t="s">
        <v>1114</v>
      </c>
      <c r="C152" s="211">
        <v>0</v>
      </c>
      <c r="D152" s="211">
        <v>21.8</v>
      </c>
      <c r="E152" s="220"/>
    </row>
    <row r="153" spans="1:5" ht="99" customHeight="1">
      <c r="A153" s="202" t="s">
        <v>1115</v>
      </c>
      <c r="B153" s="203" t="s">
        <v>1116</v>
      </c>
      <c r="C153" s="211">
        <v>0</v>
      </c>
      <c r="D153" s="211">
        <v>630.7</v>
      </c>
      <c r="E153" s="220"/>
    </row>
    <row r="154" spans="1:5" ht="78" customHeight="1">
      <c r="A154" s="202" t="s">
        <v>1028</v>
      </c>
      <c r="B154" s="203" t="s">
        <v>1029</v>
      </c>
      <c r="C154" s="211">
        <v>0</v>
      </c>
      <c r="D154" s="211">
        <v>481</v>
      </c>
      <c r="E154" s="220"/>
    </row>
    <row r="155" spans="1:5" ht="161.25" customHeight="1">
      <c r="A155" s="202" t="s">
        <v>1200</v>
      </c>
      <c r="B155" s="203" t="s">
        <v>1201</v>
      </c>
      <c r="C155" s="211">
        <v>0</v>
      </c>
      <c r="D155" s="211">
        <v>76</v>
      </c>
      <c r="E155" s="220"/>
    </row>
    <row r="156" spans="1:5" ht="173.25" customHeight="1">
      <c r="A156" s="202" t="s">
        <v>1202</v>
      </c>
      <c r="B156" s="203" t="s">
        <v>1203</v>
      </c>
      <c r="C156" s="211">
        <v>0</v>
      </c>
      <c r="D156" s="211">
        <v>10</v>
      </c>
      <c r="E156" s="220"/>
    </row>
    <row r="157" spans="1:5" ht="156" customHeight="1">
      <c r="A157" s="202" t="s">
        <v>1204</v>
      </c>
      <c r="B157" s="203" t="s">
        <v>1205</v>
      </c>
      <c r="C157" s="211">
        <v>0</v>
      </c>
      <c r="D157" s="200">
        <v>17.5</v>
      </c>
      <c r="E157" s="221"/>
    </row>
    <row r="158" spans="1:5" ht="160.5" customHeight="1">
      <c r="A158" s="202" t="s">
        <v>1206</v>
      </c>
      <c r="B158" s="203" t="s">
        <v>1207</v>
      </c>
      <c r="C158" s="211">
        <v>0</v>
      </c>
      <c r="D158" s="200">
        <v>1.5</v>
      </c>
      <c r="E158" s="221"/>
    </row>
    <row r="159" spans="1:5" ht="48" customHeight="1">
      <c r="A159" s="202" t="s">
        <v>1030</v>
      </c>
      <c r="B159" s="89" t="s">
        <v>1031</v>
      </c>
      <c r="C159" s="211">
        <v>3500</v>
      </c>
      <c r="D159" s="200">
        <v>1622.3</v>
      </c>
      <c r="E159" s="221">
        <f>D159/C159</f>
        <v>0.4635142857142857</v>
      </c>
    </row>
    <row r="160" spans="1:5" ht="66" customHeight="1">
      <c r="A160" s="202" t="s">
        <v>1032</v>
      </c>
      <c r="B160" s="89" t="s">
        <v>1033</v>
      </c>
      <c r="C160" s="211">
        <v>3500</v>
      </c>
      <c r="D160" s="200">
        <v>1896.3</v>
      </c>
      <c r="E160" s="221">
        <f>D160/C160</f>
        <v>0.5418</v>
      </c>
    </row>
    <row r="161" spans="1:5" ht="62.25" customHeight="1">
      <c r="A161" s="202" t="s">
        <v>1118</v>
      </c>
      <c r="B161" s="89" t="s">
        <v>1119</v>
      </c>
      <c r="C161" s="211">
        <v>0</v>
      </c>
      <c r="D161" s="200">
        <v>159.5</v>
      </c>
      <c r="E161" s="221"/>
    </row>
    <row r="162" spans="1:5" ht="78" customHeight="1">
      <c r="A162" s="202" t="s">
        <v>1034</v>
      </c>
      <c r="B162" s="203" t="s">
        <v>1035</v>
      </c>
      <c r="C162" s="211">
        <v>1000</v>
      </c>
      <c r="D162" s="200">
        <v>492.2</v>
      </c>
      <c r="E162" s="221">
        <f>D162/C162</f>
        <v>0.49219999999999997</v>
      </c>
    </row>
    <row r="163" spans="1:5" ht="126.75" customHeight="1">
      <c r="A163" s="202" t="s">
        <v>924</v>
      </c>
      <c r="B163" s="203" t="s">
        <v>925</v>
      </c>
      <c r="C163" s="211">
        <v>0</v>
      </c>
      <c r="D163" s="200">
        <v>962.1</v>
      </c>
      <c r="E163" s="221"/>
    </row>
    <row r="164" spans="1:5" ht="61.5" customHeight="1">
      <c r="A164" s="202" t="s">
        <v>1012</v>
      </c>
      <c r="B164" s="89" t="s">
        <v>1013</v>
      </c>
      <c r="C164" s="211">
        <v>0</v>
      </c>
      <c r="D164" s="200">
        <v>29.4</v>
      </c>
      <c r="E164" s="221"/>
    </row>
    <row r="165" spans="1:5" ht="94.5">
      <c r="A165" s="202" t="s">
        <v>1121</v>
      </c>
      <c r="B165" s="203" t="s">
        <v>1122</v>
      </c>
      <c r="C165" s="211">
        <v>0</v>
      </c>
      <c r="D165" s="200">
        <v>1116.2</v>
      </c>
      <c r="E165" s="221"/>
    </row>
    <row r="166" spans="1:5" ht="61.5" customHeight="1">
      <c r="A166" s="202" t="s">
        <v>1036</v>
      </c>
      <c r="B166" s="89" t="s">
        <v>1037</v>
      </c>
      <c r="C166" s="211">
        <v>6356</v>
      </c>
      <c r="D166" s="200">
        <v>7707.6</v>
      </c>
      <c r="E166" s="221">
        <f>D166/C166</f>
        <v>1.2126494650723727</v>
      </c>
    </row>
    <row r="167" spans="1:5" s="217" customFormat="1" ht="19.5" customHeight="1">
      <c r="A167" s="26" t="s">
        <v>1257</v>
      </c>
      <c r="B167" s="206" t="s">
        <v>1258</v>
      </c>
      <c r="C167" s="218">
        <f>C168+C170+C175</f>
        <v>1996.7</v>
      </c>
      <c r="D167" s="218">
        <f>D168+D170+D175</f>
        <v>3141.1</v>
      </c>
      <c r="E167" s="220">
        <f aca="true" t="shared" si="4" ref="E167:E205">D167/C167</f>
        <v>1.573145690389142</v>
      </c>
    </row>
    <row r="168" spans="1:5" s="217" customFormat="1" ht="22.5" customHeight="1">
      <c r="A168" s="26" t="s">
        <v>1284</v>
      </c>
      <c r="B168" s="206" t="s">
        <v>1259</v>
      </c>
      <c r="C168" s="218">
        <f>C169</f>
        <v>0</v>
      </c>
      <c r="D168" s="218">
        <v>42.1</v>
      </c>
      <c r="E168" s="220"/>
    </row>
    <row r="169" spans="1:5" s="217" customFormat="1" ht="16.5" customHeight="1">
      <c r="A169" s="27" t="s">
        <v>778</v>
      </c>
      <c r="B169" s="86" t="s">
        <v>779</v>
      </c>
      <c r="C169" s="211">
        <v>0</v>
      </c>
      <c r="D169" s="200">
        <v>42.1</v>
      </c>
      <c r="E169" s="220"/>
    </row>
    <row r="170" spans="1:5" s="217" customFormat="1" ht="16.5" customHeight="1">
      <c r="A170" s="193" t="s">
        <v>1260</v>
      </c>
      <c r="B170" s="206" t="s">
        <v>1258</v>
      </c>
      <c r="C170" s="218">
        <f>C171+C172+C173+C174</f>
        <v>1797</v>
      </c>
      <c r="D170" s="218">
        <f>D171+D172+D173+D174</f>
        <v>2899.3</v>
      </c>
      <c r="E170" s="220">
        <f>D170/C170</f>
        <v>1.6134112409571508</v>
      </c>
    </row>
    <row r="171" spans="1:6" s="217" customFormat="1" ht="15.75">
      <c r="A171" s="199" t="s">
        <v>780</v>
      </c>
      <c r="B171" s="28" t="s">
        <v>781</v>
      </c>
      <c r="C171" s="211">
        <v>0</v>
      </c>
      <c r="D171" s="200">
        <v>636.7</v>
      </c>
      <c r="E171" s="220"/>
      <c r="F171" s="225"/>
    </row>
    <row r="172" spans="1:6" s="217" customFormat="1" ht="31.5">
      <c r="A172" s="199" t="s">
        <v>1039</v>
      </c>
      <c r="B172" s="89" t="s">
        <v>1040</v>
      </c>
      <c r="C172" s="211">
        <v>300</v>
      </c>
      <c r="D172" s="200">
        <v>496.3</v>
      </c>
      <c r="E172" s="221">
        <f t="shared" si="4"/>
        <v>1.6543333333333334</v>
      </c>
      <c r="F172" s="225"/>
    </row>
    <row r="173" spans="1:6" s="217" customFormat="1" ht="31.5">
      <c r="A173" s="199" t="s">
        <v>1041</v>
      </c>
      <c r="B173" s="89" t="s">
        <v>1042</v>
      </c>
      <c r="C173" s="211">
        <v>1041</v>
      </c>
      <c r="D173" s="200">
        <v>923.8</v>
      </c>
      <c r="E173" s="221">
        <f t="shared" si="4"/>
        <v>0.8874159462055715</v>
      </c>
      <c r="F173" s="225"/>
    </row>
    <row r="174" spans="1:6" s="217" customFormat="1" ht="31.5">
      <c r="A174" s="199" t="s">
        <v>1086</v>
      </c>
      <c r="B174" s="89" t="s">
        <v>1261</v>
      </c>
      <c r="C174" s="211">
        <v>456</v>
      </c>
      <c r="D174" s="200">
        <v>842.5</v>
      </c>
      <c r="E174" s="221">
        <f>D174/C174</f>
        <v>1.8475877192982457</v>
      </c>
      <c r="F174" s="225"/>
    </row>
    <row r="175" spans="1:6" s="217" customFormat="1" ht="31.5">
      <c r="A175" s="212" t="s">
        <v>1285</v>
      </c>
      <c r="B175" s="205" t="s">
        <v>1262</v>
      </c>
      <c r="C175" s="218">
        <f>C176+C177</f>
        <v>199.7</v>
      </c>
      <c r="D175" s="218">
        <f>D176+D177</f>
        <v>199.7</v>
      </c>
      <c r="E175" s="220">
        <f>D175/C175</f>
        <v>1</v>
      </c>
      <c r="F175" s="225"/>
    </row>
    <row r="176" spans="1:6" s="217" customFormat="1" ht="47.25">
      <c r="A176" s="202" t="s">
        <v>1043</v>
      </c>
      <c r="B176" s="89" t="s">
        <v>1044</v>
      </c>
      <c r="C176" s="211">
        <v>82.2</v>
      </c>
      <c r="D176" s="200">
        <v>82.2</v>
      </c>
      <c r="E176" s="221">
        <f t="shared" si="4"/>
        <v>1</v>
      </c>
      <c r="F176" s="225"/>
    </row>
    <row r="177" spans="1:6" s="217" customFormat="1" ht="31.5">
      <c r="A177" s="202" t="s">
        <v>1045</v>
      </c>
      <c r="B177" s="89" t="s">
        <v>1046</v>
      </c>
      <c r="C177" s="211">
        <v>117.5</v>
      </c>
      <c r="D177" s="200">
        <v>117.5</v>
      </c>
      <c r="E177" s="221">
        <f t="shared" si="4"/>
        <v>1</v>
      </c>
      <c r="F177" s="225"/>
    </row>
    <row r="178" spans="1:5" s="217" customFormat="1" ht="19.5" customHeight="1">
      <c r="A178" s="26" t="s">
        <v>1263</v>
      </c>
      <c r="B178" s="206" t="s">
        <v>1264</v>
      </c>
      <c r="C178" s="218">
        <f>C179+C206+C209</f>
        <v>2858562.8</v>
      </c>
      <c r="D178" s="218">
        <f>D179+D206+D209</f>
        <v>2750699.1</v>
      </c>
      <c r="E178" s="220">
        <f t="shared" si="4"/>
        <v>0.9622664578157948</v>
      </c>
    </row>
    <row r="179" spans="1:5" ht="31.5">
      <c r="A179" s="26" t="s">
        <v>1265</v>
      </c>
      <c r="B179" s="206" t="s">
        <v>1266</v>
      </c>
      <c r="C179" s="218">
        <f>C180+C184+C193+C202</f>
        <v>2757300</v>
      </c>
      <c r="D179" s="218">
        <f>D180+D184+D193+D202</f>
        <v>2677462.4</v>
      </c>
      <c r="E179" s="220">
        <f t="shared" si="4"/>
        <v>0.971045007797483</v>
      </c>
    </row>
    <row r="180" spans="1:5" ht="15.75">
      <c r="A180" s="194" t="s">
        <v>1267</v>
      </c>
      <c r="B180" s="29" t="s">
        <v>1268</v>
      </c>
      <c r="C180" s="218">
        <f>C181+C182+C183</f>
        <v>171167.4</v>
      </c>
      <c r="D180" s="218">
        <f>D181+D182+D183</f>
        <v>171167.4</v>
      </c>
      <c r="E180" s="220">
        <f t="shared" si="4"/>
        <v>1</v>
      </c>
    </row>
    <row r="181" spans="1:5" ht="31.5">
      <c r="A181" s="199" t="s">
        <v>782</v>
      </c>
      <c r="B181" s="28" t="s">
        <v>1100</v>
      </c>
      <c r="C181" s="211">
        <v>125411.2</v>
      </c>
      <c r="D181" s="211">
        <v>125411.2</v>
      </c>
      <c r="E181" s="221">
        <f t="shared" si="4"/>
        <v>1</v>
      </c>
    </row>
    <row r="182" spans="1:5" ht="31.5">
      <c r="A182" s="202" t="s">
        <v>1101</v>
      </c>
      <c r="B182" s="89" t="s">
        <v>784</v>
      </c>
      <c r="C182" s="211">
        <v>44055.2</v>
      </c>
      <c r="D182" s="211">
        <v>44055.2</v>
      </c>
      <c r="E182" s="221">
        <f t="shared" si="4"/>
        <v>1</v>
      </c>
    </row>
    <row r="183" spans="1:5" ht="31.5">
      <c r="A183" s="199" t="s">
        <v>783</v>
      </c>
      <c r="B183" s="28" t="s">
        <v>1047</v>
      </c>
      <c r="C183" s="211">
        <v>1701</v>
      </c>
      <c r="D183" s="211">
        <v>1701</v>
      </c>
      <c r="E183" s="221">
        <f t="shared" si="4"/>
        <v>1</v>
      </c>
    </row>
    <row r="184" spans="1:6" ht="31.5">
      <c r="A184" s="194" t="s">
        <v>1269</v>
      </c>
      <c r="B184" s="29" t="s">
        <v>1270</v>
      </c>
      <c r="C184" s="218">
        <f>C185+C186+C187+C188+C189+C190+C191+C192</f>
        <v>1143367.3</v>
      </c>
      <c r="D184" s="218">
        <f>D185+D186+D187+D188+D189+D190+D191+D192</f>
        <v>1089331.6</v>
      </c>
      <c r="E184" s="220">
        <f t="shared" si="4"/>
        <v>0.9527398588362638</v>
      </c>
      <c r="F184" s="207"/>
    </row>
    <row r="185" spans="1:5" ht="31.5">
      <c r="A185" s="226" t="s">
        <v>1048</v>
      </c>
      <c r="B185" s="28" t="s">
        <v>1049</v>
      </c>
      <c r="C185" s="211">
        <v>503088.5</v>
      </c>
      <c r="D185" s="211">
        <v>502954.3</v>
      </c>
      <c r="E185" s="221">
        <f t="shared" si="4"/>
        <v>0.9997332477287794</v>
      </c>
    </row>
    <row r="186" spans="1:5" ht="66" customHeight="1">
      <c r="A186" s="202" t="s">
        <v>1098</v>
      </c>
      <c r="B186" s="89" t="s">
        <v>1099</v>
      </c>
      <c r="C186" s="211">
        <v>1514.6</v>
      </c>
      <c r="D186" s="211">
        <v>1514.6</v>
      </c>
      <c r="E186" s="221">
        <f t="shared" si="4"/>
        <v>1</v>
      </c>
    </row>
    <row r="187" spans="1:5" ht="31.5" customHeight="1">
      <c r="A187" s="202" t="s">
        <v>1050</v>
      </c>
      <c r="B187" s="89" t="s">
        <v>1051</v>
      </c>
      <c r="C187" s="211">
        <v>210192.4</v>
      </c>
      <c r="D187" s="211">
        <v>210192.4</v>
      </c>
      <c r="E187" s="221">
        <f t="shared" si="4"/>
        <v>1</v>
      </c>
    </row>
    <row r="188" spans="1:5" ht="49.5" customHeight="1">
      <c r="A188" s="202" t="s">
        <v>1092</v>
      </c>
      <c r="B188" s="89" t="s">
        <v>1093</v>
      </c>
      <c r="C188" s="211">
        <v>833.3</v>
      </c>
      <c r="D188" s="211">
        <v>833.3</v>
      </c>
      <c r="E188" s="221">
        <f t="shared" si="4"/>
        <v>1</v>
      </c>
    </row>
    <row r="189" spans="1:5" ht="33.75" customHeight="1">
      <c r="A189" s="202" t="s">
        <v>1094</v>
      </c>
      <c r="B189" s="89" t="s">
        <v>1095</v>
      </c>
      <c r="C189" s="211">
        <v>5706.7</v>
      </c>
      <c r="D189" s="211">
        <v>5704.3</v>
      </c>
      <c r="E189" s="221">
        <f t="shared" si="4"/>
        <v>0.9995794417088686</v>
      </c>
    </row>
    <row r="190" spans="1:5" ht="33.75" customHeight="1">
      <c r="A190" s="202" t="s">
        <v>1052</v>
      </c>
      <c r="B190" s="89" t="s">
        <v>1053</v>
      </c>
      <c r="C190" s="211">
        <v>49357.9</v>
      </c>
      <c r="D190" s="211">
        <v>49357.9</v>
      </c>
      <c r="E190" s="221">
        <f t="shared" si="4"/>
        <v>1</v>
      </c>
    </row>
    <row r="191" spans="1:5" ht="33.75" customHeight="1">
      <c r="A191" s="202" t="s">
        <v>1054</v>
      </c>
      <c r="B191" s="89" t="s">
        <v>1055</v>
      </c>
      <c r="C191" s="211">
        <v>1928.5</v>
      </c>
      <c r="D191" s="211">
        <v>1928.5</v>
      </c>
      <c r="E191" s="221">
        <f t="shared" si="4"/>
        <v>1</v>
      </c>
    </row>
    <row r="192" spans="1:5" ht="19.5" customHeight="1">
      <c r="A192" s="202" t="s">
        <v>1088</v>
      </c>
      <c r="B192" s="89" t="s">
        <v>1057</v>
      </c>
      <c r="C192" s="211">
        <v>370745.4</v>
      </c>
      <c r="D192" s="211">
        <v>316846.3</v>
      </c>
      <c r="E192" s="221">
        <f t="shared" si="4"/>
        <v>0.8546196392456925</v>
      </c>
    </row>
    <row r="193" spans="1:5" ht="18.75" customHeight="1">
      <c r="A193" s="194" t="s">
        <v>785</v>
      </c>
      <c r="B193" s="29" t="s">
        <v>1271</v>
      </c>
      <c r="C193" s="218">
        <f>C194+C195+C196+C197+C198+C199+C200+C201</f>
        <v>1188706.2</v>
      </c>
      <c r="D193" s="218">
        <f>D194+D195+D196+D197+D198+D199+D200+D201</f>
        <v>1188377.9999999998</v>
      </c>
      <c r="E193" s="221">
        <f t="shared" si="4"/>
        <v>0.9997239014989573</v>
      </c>
    </row>
    <row r="194" spans="1:5" ht="31.5">
      <c r="A194" s="202" t="s">
        <v>1058</v>
      </c>
      <c r="B194" s="89" t="s">
        <v>1059</v>
      </c>
      <c r="C194" s="211">
        <v>1146507</v>
      </c>
      <c r="D194" s="200">
        <v>1146507</v>
      </c>
      <c r="E194" s="221">
        <f t="shared" si="4"/>
        <v>1</v>
      </c>
    </row>
    <row r="195" spans="1:5" ht="63">
      <c r="A195" s="202" t="s">
        <v>1060</v>
      </c>
      <c r="B195" s="89" t="s">
        <v>1061</v>
      </c>
      <c r="C195" s="211">
        <v>28040</v>
      </c>
      <c r="D195" s="200">
        <v>28040</v>
      </c>
      <c r="E195" s="221">
        <f t="shared" si="4"/>
        <v>1</v>
      </c>
    </row>
    <row r="196" spans="1:5" s="217" customFormat="1" ht="47.25" customHeight="1">
      <c r="A196" s="202" t="s">
        <v>1272</v>
      </c>
      <c r="B196" s="89" t="s">
        <v>1273</v>
      </c>
      <c r="C196" s="211">
        <v>35.3</v>
      </c>
      <c r="D196" s="200">
        <v>0</v>
      </c>
      <c r="E196" s="221">
        <f t="shared" si="4"/>
        <v>0</v>
      </c>
    </row>
    <row r="197" spans="1:5" ht="47.25">
      <c r="A197" s="202" t="s">
        <v>1062</v>
      </c>
      <c r="B197" s="89" t="s">
        <v>1274</v>
      </c>
      <c r="C197" s="211">
        <v>1592.2</v>
      </c>
      <c r="D197" s="200">
        <v>1592.2</v>
      </c>
      <c r="E197" s="221">
        <f t="shared" si="4"/>
        <v>1</v>
      </c>
    </row>
    <row r="198" spans="1:5" ht="63">
      <c r="A198" s="202" t="s">
        <v>1064</v>
      </c>
      <c r="B198" s="89" t="s">
        <v>1275</v>
      </c>
      <c r="C198" s="211">
        <v>3415.7</v>
      </c>
      <c r="D198" s="200">
        <v>3415.7</v>
      </c>
      <c r="E198" s="221">
        <f t="shared" si="4"/>
        <v>1</v>
      </c>
    </row>
    <row r="199" spans="1:5" ht="31.5">
      <c r="A199" s="202" t="s">
        <v>1066</v>
      </c>
      <c r="B199" s="89" t="s">
        <v>1067</v>
      </c>
      <c r="C199" s="211">
        <v>1989.3</v>
      </c>
      <c r="D199" s="200">
        <v>1696.4</v>
      </c>
      <c r="E199" s="221">
        <f t="shared" si="4"/>
        <v>0.8527622781883075</v>
      </c>
    </row>
    <row r="200" spans="1:5" ht="32.25" customHeight="1">
      <c r="A200" s="202" t="s">
        <v>1068</v>
      </c>
      <c r="B200" s="89" t="s">
        <v>1069</v>
      </c>
      <c r="C200" s="211">
        <v>6569.9</v>
      </c>
      <c r="D200" s="200">
        <v>6569.9</v>
      </c>
      <c r="E200" s="221">
        <f t="shared" si="4"/>
        <v>1</v>
      </c>
    </row>
    <row r="201" spans="1:5" ht="15.75">
      <c r="A201" s="202" t="s">
        <v>1070</v>
      </c>
      <c r="B201" s="89" t="s">
        <v>1071</v>
      </c>
      <c r="C201" s="211">
        <v>556.8</v>
      </c>
      <c r="D201" s="200">
        <v>556.8</v>
      </c>
      <c r="E201" s="221">
        <f t="shared" si="4"/>
        <v>1</v>
      </c>
    </row>
    <row r="202" spans="1:5" ht="22.5" customHeight="1">
      <c r="A202" s="194" t="s">
        <v>1276</v>
      </c>
      <c r="B202" s="29" t="s">
        <v>786</v>
      </c>
      <c r="C202" s="218">
        <f>C203+C204+C205</f>
        <v>254059.09999999998</v>
      </c>
      <c r="D202" s="218">
        <f>D203+D204+D205</f>
        <v>228585.40000000002</v>
      </c>
      <c r="E202" s="221">
        <f t="shared" si="4"/>
        <v>0.8997331723209286</v>
      </c>
    </row>
    <row r="203" spans="1:5" ht="65.25" customHeight="1">
      <c r="A203" s="202" t="s">
        <v>1089</v>
      </c>
      <c r="B203" s="89" t="s">
        <v>1277</v>
      </c>
      <c r="C203" s="211">
        <v>54531.7</v>
      </c>
      <c r="D203" s="211">
        <v>54531.7</v>
      </c>
      <c r="E203" s="221">
        <f t="shared" si="4"/>
        <v>1</v>
      </c>
    </row>
    <row r="204" spans="1:5" ht="36.75" customHeight="1">
      <c r="A204" s="202" t="s">
        <v>1096</v>
      </c>
      <c r="B204" s="89" t="s">
        <v>1097</v>
      </c>
      <c r="C204" s="211">
        <v>5000</v>
      </c>
      <c r="D204" s="211">
        <v>5000</v>
      </c>
      <c r="E204" s="221">
        <f t="shared" si="4"/>
        <v>1</v>
      </c>
    </row>
    <row r="205" spans="1:5" ht="33" customHeight="1">
      <c r="A205" s="202" t="s">
        <v>1072</v>
      </c>
      <c r="B205" s="89" t="s">
        <v>1073</v>
      </c>
      <c r="C205" s="211">
        <v>194527.4</v>
      </c>
      <c r="D205" s="211">
        <v>169053.7</v>
      </c>
      <c r="E205" s="221">
        <f t="shared" si="4"/>
        <v>0.8690482677504558</v>
      </c>
    </row>
    <row r="206" spans="1:5" ht="67.5" customHeight="1">
      <c r="A206" s="193" t="s">
        <v>1278</v>
      </c>
      <c r="B206" s="29" t="s">
        <v>1279</v>
      </c>
      <c r="C206" s="218">
        <f>C207+C208</f>
        <v>101262.8</v>
      </c>
      <c r="D206" s="218">
        <f>D207+D208</f>
        <v>114239.09999999999</v>
      </c>
      <c r="E206" s="220">
        <f>D206/C206</f>
        <v>1.1281447876219104</v>
      </c>
    </row>
    <row r="207" spans="1:5" s="217" customFormat="1" ht="31.5">
      <c r="A207" s="199" t="s">
        <v>787</v>
      </c>
      <c r="B207" s="28" t="s">
        <v>788</v>
      </c>
      <c r="C207" s="211">
        <v>92560</v>
      </c>
      <c r="D207" s="200">
        <v>93943.4</v>
      </c>
      <c r="E207" s="221">
        <f>D207/C207</f>
        <v>1.0149459809853068</v>
      </c>
    </row>
    <row r="208" spans="1:5" ht="31.5">
      <c r="A208" s="199" t="s">
        <v>789</v>
      </c>
      <c r="B208" s="28" t="s">
        <v>1280</v>
      </c>
      <c r="C208" s="211">
        <v>8702.8</v>
      </c>
      <c r="D208" s="200">
        <v>20295.7</v>
      </c>
      <c r="E208" s="221">
        <f>D208/C208</f>
        <v>2.332088523233902</v>
      </c>
    </row>
    <row r="209" spans="1:5" ht="36" customHeight="1">
      <c r="A209" s="26" t="s">
        <v>1281</v>
      </c>
      <c r="B209" s="206" t="s">
        <v>1282</v>
      </c>
      <c r="C209" s="218"/>
      <c r="D209" s="218">
        <f>D210+D211+D212+D213</f>
        <v>-41002.4</v>
      </c>
      <c r="E209" s="220"/>
    </row>
    <row r="210" spans="1:5" ht="47.25">
      <c r="A210" s="202" t="s">
        <v>791</v>
      </c>
      <c r="B210" s="89" t="s">
        <v>792</v>
      </c>
      <c r="C210" s="218"/>
      <c r="D210" s="211">
        <v>-20.2</v>
      </c>
      <c r="E210" s="220"/>
    </row>
    <row r="211" spans="1:5" ht="78.75">
      <c r="A211" s="202" t="s">
        <v>1283</v>
      </c>
      <c r="B211" s="203" t="s">
        <v>1075</v>
      </c>
      <c r="C211" s="218"/>
      <c r="D211" s="211">
        <v>-1478.2</v>
      </c>
      <c r="E211" s="220"/>
    </row>
    <row r="212" spans="1:5" ht="36" customHeight="1">
      <c r="A212" s="202" t="s">
        <v>1076</v>
      </c>
      <c r="B212" s="89" t="s">
        <v>837</v>
      </c>
      <c r="C212" s="218"/>
      <c r="D212" s="211">
        <v>-25.4</v>
      </c>
      <c r="E212" s="220"/>
    </row>
    <row r="213" spans="1:5" ht="51" customHeight="1">
      <c r="A213" s="202" t="s">
        <v>793</v>
      </c>
      <c r="B213" s="89" t="s">
        <v>794</v>
      </c>
      <c r="C213" s="218"/>
      <c r="D213" s="211">
        <v>-39478.6</v>
      </c>
      <c r="E213" s="220"/>
    </row>
    <row r="214" spans="1:7" ht="24" customHeight="1">
      <c r="A214" s="26"/>
      <c r="B214" s="227" t="s">
        <v>1208</v>
      </c>
      <c r="C214" s="197">
        <f>C178+C12</f>
        <v>4154291.5</v>
      </c>
      <c r="D214" s="197">
        <f>D12+D178</f>
        <v>4098189.7</v>
      </c>
      <c r="E214" s="220">
        <f>D214/C214</f>
        <v>0.9864954589729681</v>
      </c>
      <c r="G214" s="207"/>
    </row>
  </sheetData>
  <sheetProtection/>
  <mergeCells count="3">
    <mergeCell ref="A6:E6"/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fitToHeight="15" fitToWidth="1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3"/>
  <sheetViews>
    <sheetView zoomScale="70" zoomScaleNormal="70" zoomScalePageLayoutView="0" workbookViewId="0" topLeftCell="A1">
      <selection activeCell="E248" sqref="E248"/>
    </sheetView>
  </sheetViews>
  <sheetFormatPr defaultColWidth="40.75390625" defaultRowHeight="12.75"/>
  <cols>
    <col min="1" max="2" width="15.75390625" style="33" customWidth="1"/>
    <col min="3" max="3" width="23.125" style="33" customWidth="1"/>
    <col min="4" max="4" width="12.25390625" style="33" customWidth="1"/>
    <col min="5" max="5" width="198.00390625" style="3" customWidth="1"/>
    <col min="6" max="7" width="18.375" style="3" hidden="1" customWidth="1"/>
    <col min="8" max="8" width="18.375" style="3" customWidth="1"/>
    <col min="9" max="9" width="17.875" style="3" customWidth="1"/>
    <col min="10" max="10" width="18.125" style="3" customWidth="1"/>
    <col min="11" max="16384" width="40.75390625" style="3" customWidth="1"/>
  </cols>
  <sheetData>
    <row r="1" ht="18.75">
      <c r="H1" s="122" t="s">
        <v>388</v>
      </c>
    </row>
    <row r="2" ht="18.75">
      <c r="H2" s="123" t="s">
        <v>865</v>
      </c>
    </row>
    <row r="3" ht="18.75">
      <c r="H3" s="1" t="s">
        <v>558</v>
      </c>
    </row>
    <row r="4" ht="18.75">
      <c r="H4" s="21" t="s">
        <v>866</v>
      </c>
    </row>
    <row r="6" spans="1:10" ht="30.75" customHeight="1">
      <c r="A6" s="235" t="s">
        <v>869</v>
      </c>
      <c r="B6" s="235"/>
      <c r="C6" s="235"/>
      <c r="D6" s="235"/>
      <c r="E6" s="235"/>
      <c r="F6" s="235"/>
      <c r="G6" s="235"/>
      <c r="H6" s="235"/>
      <c r="I6" s="235"/>
      <c r="J6" s="235"/>
    </row>
    <row r="7" spans="1:10" ht="22.5">
      <c r="A7" s="34"/>
      <c r="B7" s="34"/>
      <c r="C7" s="34"/>
      <c r="D7" s="34"/>
      <c r="E7" s="35"/>
      <c r="H7" s="23"/>
      <c r="J7" s="99" t="s">
        <v>555</v>
      </c>
    </row>
    <row r="8" spans="1:10" s="38" customFormat="1" ht="18.75">
      <c r="A8" s="234" t="s">
        <v>441</v>
      </c>
      <c r="B8" s="234" t="s">
        <v>351</v>
      </c>
      <c r="C8" s="234"/>
      <c r="D8" s="234"/>
      <c r="E8" s="237" t="s">
        <v>159</v>
      </c>
      <c r="F8" s="234" t="s">
        <v>653</v>
      </c>
      <c r="G8" s="234"/>
      <c r="H8" s="234"/>
      <c r="I8" s="234" t="s">
        <v>796</v>
      </c>
      <c r="J8" s="234" t="s">
        <v>870</v>
      </c>
    </row>
    <row r="9" spans="1:10" s="38" customFormat="1" ht="56.25">
      <c r="A9" s="234"/>
      <c r="B9" s="36" t="s">
        <v>6</v>
      </c>
      <c r="C9" s="39" t="s">
        <v>47</v>
      </c>
      <c r="D9" s="39" t="s">
        <v>48</v>
      </c>
      <c r="E9" s="237"/>
      <c r="F9" s="234"/>
      <c r="G9" s="234"/>
      <c r="H9" s="234"/>
      <c r="I9" s="234"/>
      <c r="J9" s="234"/>
    </row>
    <row r="10" spans="1:10" s="23" customFormat="1" ht="18.75">
      <c r="A10" s="36">
        <v>1</v>
      </c>
      <c r="B10" s="36">
        <v>2</v>
      </c>
      <c r="C10" s="39" t="s">
        <v>62</v>
      </c>
      <c r="D10" s="39" t="s">
        <v>60</v>
      </c>
      <c r="E10" s="37">
        <v>5</v>
      </c>
      <c r="F10" s="36">
        <v>6</v>
      </c>
      <c r="G10" s="36"/>
      <c r="H10" s="36">
        <v>6</v>
      </c>
      <c r="I10" s="36">
        <v>7</v>
      </c>
      <c r="J10" s="40">
        <v>8</v>
      </c>
    </row>
    <row r="11" spans="1:10" s="23" customFormat="1" ht="18.75">
      <c r="A11" s="41" t="s">
        <v>17</v>
      </c>
      <c r="B11" s="41" t="s">
        <v>352</v>
      </c>
      <c r="C11" s="41" t="s">
        <v>352</v>
      </c>
      <c r="D11" s="41" t="s">
        <v>352</v>
      </c>
      <c r="E11" s="42" t="s">
        <v>88</v>
      </c>
      <c r="F11" s="43" t="e">
        <f>F12+F24</f>
        <v>#REF!</v>
      </c>
      <c r="G11" s="43" t="e">
        <f>G12+G24</f>
        <v>#REF!</v>
      </c>
      <c r="H11" s="43">
        <f>H12+H24</f>
        <v>7300.1</v>
      </c>
      <c r="I11" s="43">
        <f>I12+I24</f>
        <v>7223.400000000001</v>
      </c>
      <c r="J11" s="44">
        <f aca="true" t="shared" si="0" ref="J11:J28">I11/H11</f>
        <v>0.9894932946124025</v>
      </c>
    </row>
    <row r="12" spans="1:10" s="23" customFormat="1" ht="18.75">
      <c r="A12" s="41"/>
      <c r="B12" s="45" t="s">
        <v>89</v>
      </c>
      <c r="C12" s="45"/>
      <c r="D12" s="45"/>
      <c r="E12" s="46" t="s">
        <v>63</v>
      </c>
      <c r="F12" s="43" t="e">
        <f>F13+F20</f>
        <v>#REF!</v>
      </c>
      <c r="G12" s="43" t="e">
        <f>G13+G20</f>
        <v>#REF!</v>
      </c>
      <c r="H12" s="43">
        <f>H13+H20</f>
        <v>7235.1</v>
      </c>
      <c r="I12" s="43">
        <f>I13+I20</f>
        <v>7188.700000000001</v>
      </c>
      <c r="J12" s="44">
        <f t="shared" si="0"/>
        <v>0.9935868198089868</v>
      </c>
    </row>
    <row r="13" spans="1:10" s="23" customFormat="1" ht="18.75">
      <c r="A13" s="41"/>
      <c r="B13" s="41" t="s">
        <v>43</v>
      </c>
      <c r="C13" s="41"/>
      <c r="D13" s="41"/>
      <c r="E13" s="42" t="s">
        <v>654</v>
      </c>
      <c r="F13" s="43" t="e">
        <f>F14</f>
        <v>#REF!</v>
      </c>
      <c r="G13" s="43" t="e">
        <f>G14</f>
        <v>#REF!</v>
      </c>
      <c r="H13" s="43">
        <f>H14</f>
        <v>7214.5</v>
      </c>
      <c r="I13" s="43">
        <f>I14</f>
        <v>7168.1</v>
      </c>
      <c r="J13" s="44">
        <f t="shared" si="0"/>
        <v>0.9935685078661031</v>
      </c>
    </row>
    <row r="14" spans="1:10" s="23" customFormat="1" ht="18.75">
      <c r="A14" s="41"/>
      <c r="B14" s="41"/>
      <c r="C14" s="41" t="s">
        <v>160</v>
      </c>
      <c r="D14" s="41" t="s">
        <v>352</v>
      </c>
      <c r="E14" s="42" t="s">
        <v>100</v>
      </c>
      <c r="F14" s="43" t="e">
        <f>F15+F17+#REF!</f>
        <v>#REF!</v>
      </c>
      <c r="G14" s="43" t="e">
        <f>G15+G17+#REF!</f>
        <v>#REF!</v>
      </c>
      <c r="H14" s="43">
        <f>H15+H17</f>
        <v>7214.5</v>
      </c>
      <c r="I14" s="43">
        <f>I15+I17</f>
        <v>7168.1</v>
      </c>
      <c r="J14" s="44">
        <f t="shared" si="0"/>
        <v>0.9935685078661031</v>
      </c>
    </row>
    <row r="15" spans="1:10" s="23" customFormat="1" ht="18.75">
      <c r="A15" s="41"/>
      <c r="B15" s="41"/>
      <c r="C15" s="47" t="s">
        <v>161</v>
      </c>
      <c r="D15" s="47" t="s">
        <v>352</v>
      </c>
      <c r="E15" s="48" t="s">
        <v>18</v>
      </c>
      <c r="F15" s="49">
        <f>F16</f>
        <v>2026.75</v>
      </c>
      <c r="G15" s="49">
        <f>G16</f>
        <v>0</v>
      </c>
      <c r="H15" s="49">
        <f>H16</f>
        <v>2048.1</v>
      </c>
      <c r="I15" s="49">
        <f>I16</f>
        <v>2047.2</v>
      </c>
      <c r="J15" s="184">
        <f t="shared" si="0"/>
        <v>0.9995605683316245</v>
      </c>
    </row>
    <row r="16" spans="1:10" s="23" customFormat="1" ht="37.5">
      <c r="A16" s="47"/>
      <c r="B16" s="47"/>
      <c r="C16" s="47"/>
      <c r="D16" s="47" t="s">
        <v>101</v>
      </c>
      <c r="E16" s="51" t="s">
        <v>102</v>
      </c>
      <c r="F16" s="49">
        <v>2026.75</v>
      </c>
      <c r="G16" s="49"/>
      <c r="H16" s="49">
        <v>2048.1</v>
      </c>
      <c r="I16" s="49">
        <v>2047.2</v>
      </c>
      <c r="J16" s="50">
        <f t="shared" si="0"/>
        <v>0.9995605683316245</v>
      </c>
    </row>
    <row r="17" spans="1:10" s="23" customFormat="1" ht="18.75">
      <c r="A17" s="41"/>
      <c r="B17" s="41"/>
      <c r="C17" s="47" t="s">
        <v>162</v>
      </c>
      <c r="D17" s="47" t="s">
        <v>352</v>
      </c>
      <c r="E17" s="48" t="s">
        <v>7</v>
      </c>
      <c r="F17" s="49">
        <f>F18+F19</f>
        <v>5376.95</v>
      </c>
      <c r="G17" s="49">
        <f>G18+G19</f>
        <v>-30</v>
      </c>
      <c r="H17" s="49">
        <f>H18+H19</f>
        <v>5166.4</v>
      </c>
      <c r="I17" s="49">
        <f>I18+I19</f>
        <v>5120.900000000001</v>
      </c>
      <c r="J17" s="50">
        <f t="shared" si="0"/>
        <v>0.9911930938371014</v>
      </c>
    </row>
    <row r="18" spans="1:10" s="23" customFormat="1" ht="37.5">
      <c r="A18" s="47"/>
      <c r="B18" s="47"/>
      <c r="C18" s="47"/>
      <c r="D18" s="47" t="s">
        <v>101</v>
      </c>
      <c r="E18" s="51" t="s">
        <v>102</v>
      </c>
      <c r="F18" s="49">
        <v>4927.55</v>
      </c>
      <c r="G18" s="177">
        <v>-30</v>
      </c>
      <c r="H18" s="49">
        <v>4948</v>
      </c>
      <c r="I18" s="49">
        <v>4915.6</v>
      </c>
      <c r="J18" s="50">
        <f t="shared" si="0"/>
        <v>0.9934518997574778</v>
      </c>
    </row>
    <row r="19" spans="1:10" s="23" customFormat="1" ht="18.75">
      <c r="A19" s="47"/>
      <c r="B19" s="47"/>
      <c r="C19" s="47"/>
      <c r="D19" s="47" t="s">
        <v>103</v>
      </c>
      <c r="E19" s="51" t="s">
        <v>104</v>
      </c>
      <c r="F19" s="49">
        <v>449.4</v>
      </c>
      <c r="G19" s="49"/>
      <c r="H19" s="49">
        <v>218.4</v>
      </c>
      <c r="I19" s="49">
        <v>205.3</v>
      </c>
      <c r="J19" s="50">
        <f t="shared" si="0"/>
        <v>0.940018315018315</v>
      </c>
    </row>
    <row r="20" spans="1:10" s="23" customFormat="1" ht="18.75">
      <c r="A20" s="47"/>
      <c r="B20" s="52" t="s">
        <v>8</v>
      </c>
      <c r="C20" s="45"/>
      <c r="D20" s="45"/>
      <c r="E20" s="46" t="s">
        <v>69</v>
      </c>
      <c r="F20" s="43">
        <f>F21</f>
        <v>20.6</v>
      </c>
      <c r="G20" s="43">
        <f aca="true" t="shared" si="1" ref="G20:H22">G21</f>
        <v>0</v>
      </c>
      <c r="H20" s="43">
        <f t="shared" si="1"/>
        <v>20.6</v>
      </c>
      <c r="I20" s="43">
        <f>I21</f>
        <v>20.6</v>
      </c>
      <c r="J20" s="44">
        <f t="shared" si="0"/>
        <v>1</v>
      </c>
    </row>
    <row r="21" spans="1:10" s="23" customFormat="1" ht="18.75">
      <c r="A21" s="41"/>
      <c r="B21" s="41"/>
      <c r="C21" s="41" t="s">
        <v>164</v>
      </c>
      <c r="D21" s="41" t="s">
        <v>352</v>
      </c>
      <c r="E21" s="42" t="s">
        <v>107</v>
      </c>
      <c r="F21" s="43">
        <f>F22</f>
        <v>20.6</v>
      </c>
      <c r="G21" s="43">
        <f t="shared" si="1"/>
        <v>0</v>
      </c>
      <c r="H21" s="43">
        <f t="shared" si="1"/>
        <v>20.6</v>
      </c>
      <c r="I21" s="43">
        <f>I22</f>
        <v>20.6</v>
      </c>
      <c r="J21" s="44">
        <f t="shared" si="0"/>
        <v>1</v>
      </c>
    </row>
    <row r="22" spans="1:10" s="23" customFormat="1" ht="18.75">
      <c r="A22" s="41"/>
      <c r="B22" s="47"/>
      <c r="C22" s="47" t="s">
        <v>165</v>
      </c>
      <c r="D22" s="47" t="s">
        <v>352</v>
      </c>
      <c r="E22" s="48" t="s">
        <v>154</v>
      </c>
      <c r="F22" s="49">
        <f>F23</f>
        <v>20.6</v>
      </c>
      <c r="G22" s="49">
        <f t="shared" si="1"/>
        <v>0</v>
      </c>
      <c r="H22" s="49">
        <f t="shared" si="1"/>
        <v>20.6</v>
      </c>
      <c r="I22" s="49">
        <f>I23</f>
        <v>20.6</v>
      </c>
      <c r="J22" s="50">
        <f t="shared" si="0"/>
        <v>1</v>
      </c>
    </row>
    <row r="23" spans="1:10" s="23" customFormat="1" ht="18.75">
      <c r="A23" s="47"/>
      <c r="B23" s="47"/>
      <c r="C23" s="47"/>
      <c r="D23" s="47" t="s">
        <v>103</v>
      </c>
      <c r="E23" s="51" t="s">
        <v>104</v>
      </c>
      <c r="F23" s="49">
        <v>20.6</v>
      </c>
      <c r="G23" s="49"/>
      <c r="H23" s="49">
        <f>SUM(F23:G23)</f>
        <v>20.6</v>
      </c>
      <c r="I23" s="49">
        <v>20.6</v>
      </c>
      <c r="J23" s="50">
        <f t="shared" si="0"/>
        <v>1</v>
      </c>
    </row>
    <row r="24" spans="1:10" s="23" customFormat="1" ht="18.75">
      <c r="A24" s="41"/>
      <c r="B24" s="45" t="s">
        <v>90</v>
      </c>
      <c r="C24" s="53"/>
      <c r="D24" s="53"/>
      <c r="E24" s="46" t="s">
        <v>81</v>
      </c>
      <c r="F24" s="43">
        <f>F25</f>
        <v>35</v>
      </c>
      <c r="G24" s="43">
        <f aca="true" t="shared" si="2" ref="G24:H27">G25</f>
        <v>30</v>
      </c>
      <c r="H24" s="43">
        <f t="shared" si="2"/>
        <v>65</v>
      </c>
      <c r="I24" s="43">
        <f>I25</f>
        <v>34.7</v>
      </c>
      <c r="J24" s="44">
        <f t="shared" si="0"/>
        <v>0.5338461538461539</v>
      </c>
    </row>
    <row r="25" spans="1:10" s="23" customFormat="1" ht="18.75">
      <c r="A25" s="41"/>
      <c r="B25" s="41" t="s">
        <v>397</v>
      </c>
      <c r="C25" s="41"/>
      <c r="D25" s="41"/>
      <c r="E25" s="54" t="s">
        <v>398</v>
      </c>
      <c r="F25" s="43">
        <f>F26</f>
        <v>35</v>
      </c>
      <c r="G25" s="43">
        <f t="shared" si="2"/>
        <v>30</v>
      </c>
      <c r="H25" s="43">
        <f t="shared" si="2"/>
        <v>65</v>
      </c>
      <c r="I25" s="43">
        <f>I26</f>
        <v>34.7</v>
      </c>
      <c r="J25" s="44">
        <f t="shared" si="0"/>
        <v>0.5338461538461539</v>
      </c>
    </row>
    <row r="26" spans="1:10" s="23" customFormat="1" ht="18.75">
      <c r="A26" s="47"/>
      <c r="B26" s="47"/>
      <c r="C26" s="41" t="s">
        <v>160</v>
      </c>
      <c r="D26" s="41" t="s">
        <v>352</v>
      </c>
      <c r="E26" s="42" t="s">
        <v>100</v>
      </c>
      <c r="F26" s="43">
        <f>F27</f>
        <v>35</v>
      </c>
      <c r="G26" s="43">
        <f t="shared" si="2"/>
        <v>30</v>
      </c>
      <c r="H26" s="43">
        <f t="shared" si="2"/>
        <v>65</v>
      </c>
      <c r="I26" s="43">
        <f>I27</f>
        <v>34.7</v>
      </c>
      <c r="J26" s="44">
        <f t="shared" si="0"/>
        <v>0.5338461538461539</v>
      </c>
    </row>
    <row r="27" spans="1:10" s="23" customFormat="1" ht="18.75">
      <c r="A27" s="47"/>
      <c r="B27" s="47"/>
      <c r="C27" s="47" t="s">
        <v>162</v>
      </c>
      <c r="D27" s="47" t="s">
        <v>352</v>
      </c>
      <c r="E27" s="48" t="s">
        <v>7</v>
      </c>
      <c r="F27" s="49">
        <f>F28</f>
        <v>35</v>
      </c>
      <c r="G27" s="49">
        <f t="shared" si="2"/>
        <v>30</v>
      </c>
      <c r="H27" s="49">
        <f t="shared" si="2"/>
        <v>65</v>
      </c>
      <c r="I27" s="49">
        <f>I28</f>
        <v>34.7</v>
      </c>
      <c r="J27" s="50">
        <f t="shared" si="0"/>
        <v>0.5338461538461539</v>
      </c>
    </row>
    <row r="28" spans="1:10" s="23" customFormat="1" ht="18.75">
      <c r="A28" s="47"/>
      <c r="B28" s="47"/>
      <c r="C28" s="47"/>
      <c r="D28" s="47" t="s">
        <v>103</v>
      </c>
      <c r="E28" s="51" t="s">
        <v>104</v>
      </c>
      <c r="F28" s="49">
        <v>35</v>
      </c>
      <c r="G28" s="177">
        <v>30</v>
      </c>
      <c r="H28" s="49">
        <f>SUM(F28:G28)</f>
        <v>65</v>
      </c>
      <c r="I28" s="49">
        <v>34.7</v>
      </c>
      <c r="J28" s="50">
        <f t="shared" si="0"/>
        <v>0.5338461538461539</v>
      </c>
    </row>
    <row r="29" spans="1:10" s="23" customFormat="1" ht="18.75">
      <c r="A29" s="36"/>
      <c r="B29" s="36"/>
      <c r="C29" s="39"/>
      <c r="D29" s="39"/>
      <c r="E29" s="37"/>
      <c r="F29" s="36"/>
      <c r="G29" s="36"/>
      <c r="H29" s="36"/>
      <c r="I29" s="36"/>
      <c r="J29" s="50"/>
    </row>
    <row r="30" spans="1:10" ht="18.75">
      <c r="A30" s="41" t="s">
        <v>44</v>
      </c>
      <c r="B30" s="41" t="s">
        <v>352</v>
      </c>
      <c r="C30" s="41" t="s">
        <v>352</v>
      </c>
      <c r="D30" s="41" t="s">
        <v>352</v>
      </c>
      <c r="E30" s="42" t="s">
        <v>557</v>
      </c>
      <c r="F30" s="43" t="e">
        <f>F31+F49</f>
        <v>#REF!</v>
      </c>
      <c r="G30" s="43" t="e">
        <f>G31+G49</f>
        <v>#REF!</v>
      </c>
      <c r="H30" s="43">
        <f>H31+H49</f>
        <v>9621.9</v>
      </c>
      <c r="I30" s="43">
        <f>I31+I49</f>
        <v>9388.4</v>
      </c>
      <c r="J30" s="44">
        <f aca="true" t="shared" si="3" ref="J30:J53">I30/H30</f>
        <v>0.9757324436961515</v>
      </c>
    </row>
    <row r="31" spans="1:10" ht="18.75">
      <c r="A31" s="41"/>
      <c r="B31" s="45" t="s">
        <v>89</v>
      </c>
      <c r="C31" s="45"/>
      <c r="D31" s="45"/>
      <c r="E31" s="46" t="s">
        <v>63</v>
      </c>
      <c r="F31" s="43">
        <f>F32+F45</f>
        <v>10236.900000000001</v>
      </c>
      <c r="G31" s="43">
        <f>G32+G45</f>
        <v>0</v>
      </c>
      <c r="H31" s="43">
        <f>H32+H45</f>
        <v>9504.4</v>
      </c>
      <c r="I31" s="43">
        <f>I32+I45</f>
        <v>9270.9</v>
      </c>
      <c r="J31" s="44">
        <f t="shared" si="3"/>
        <v>0.9754324312949791</v>
      </c>
    </row>
    <row r="32" spans="1:10" ht="21.75" customHeight="1">
      <c r="A32" s="41"/>
      <c r="B32" s="52" t="s">
        <v>45</v>
      </c>
      <c r="C32" s="45"/>
      <c r="D32" s="45"/>
      <c r="E32" s="46" t="s">
        <v>65</v>
      </c>
      <c r="F32" s="43">
        <f>F33</f>
        <v>9176.900000000001</v>
      </c>
      <c r="G32" s="43">
        <f>G33</f>
        <v>0</v>
      </c>
      <c r="H32" s="43">
        <f>H33</f>
        <v>8444.4</v>
      </c>
      <c r="I32" s="43">
        <f>I33</f>
        <v>8275.3</v>
      </c>
      <c r="J32" s="44">
        <f t="shared" si="3"/>
        <v>0.9799748946047084</v>
      </c>
    </row>
    <row r="33" spans="1:10" ht="18.75">
      <c r="A33" s="41"/>
      <c r="B33" s="41"/>
      <c r="C33" s="41" t="s">
        <v>160</v>
      </c>
      <c r="D33" s="41" t="s">
        <v>352</v>
      </c>
      <c r="E33" s="42" t="s">
        <v>100</v>
      </c>
      <c r="F33" s="43">
        <f>F34+F38+F41+F43</f>
        <v>9176.900000000001</v>
      </c>
      <c r="G33" s="43">
        <f>G34+G38+G41+G43</f>
        <v>0</v>
      </c>
      <c r="H33" s="43">
        <f>H34+H38+H41+H43</f>
        <v>8444.4</v>
      </c>
      <c r="I33" s="43">
        <f>I34+I38+I41+I43</f>
        <v>8275.3</v>
      </c>
      <c r="J33" s="44">
        <f t="shared" si="3"/>
        <v>0.9799748946047084</v>
      </c>
    </row>
    <row r="34" spans="1:10" ht="18.75">
      <c r="A34" s="47"/>
      <c r="B34" s="47"/>
      <c r="C34" s="47" t="s">
        <v>162</v>
      </c>
      <c r="D34" s="47" t="s">
        <v>352</v>
      </c>
      <c r="E34" s="48" t="s">
        <v>399</v>
      </c>
      <c r="F34" s="49">
        <f>F35+F36+F37</f>
        <v>4542.5</v>
      </c>
      <c r="G34" s="49">
        <f>G35+G36+G37</f>
        <v>0</v>
      </c>
      <c r="H34" s="49">
        <f>H35+H36+H37</f>
        <v>4376.3</v>
      </c>
      <c r="I34" s="49">
        <f>I35+I36+I37</f>
        <v>4332.5</v>
      </c>
      <c r="J34" s="50">
        <f t="shared" si="3"/>
        <v>0.989991545369376</v>
      </c>
    </row>
    <row r="35" spans="1:10" ht="37.5">
      <c r="A35" s="47"/>
      <c r="B35" s="47"/>
      <c r="C35" s="47"/>
      <c r="D35" s="47" t="s">
        <v>101</v>
      </c>
      <c r="E35" s="51" t="s">
        <v>102</v>
      </c>
      <c r="F35" s="49">
        <v>3627.9</v>
      </c>
      <c r="G35" s="49"/>
      <c r="H35" s="49">
        <v>3611.7</v>
      </c>
      <c r="I35" s="49">
        <v>3611.5</v>
      </c>
      <c r="J35" s="50">
        <f t="shared" si="3"/>
        <v>0.9999446244150955</v>
      </c>
    </row>
    <row r="36" spans="1:10" ht="18.75">
      <c r="A36" s="47"/>
      <c r="B36" s="47"/>
      <c r="C36" s="47"/>
      <c r="D36" s="47" t="s">
        <v>103</v>
      </c>
      <c r="E36" s="51" t="s">
        <v>104</v>
      </c>
      <c r="F36" s="49">
        <v>911.8</v>
      </c>
      <c r="G36" s="49"/>
      <c r="H36" s="49">
        <v>760.5</v>
      </c>
      <c r="I36" s="49">
        <v>716.9</v>
      </c>
      <c r="J36" s="50">
        <f t="shared" si="3"/>
        <v>0.9426692965154503</v>
      </c>
    </row>
    <row r="37" spans="1:10" ht="18.75">
      <c r="A37" s="47"/>
      <c r="B37" s="47"/>
      <c r="C37" s="47"/>
      <c r="D37" s="47" t="s">
        <v>105</v>
      </c>
      <c r="E37" s="51" t="s">
        <v>106</v>
      </c>
      <c r="F37" s="49">
        <v>2.8</v>
      </c>
      <c r="G37" s="49"/>
      <c r="H37" s="49">
        <v>4.1</v>
      </c>
      <c r="I37" s="49">
        <v>4.1</v>
      </c>
      <c r="J37" s="50">
        <f t="shared" si="3"/>
        <v>1</v>
      </c>
    </row>
    <row r="38" spans="1:10" ht="18.75">
      <c r="A38" s="47"/>
      <c r="B38" s="47"/>
      <c r="C38" s="47" t="s">
        <v>166</v>
      </c>
      <c r="D38" s="47" t="s">
        <v>352</v>
      </c>
      <c r="E38" s="48" t="s">
        <v>621</v>
      </c>
      <c r="F38" s="49">
        <f>F39+F40</f>
        <v>2035.8</v>
      </c>
      <c r="G38" s="49">
        <f>G39+G40</f>
        <v>0</v>
      </c>
      <c r="H38" s="49">
        <f>H39+H40</f>
        <v>1650</v>
      </c>
      <c r="I38" s="49">
        <f>I39+I40</f>
        <v>1529.9</v>
      </c>
      <c r="J38" s="50">
        <f t="shared" si="3"/>
        <v>0.9272121212121213</v>
      </c>
    </row>
    <row r="39" spans="1:10" ht="37.5">
      <c r="A39" s="47"/>
      <c r="B39" s="47"/>
      <c r="C39" s="47"/>
      <c r="D39" s="47" t="s">
        <v>101</v>
      </c>
      <c r="E39" s="51" t="s">
        <v>102</v>
      </c>
      <c r="F39" s="49">
        <v>1885.8</v>
      </c>
      <c r="G39" s="49"/>
      <c r="H39" s="49">
        <v>1512</v>
      </c>
      <c r="I39" s="49">
        <v>1391.9</v>
      </c>
      <c r="J39" s="50">
        <f t="shared" si="3"/>
        <v>0.9205687830687831</v>
      </c>
    </row>
    <row r="40" spans="1:10" ht="18.75">
      <c r="A40" s="47"/>
      <c r="B40" s="47"/>
      <c r="C40" s="47"/>
      <c r="D40" s="47" t="s">
        <v>103</v>
      </c>
      <c r="E40" s="51" t="s">
        <v>104</v>
      </c>
      <c r="F40" s="49">
        <v>150</v>
      </c>
      <c r="G40" s="49"/>
      <c r="H40" s="49">
        <v>138</v>
      </c>
      <c r="I40" s="49">
        <v>138</v>
      </c>
      <c r="J40" s="50">
        <f t="shared" si="3"/>
        <v>1</v>
      </c>
    </row>
    <row r="41" spans="1:10" ht="18.75">
      <c r="A41" s="47"/>
      <c r="B41" s="47"/>
      <c r="C41" s="47" t="s">
        <v>163</v>
      </c>
      <c r="D41" s="47" t="s">
        <v>352</v>
      </c>
      <c r="E41" s="48" t="s">
        <v>153</v>
      </c>
      <c r="F41" s="49">
        <f>F42</f>
        <v>105.6</v>
      </c>
      <c r="G41" s="49">
        <f>G42</f>
        <v>0</v>
      </c>
      <c r="H41" s="49">
        <f>H42</f>
        <v>36.4</v>
      </c>
      <c r="I41" s="49">
        <f>I42</f>
        <v>31.2</v>
      </c>
      <c r="J41" s="50">
        <f t="shared" si="3"/>
        <v>0.8571428571428572</v>
      </c>
    </row>
    <row r="42" spans="1:10" ht="18.75">
      <c r="A42" s="47"/>
      <c r="B42" s="47"/>
      <c r="C42" s="47"/>
      <c r="D42" s="47" t="s">
        <v>103</v>
      </c>
      <c r="E42" s="51" t="s">
        <v>104</v>
      </c>
      <c r="F42" s="49">
        <v>105.6</v>
      </c>
      <c r="G42" s="49"/>
      <c r="H42" s="49">
        <v>36.4</v>
      </c>
      <c r="I42" s="49">
        <v>31.2</v>
      </c>
      <c r="J42" s="50">
        <f t="shared" si="3"/>
        <v>0.8571428571428572</v>
      </c>
    </row>
    <row r="43" spans="1:10" ht="18.75">
      <c r="A43" s="47"/>
      <c r="B43" s="47"/>
      <c r="C43" s="47" t="s">
        <v>167</v>
      </c>
      <c r="D43" s="47" t="s">
        <v>352</v>
      </c>
      <c r="E43" s="48" t="s">
        <v>108</v>
      </c>
      <c r="F43" s="49">
        <f>F44</f>
        <v>2493</v>
      </c>
      <c r="G43" s="49">
        <f>G44</f>
        <v>0</v>
      </c>
      <c r="H43" s="49">
        <f>H44</f>
        <v>2381.7</v>
      </c>
      <c r="I43" s="49">
        <f>I44</f>
        <v>2381.7</v>
      </c>
      <c r="J43" s="50">
        <f t="shared" si="3"/>
        <v>1</v>
      </c>
    </row>
    <row r="44" spans="1:10" ht="18.75">
      <c r="A44" s="47"/>
      <c r="B44" s="47"/>
      <c r="C44" s="47"/>
      <c r="D44" s="47" t="s">
        <v>109</v>
      </c>
      <c r="E44" s="51" t="s">
        <v>110</v>
      </c>
      <c r="F44" s="49">
        <v>2493</v>
      </c>
      <c r="G44" s="49"/>
      <c r="H44" s="49">
        <v>2381.7</v>
      </c>
      <c r="I44" s="49">
        <v>2381.7</v>
      </c>
      <c r="J44" s="50">
        <f t="shared" si="3"/>
        <v>1</v>
      </c>
    </row>
    <row r="45" spans="1:10" ht="18.75">
      <c r="A45" s="47"/>
      <c r="B45" s="52" t="s">
        <v>8</v>
      </c>
      <c r="C45" s="45"/>
      <c r="D45" s="45"/>
      <c r="E45" s="46" t="s">
        <v>69</v>
      </c>
      <c r="F45" s="43">
        <f>F46</f>
        <v>1060</v>
      </c>
      <c r="G45" s="43">
        <f aca="true" t="shared" si="4" ref="G45:H47">G46</f>
        <v>0</v>
      </c>
      <c r="H45" s="43">
        <f t="shared" si="4"/>
        <v>1060</v>
      </c>
      <c r="I45" s="43">
        <f>I46</f>
        <v>995.6</v>
      </c>
      <c r="J45" s="44">
        <f t="shared" si="3"/>
        <v>0.9392452830188679</v>
      </c>
    </row>
    <row r="46" spans="1:10" ht="18.75">
      <c r="A46" s="41"/>
      <c r="B46" s="41"/>
      <c r="C46" s="41" t="s">
        <v>164</v>
      </c>
      <c r="D46" s="41" t="s">
        <v>352</v>
      </c>
      <c r="E46" s="42" t="s">
        <v>107</v>
      </c>
      <c r="F46" s="43">
        <f>F47</f>
        <v>1060</v>
      </c>
      <c r="G46" s="43">
        <f t="shared" si="4"/>
        <v>0</v>
      </c>
      <c r="H46" s="43">
        <f t="shared" si="4"/>
        <v>1060</v>
      </c>
      <c r="I46" s="43">
        <f>I47</f>
        <v>995.6</v>
      </c>
      <c r="J46" s="44">
        <f t="shared" si="3"/>
        <v>0.9392452830188679</v>
      </c>
    </row>
    <row r="47" spans="1:10" ht="18.75">
      <c r="A47" s="41"/>
      <c r="B47" s="41"/>
      <c r="C47" s="47" t="s">
        <v>165</v>
      </c>
      <c r="D47" s="47" t="s">
        <v>352</v>
      </c>
      <c r="E47" s="48" t="s">
        <v>154</v>
      </c>
      <c r="F47" s="49">
        <f>F48</f>
        <v>1060</v>
      </c>
      <c r="G47" s="49">
        <f t="shared" si="4"/>
        <v>0</v>
      </c>
      <c r="H47" s="49">
        <f t="shared" si="4"/>
        <v>1060</v>
      </c>
      <c r="I47" s="49">
        <f>I48</f>
        <v>995.6</v>
      </c>
      <c r="J47" s="50">
        <f t="shared" si="3"/>
        <v>0.9392452830188679</v>
      </c>
    </row>
    <row r="48" spans="1:10" ht="18.75">
      <c r="A48" s="47"/>
      <c r="B48" s="47"/>
      <c r="C48" s="47"/>
      <c r="D48" s="47" t="s">
        <v>103</v>
      </c>
      <c r="E48" s="51" t="s">
        <v>104</v>
      </c>
      <c r="F48" s="49">
        <v>1060</v>
      </c>
      <c r="G48" s="49"/>
      <c r="H48" s="49">
        <f>SUM(F48:G48)</f>
        <v>1060</v>
      </c>
      <c r="I48" s="49">
        <v>995.6</v>
      </c>
      <c r="J48" s="50">
        <f t="shared" si="3"/>
        <v>0.9392452830188679</v>
      </c>
    </row>
    <row r="49" spans="1:10" ht="18.75">
      <c r="A49" s="41"/>
      <c r="B49" s="45" t="s">
        <v>90</v>
      </c>
      <c r="C49" s="53"/>
      <c r="D49" s="53"/>
      <c r="E49" s="46" t="s">
        <v>81</v>
      </c>
      <c r="F49" s="43" t="e">
        <f aca="true" t="shared" si="5" ref="F49:I52">F50</f>
        <v>#REF!</v>
      </c>
      <c r="G49" s="43" t="e">
        <f t="shared" si="5"/>
        <v>#REF!</v>
      </c>
      <c r="H49" s="43">
        <f t="shared" si="5"/>
        <v>117.5</v>
      </c>
      <c r="I49" s="43">
        <f t="shared" si="5"/>
        <v>117.5</v>
      </c>
      <c r="J49" s="44">
        <f t="shared" si="3"/>
        <v>1</v>
      </c>
    </row>
    <row r="50" spans="1:10" ht="18.75">
      <c r="A50" s="41"/>
      <c r="B50" s="41" t="s">
        <v>397</v>
      </c>
      <c r="C50" s="41"/>
      <c r="D50" s="41"/>
      <c r="E50" s="54" t="s">
        <v>398</v>
      </c>
      <c r="F50" s="43" t="e">
        <f t="shared" si="5"/>
        <v>#REF!</v>
      </c>
      <c r="G50" s="43" t="e">
        <f t="shared" si="5"/>
        <v>#REF!</v>
      </c>
      <c r="H50" s="43">
        <f t="shared" si="5"/>
        <v>117.5</v>
      </c>
      <c r="I50" s="43">
        <f t="shared" si="5"/>
        <v>117.5</v>
      </c>
      <c r="J50" s="44">
        <f t="shared" si="3"/>
        <v>1</v>
      </c>
    </row>
    <row r="51" spans="1:10" ht="18.75">
      <c r="A51" s="41"/>
      <c r="B51" s="41"/>
      <c r="C51" s="41" t="s">
        <v>160</v>
      </c>
      <c r="D51" s="41" t="s">
        <v>352</v>
      </c>
      <c r="E51" s="42" t="s">
        <v>100</v>
      </c>
      <c r="F51" s="43" t="e">
        <f>#REF!+F52</f>
        <v>#REF!</v>
      </c>
      <c r="G51" s="43" t="e">
        <f>#REF!+G52</f>
        <v>#REF!</v>
      </c>
      <c r="H51" s="43">
        <f>H52</f>
        <v>117.5</v>
      </c>
      <c r="I51" s="43">
        <f>I52</f>
        <v>117.5</v>
      </c>
      <c r="J51" s="44">
        <f t="shared" si="3"/>
        <v>1</v>
      </c>
    </row>
    <row r="52" spans="1:10" ht="18.75">
      <c r="A52" s="47"/>
      <c r="B52" s="47"/>
      <c r="C52" s="47" t="s">
        <v>166</v>
      </c>
      <c r="D52" s="47" t="s">
        <v>352</v>
      </c>
      <c r="E52" s="48" t="s">
        <v>621</v>
      </c>
      <c r="F52" s="49">
        <f t="shared" si="5"/>
        <v>177</v>
      </c>
      <c r="G52" s="49">
        <f t="shared" si="5"/>
        <v>0</v>
      </c>
      <c r="H52" s="49">
        <f t="shared" si="5"/>
        <v>117.5</v>
      </c>
      <c r="I52" s="49">
        <f t="shared" si="5"/>
        <v>117.5</v>
      </c>
      <c r="J52" s="50">
        <f t="shared" si="3"/>
        <v>1</v>
      </c>
    </row>
    <row r="53" spans="1:10" ht="18.75">
      <c r="A53" s="47"/>
      <c r="B53" s="47"/>
      <c r="C53" s="47"/>
      <c r="D53" s="47" t="s">
        <v>103</v>
      </c>
      <c r="E53" s="51" t="s">
        <v>104</v>
      </c>
      <c r="F53" s="49">
        <v>177</v>
      </c>
      <c r="G53" s="49"/>
      <c r="H53" s="49">
        <v>117.5</v>
      </c>
      <c r="I53" s="49">
        <v>117.5</v>
      </c>
      <c r="J53" s="50">
        <f t="shared" si="3"/>
        <v>1</v>
      </c>
    </row>
    <row r="54" spans="1:10" ht="18.75">
      <c r="A54" s="47"/>
      <c r="B54" s="47"/>
      <c r="C54" s="47"/>
      <c r="D54" s="47"/>
      <c r="E54" s="48"/>
      <c r="F54" s="49"/>
      <c r="G54" s="49"/>
      <c r="H54" s="49"/>
      <c r="I54" s="49"/>
      <c r="J54" s="50"/>
    </row>
    <row r="55" spans="1:10" ht="18.75">
      <c r="A55" s="41" t="s">
        <v>35</v>
      </c>
      <c r="B55" s="41"/>
      <c r="C55" s="41" t="s">
        <v>352</v>
      </c>
      <c r="D55" s="41" t="s">
        <v>352</v>
      </c>
      <c r="E55" s="42" t="s">
        <v>655</v>
      </c>
      <c r="F55" s="43" t="e">
        <f>F56+F170+F213+F282+F449+F463+#REF!+F527+F600</f>
        <v>#REF!</v>
      </c>
      <c r="G55" s="43" t="e">
        <f>G56+G170+G213+G282+G449+G463+#REF!+G527+G600</f>
        <v>#REF!</v>
      </c>
      <c r="H55" s="43">
        <f>H56+H170+H213+H282+H449+H463+H527+H600+H520</f>
        <v>2253277.0814400003</v>
      </c>
      <c r="I55" s="43">
        <f>I56+I170+I213+I282+I449+I463+I527+I600+I520</f>
        <v>1920737.3846699998</v>
      </c>
      <c r="J55" s="44">
        <f aca="true" t="shared" si="6" ref="J55:J118">I55/H55</f>
        <v>0.8524195273146414</v>
      </c>
    </row>
    <row r="56" spans="1:10" ht="18.75">
      <c r="A56" s="41"/>
      <c r="B56" s="45" t="s">
        <v>89</v>
      </c>
      <c r="C56" s="45"/>
      <c r="D56" s="45"/>
      <c r="E56" s="46" t="s">
        <v>63</v>
      </c>
      <c r="F56" s="43" t="e">
        <f>F57+F63+F107+F111+F97+F103</f>
        <v>#REF!</v>
      </c>
      <c r="G56" s="43" t="e">
        <f>G57+G63+G107+G111+G97+G103</f>
        <v>#REF!</v>
      </c>
      <c r="H56" s="43">
        <f>H57+H63+H107+H111+H97+H103</f>
        <v>200947.24791999994</v>
      </c>
      <c r="I56" s="43">
        <f>I57+I63+I107+I111+I97+I103</f>
        <v>195245.39999999997</v>
      </c>
      <c r="J56" s="44">
        <f t="shared" si="6"/>
        <v>0.9716251504859128</v>
      </c>
    </row>
    <row r="57" spans="1:10" ht="18.75">
      <c r="A57" s="41"/>
      <c r="B57" s="52" t="s">
        <v>46</v>
      </c>
      <c r="C57" s="45"/>
      <c r="D57" s="45"/>
      <c r="E57" s="46" t="s">
        <v>64</v>
      </c>
      <c r="F57" s="43">
        <f>F58</f>
        <v>3408.4</v>
      </c>
      <c r="G57" s="43">
        <f aca="true" t="shared" si="7" ref="G57:H59">G58</f>
        <v>0</v>
      </c>
      <c r="H57" s="43">
        <f t="shared" si="7"/>
        <v>3998.4</v>
      </c>
      <c r="I57" s="43">
        <f>I58</f>
        <v>3998.4</v>
      </c>
      <c r="J57" s="44">
        <f t="shared" si="6"/>
        <v>1</v>
      </c>
    </row>
    <row r="58" spans="1:10" ht="18.75">
      <c r="A58" s="41"/>
      <c r="B58" s="41"/>
      <c r="C58" s="41" t="s">
        <v>160</v>
      </c>
      <c r="D58" s="41" t="s">
        <v>352</v>
      </c>
      <c r="E58" s="42" t="s">
        <v>100</v>
      </c>
      <c r="F58" s="43">
        <f>F59</f>
        <v>3408.4</v>
      </c>
      <c r="G58" s="43">
        <f t="shared" si="7"/>
        <v>0</v>
      </c>
      <c r="H58" s="43">
        <f>H59+H61</f>
        <v>3998.4</v>
      </c>
      <c r="I58" s="43">
        <f>I59+I61</f>
        <v>3998.4</v>
      </c>
      <c r="J58" s="44">
        <f t="shared" si="6"/>
        <v>1</v>
      </c>
    </row>
    <row r="59" spans="1:10" ht="18.75">
      <c r="A59" s="124"/>
      <c r="B59" s="124"/>
      <c r="C59" s="47" t="s">
        <v>168</v>
      </c>
      <c r="D59" s="47" t="s">
        <v>352</v>
      </c>
      <c r="E59" s="48" t="s">
        <v>619</v>
      </c>
      <c r="F59" s="49">
        <f>F60</f>
        <v>3408.4</v>
      </c>
      <c r="G59" s="49">
        <f t="shared" si="7"/>
        <v>0</v>
      </c>
      <c r="H59" s="49">
        <f t="shared" si="7"/>
        <v>3868.4</v>
      </c>
      <c r="I59" s="49">
        <f>I60</f>
        <v>3868.4</v>
      </c>
      <c r="J59" s="50">
        <f t="shared" si="6"/>
        <v>1</v>
      </c>
    </row>
    <row r="60" spans="1:10" ht="37.5">
      <c r="A60" s="124"/>
      <c r="B60" s="124"/>
      <c r="C60" s="47"/>
      <c r="D60" s="47" t="s">
        <v>101</v>
      </c>
      <c r="E60" s="51" t="s">
        <v>102</v>
      </c>
      <c r="F60" s="49">
        <v>3408.4</v>
      </c>
      <c r="G60" s="49"/>
      <c r="H60" s="49">
        <v>3868.4</v>
      </c>
      <c r="I60" s="49">
        <v>3868.4</v>
      </c>
      <c r="J60" s="50">
        <f t="shared" si="6"/>
        <v>1</v>
      </c>
    </row>
    <row r="61" spans="1:10" s="129" customFormat="1" ht="18.75">
      <c r="A61" s="125"/>
      <c r="B61" s="125"/>
      <c r="C61" s="126" t="s">
        <v>814</v>
      </c>
      <c r="D61" s="126"/>
      <c r="E61" s="127" t="s">
        <v>815</v>
      </c>
      <c r="F61" s="128"/>
      <c r="G61" s="128"/>
      <c r="H61" s="128">
        <f>H62</f>
        <v>130</v>
      </c>
      <c r="I61" s="128">
        <f>I62</f>
        <v>130</v>
      </c>
      <c r="J61" s="150">
        <f t="shared" si="6"/>
        <v>1</v>
      </c>
    </row>
    <row r="62" spans="1:10" s="129" customFormat="1" ht="37.5">
      <c r="A62" s="125"/>
      <c r="B62" s="125"/>
      <c r="C62" s="126"/>
      <c r="D62" s="126" t="s">
        <v>101</v>
      </c>
      <c r="E62" s="127" t="s">
        <v>102</v>
      </c>
      <c r="F62" s="128"/>
      <c r="G62" s="128"/>
      <c r="H62" s="128">
        <v>130</v>
      </c>
      <c r="I62" s="128">
        <v>130</v>
      </c>
      <c r="J62" s="150">
        <f t="shared" si="6"/>
        <v>1</v>
      </c>
    </row>
    <row r="63" spans="1:10" ht="37.5">
      <c r="A63" s="47"/>
      <c r="B63" s="52" t="s">
        <v>29</v>
      </c>
      <c r="C63" s="45"/>
      <c r="D63" s="45"/>
      <c r="E63" s="46" t="s">
        <v>66</v>
      </c>
      <c r="F63" s="43">
        <f>F64+F71</f>
        <v>107734.09999999999</v>
      </c>
      <c r="G63" s="43">
        <f>G64+G71</f>
        <v>0</v>
      </c>
      <c r="H63" s="43">
        <f>H64+H71</f>
        <v>110651.99999999997</v>
      </c>
      <c r="I63" s="43">
        <f>I64+I71</f>
        <v>109691.89999999998</v>
      </c>
      <c r="J63" s="44">
        <f t="shared" si="6"/>
        <v>0.9913232476593284</v>
      </c>
    </row>
    <row r="64" spans="1:10" ht="18.75">
      <c r="A64" s="47"/>
      <c r="B64" s="52"/>
      <c r="C64" s="45" t="s">
        <v>254</v>
      </c>
      <c r="D64" s="45"/>
      <c r="E64" s="46" t="s">
        <v>632</v>
      </c>
      <c r="F64" s="43">
        <f aca="true" t="shared" si="8" ref="F64:I69">F65</f>
        <v>323.1</v>
      </c>
      <c r="G64" s="43">
        <f t="shared" si="8"/>
        <v>0</v>
      </c>
      <c r="H64" s="43">
        <f t="shared" si="8"/>
        <v>300.2</v>
      </c>
      <c r="I64" s="43">
        <f t="shared" si="8"/>
        <v>300.2</v>
      </c>
      <c r="J64" s="44">
        <f t="shared" si="6"/>
        <v>1</v>
      </c>
    </row>
    <row r="65" spans="1:10" ht="18.75">
      <c r="A65" s="47"/>
      <c r="B65" s="52"/>
      <c r="C65" s="45" t="s">
        <v>255</v>
      </c>
      <c r="D65" s="45"/>
      <c r="E65" s="46" t="s">
        <v>631</v>
      </c>
      <c r="F65" s="43">
        <f t="shared" si="8"/>
        <v>323.1</v>
      </c>
      <c r="G65" s="43">
        <f t="shared" si="8"/>
        <v>0</v>
      </c>
      <c r="H65" s="43">
        <f t="shared" si="8"/>
        <v>300.2</v>
      </c>
      <c r="I65" s="43">
        <f t="shared" si="8"/>
        <v>300.2</v>
      </c>
      <c r="J65" s="44">
        <f t="shared" si="6"/>
        <v>1</v>
      </c>
    </row>
    <row r="66" spans="1:10" ht="18.75">
      <c r="A66" s="47"/>
      <c r="B66" s="52"/>
      <c r="C66" s="45" t="s">
        <v>256</v>
      </c>
      <c r="D66" s="45"/>
      <c r="E66" s="46" t="s">
        <v>257</v>
      </c>
      <c r="F66" s="43">
        <f>F67+F69</f>
        <v>323.1</v>
      </c>
      <c r="G66" s="43">
        <f>G67+G69</f>
        <v>0</v>
      </c>
      <c r="H66" s="43">
        <f>H67+H69</f>
        <v>300.2</v>
      </c>
      <c r="I66" s="43">
        <f>I67+I69</f>
        <v>300.2</v>
      </c>
      <c r="J66" s="44">
        <f t="shared" si="6"/>
        <v>1</v>
      </c>
    </row>
    <row r="67" spans="1:10" ht="37.5">
      <c r="A67" s="126"/>
      <c r="B67" s="131"/>
      <c r="C67" s="126" t="s">
        <v>400</v>
      </c>
      <c r="D67" s="126"/>
      <c r="E67" s="127" t="s">
        <v>394</v>
      </c>
      <c r="F67" s="128">
        <f t="shared" si="8"/>
        <v>251</v>
      </c>
      <c r="G67" s="128">
        <f t="shared" si="8"/>
        <v>0</v>
      </c>
      <c r="H67" s="128">
        <f t="shared" si="8"/>
        <v>253.5</v>
      </c>
      <c r="I67" s="128">
        <f t="shared" si="8"/>
        <v>253.5</v>
      </c>
      <c r="J67" s="50">
        <f t="shared" si="6"/>
        <v>1</v>
      </c>
    </row>
    <row r="68" spans="1:10" ht="37.5">
      <c r="A68" s="126"/>
      <c r="B68" s="131"/>
      <c r="C68" s="126"/>
      <c r="D68" s="126" t="s">
        <v>101</v>
      </c>
      <c r="E68" s="127" t="s">
        <v>102</v>
      </c>
      <c r="F68" s="128">
        <v>251</v>
      </c>
      <c r="G68" s="49"/>
      <c r="H68" s="128">
        <v>253.5</v>
      </c>
      <c r="I68" s="128">
        <v>253.5</v>
      </c>
      <c r="J68" s="50">
        <f t="shared" si="6"/>
        <v>1</v>
      </c>
    </row>
    <row r="69" spans="1:10" ht="37.5">
      <c r="A69" s="126"/>
      <c r="B69" s="131"/>
      <c r="C69" s="126" t="s">
        <v>443</v>
      </c>
      <c r="D69" s="126"/>
      <c r="E69" s="127" t="s">
        <v>444</v>
      </c>
      <c r="F69" s="128">
        <f t="shared" si="8"/>
        <v>72.1</v>
      </c>
      <c r="G69" s="128">
        <f t="shared" si="8"/>
        <v>0</v>
      </c>
      <c r="H69" s="128">
        <f t="shared" si="8"/>
        <v>46.7</v>
      </c>
      <c r="I69" s="128">
        <f t="shared" si="8"/>
        <v>46.7</v>
      </c>
      <c r="J69" s="50">
        <f t="shared" si="6"/>
        <v>1</v>
      </c>
    </row>
    <row r="70" spans="1:10" ht="37.5">
      <c r="A70" s="126"/>
      <c r="B70" s="131"/>
      <c r="C70" s="126"/>
      <c r="D70" s="126" t="s">
        <v>101</v>
      </c>
      <c r="E70" s="127" t="s">
        <v>102</v>
      </c>
      <c r="F70" s="128">
        <v>72.1</v>
      </c>
      <c r="G70" s="49"/>
      <c r="H70" s="128">
        <v>46.7</v>
      </c>
      <c r="I70" s="128">
        <v>46.7</v>
      </c>
      <c r="J70" s="50">
        <f t="shared" si="6"/>
        <v>1</v>
      </c>
    </row>
    <row r="71" spans="1:10" ht="18.75">
      <c r="A71" s="41"/>
      <c r="B71" s="41"/>
      <c r="C71" s="41" t="s">
        <v>169</v>
      </c>
      <c r="D71" s="41" t="s">
        <v>352</v>
      </c>
      <c r="E71" s="42" t="s">
        <v>146</v>
      </c>
      <c r="F71" s="43">
        <f aca="true" t="shared" si="9" ref="F71:I72">F72</f>
        <v>107410.99999999999</v>
      </c>
      <c r="G71" s="43">
        <f t="shared" si="9"/>
        <v>0</v>
      </c>
      <c r="H71" s="43">
        <f t="shared" si="9"/>
        <v>110351.79999999997</v>
      </c>
      <c r="I71" s="43">
        <f t="shared" si="9"/>
        <v>109391.69999999998</v>
      </c>
      <c r="J71" s="44">
        <f t="shared" si="6"/>
        <v>0.9912996435037762</v>
      </c>
    </row>
    <row r="72" spans="1:10" ht="37.5">
      <c r="A72" s="41"/>
      <c r="B72" s="41"/>
      <c r="C72" s="41" t="s">
        <v>170</v>
      </c>
      <c r="D72" s="41" t="s">
        <v>352</v>
      </c>
      <c r="E72" s="42" t="s">
        <v>126</v>
      </c>
      <c r="F72" s="43">
        <f t="shared" si="9"/>
        <v>107410.99999999999</v>
      </c>
      <c r="G72" s="43">
        <f t="shared" si="9"/>
        <v>0</v>
      </c>
      <c r="H72" s="43">
        <f t="shared" si="9"/>
        <v>110351.79999999997</v>
      </c>
      <c r="I72" s="43">
        <f t="shared" si="9"/>
        <v>109391.69999999998</v>
      </c>
      <c r="J72" s="44">
        <f t="shared" si="6"/>
        <v>0.9912996435037762</v>
      </c>
    </row>
    <row r="73" spans="1:10" ht="18.75">
      <c r="A73" s="41"/>
      <c r="B73" s="41"/>
      <c r="C73" s="41" t="s">
        <v>171</v>
      </c>
      <c r="D73" s="41"/>
      <c r="E73" s="42" t="s">
        <v>172</v>
      </c>
      <c r="F73" s="43">
        <f>F74+F79+F88+F83+F81+F91+F85+F93</f>
        <v>107410.99999999999</v>
      </c>
      <c r="G73" s="43">
        <f>G74+G79+G88+G83+G81+G91+G85+G93</f>
        <v>0</v>
      </c>
      <c r="H73" s="43">
        <f>H74+H79+H88+H83+H81+H91+H85+H93+H95</f>
        <v>110351.79999999997</v>
      </c>
      <c r="I73" s="43">
        <f>I74+I79+I88+I83+I81+I91+I85+I93+I95</f>
        <v>109391.69999999998</v>
      </c>
      <c r="J73" s="44">
        <f t="shared" si="6"/>
        <v>0.9912996435037762</v>
      </c>
    </row>
    <row r="74" spans="1:10" ht="18.75">
      <c r="A74" s="41"/>
      <c r="B74" s="41"/>
      <c r="C74" s="47" t="s">
        <v>173</v>
      </c>
      <c r="D74" s="47" t="s">
        <v>352</v>
      </c>
      <c r="E74" s="48" t="s">
        <v>7</v>
      </c>
      <c r="F74" s="49">
        <f>SUM(F75:F78)</f>
        <v>101196.59999999999</v>
      </c>
      <c r="G74" s="49">
        <f>SUM(G75:G78)</f>
        <v>0</v>
      </c>
      <c r="H74" s="49">
        <f>SUM(H75:H78)</f>
        <v>103222.79999999999</v>
      </c>
      <c r="I74" s="49">
        <f>SUM(I75:I78)</f>
        <v>102274.5</v>
      </c>
      <c r="J74" s="50">
        <f t="shared" si="6"/>
        <v>0.9908130761808439</v>
      </c>
    </row>
    <row r="75" spans="1:10" ht="37.5">
      <c r="A75" s="47"/>
      <c r="B75" s="47"/>
      <c r="C75" s="47"/>
      <c r="D75" s="47" t="s">
        <v>101</v>
      </c>
      <c r="E75" s="51" t="s">
        <v>102</v>
      </c>
      <c r="F75" s="49">
        <v>89814.5</v>
      </c>
      <c r="G75" s="49"/>
      <c r="H75" s="49">
        <v>93521.4</v>
      </c>
      <c r="I75" s="49">
        <v>92993.4</v>
      </c>
      <c r="J75" s="50">
        <f t="shared" si="6"/>
        <v>0.9943542333626314</v>
      </c>
    </row>
    <row r="76" spans="1:10" ht="18.75">
      <c r="A76" s="47"/>
      <c r="B76" s="47"/>
      <c r="C76" s="47"/>
      <c r="D76" s="47" t="s">
        <v>103</v>
      </c>
      <c r="E76" s="51" t="s">
        <v>104</v>
      </c>
      <c r="F76" s="49">
        <v>11223.2</v>
      </c>
      <c r="G76" s="49"/>
      <c r="H76" s="49">
        <v>9486.4</v>
      </c>
      <c r="I76" s="49">
        <v>9066.1</v>
      </c>
      <c r="J76" s="50">
        <f t="shared" si="6"/>
        <v>0.9556944678697926</v>
      </c>
    </row>
    <row r="77" spans="1:10" ht="18.75">
      <c r="A77" s="47"/>
      <c r="B77" s="47"/>
      <c r="C77" s="47"/>
      <c r="D77" s="47" t="s">
        <v>109</v>
      </c>
      <c r="E77" s="51" t="s">
        <v>110</v>
      </c>
      <c r="F77" s="49"/>
      <c r="G77" s="49"/>
      <c r="H77" s="49">
        <v>32.9</v>
      </c>
      <c r="I77" s="49">
        <v>32.9</v>
      </c>
      <c r="J77" s="50">
        <f t="shared" si="6"/>
        <v>1</v>
      </c>
    </row>
    <row r="78" spans="1:10" ht="18.75">
      <c r="A78" s="47"/>
      <c r="B78" s="47"/>
      <c r="C78" s="47"/>
      <c r="D78" s="47" t="s">
        <v>105</v>
      </c>
      <c r="E78" s="51" t="s">
        <v>106</v>
      </c>
      <c r="F78" s="49">
        <v>158.9</v>
      </c>
      <c r="G78" s="49"/>
      <c r="H78" s="49">
        <v>182.1</v>
      </c>
      <c r="I78" s="49">
        <v>182.1</v>
      </c>
      <c r="J78" s="50">
        <f t="shared" si="6"/>
        <v>1</v>
      </c>
    </row>
    <row r="79" spans="1:10" ht="18.75">
      <c r="A79" s="41"/>
      <c r="B79" s="41"/>
      <c r="C79" s="47" t="s">
        <v>174</v>
      </c>
      <c r="D79" s="47" t="s">
        <v>352</v>
      </c>
      <c r="E79" s="48" t="s">
        <v>153</v>
      </c>
      <c r="F79" s="49">
        <f>F80</f>
        <v>700</v>
      </c>
      <c r="G79" s="49">
        <f>G80</f>
        <v>0</v>
      </c>
      <c r="H79" s="49">
        <f>H80</f>
        <v>700</v>
      </c>
      <c r="I79" s="49">
        <f>I80</f>
        <v>698.2</v>
      </c>
      <c r="J79" s="50">
        <f t="shared" si="6"/>
        <v>0.9974285714285714</v>
      </c>
    </row>
    <row r="80" spans="1:10" ht="18.75">
      <c r="A80" s="47"/>
      <c r="B80" s="47"/>
      <c r="C80" s="47"/>
      <c r="D80" s="47" t="s">
        <v>103</v>
      </c>
      <c r="E80" s="51" t="s">
        <v>104</v>
      </c>
      <c r="F80" s="49">
        <v>700</v>
      </c>
      <c r="G80" s="49"/>
      <c r="H80" s="49">
        <f>SUM(F80:G80)</f>
        <v>700</v>
      </c>
      <c r="I80" s="49">
        <v>698.2</v>
      </c>
      <c r="J80" s="50">
        <f t="shared" si="6"/>
        <v>0.9974285714285714</v>
      </c>
    </row>
    <row r="81" spans="1:10" ht="37.5">
      <c r="A81" s="126"/>
      <c r="B81" s="126"/>
      <c r="C81" s="132" t="s">
        <v>405</v>
      </c>
      <c r="D81" s="126"/>
      <c r="E81" s="127" t="s">
        <v>354</v>
      </c>
      <c r="F81" s="133">
        <f>F82</f>
        <v>15.7</v>
      </c>
      <c r="G81" s="133">
        <f>G82</f>
        <v>0</v>
      </c>
      <c r="H81" s="128">
        <f>H82</f>
        <v>15.9</v>
      </c>
      <c r="I81" s="133">
        <f>I82</f>
        <v>15.9</v>
      </c>
      <c r="J81" s="150">
        <f t="shared" si="6"/>
        <v>1</v>
      </c>
    </row>
    <row r="82" spans="1:10" ht="37.5">
      <c r="A82" s="126"/>
      <c r="B82" s="126"/>
      <c r="C82" s="132"/>
      <c r="D82" s="126" t="s">
        <v>101</v>
      </c>
      <c r="E82" s="127" t="s">
        <v>102</v>
      </c>
      <c r="F82" s="133">
        <v>15.7</v>
      </c>
      <c r="G82" s="49"/>
      <c r="H82" s="128">
        <v>15.9</v>
      </c>
      <c r="I82" s="133">
        <v>15.9</v>
      </c>
      <c r="J82" s="150">
        <f t="shared" si="6"/>
        <v>1</v>
      </c>
    </row>
    <row r="83" spans="1:10" ht="18.75">
      <c r="A83" s="126"/>
      <c r="B83" s="126"/>
      <c r="C83" s="132" t="s">
        <v>401</v>
      </c>
      <c r="D83" s="126"/>
      <c r="E83" s="127" t="s">
        <v>9</v>
      </c>
      <c r="F83" s="133">
        <f>F84</f>
        <v>66.2</v>
      </c>
      <c r="G83" s="133">
        <f>G84</f>
        <v>0</v>
      </c>
      <c r="H83" s="128">
        <f>H84</f>
        <v>66.2</v>
      </c>
      <c r="I83" s="133">
        <f>I84</f>
        <v>56.2</v>
      </c>
      <c r="J83" s="150">
        <f t="shared" si="6"/>
        <v>0.8489425981873112</v>
      </c>
    </row>
    <row r="84" spans="1:10" ht="18.75">
      <c r="A84" s="126"/>
      <c r="B84" s="126"/>
      <c r="C84" s="132"/>
      <c r="D84" s="126" t="s">
        <v>103</v>
      </c>
      <c r="E84" s="127" t="s">
        <v>104</v>
      </c>
      <c r="F84" s="133">
        <v>66.2</v>
      </c>
      <c r="G84" s="49"/>
      <c r="H84" s="128">
        <v>66.2</v>
      </c>
      <c r="I84" s="133">
        <v>56.2</v>
      </c>
      <c r="J84" s="150">
        <f t="shared" si="6"/>
        <v>0.8489425981873112</v>
      </c>
    </row>
    <row r="85" spans="1:10" ht="18.75">
      <c r="A85" s="126"/>
      <c r="B85" s="126"/>
      <c r="C85" s="132" t="s">
        <v>402</v>
      </c>
      <c r="D85" s="126"/>
      <c r="E85" s="127" t="s">
        <v>353</v>
      </c>
      <c r="F85" s="133">
        <f>F86+F87</f>
        <v>267.2</v>
      </c>
      <c r="G85" s="133">
        <f>G86+G87</f>
        <v>0</v>
      </c>
      <c r="H85" s="128">
        <f>H86+H87</f>
        <v>269.7</v>
      </c>
      <c r="I85" s="133">
        <f>I86+I87</f>
        <v>269.7</v>
      </c>
      <c r="J85" s="150">
        <f t="shared" si="6"/>
        <v>1</v>
      </c>
    </row>
    <row r="86" spans="1:10" ht="37.5">
      <c r="A86" s="126"/>
      <c r="B86" s="126"/>
      <c r="C86" s="132"/>
      <c r="D86" s="126" t="s">
        <v>101</v>
      </c>
      <c r="E86" s="127" t="s">
        <v>102</v>
      </c>
      <c r="F86" s="128">
        <v>227.2</v>
      </c>
      <c r="G86" s="49"/>
      <c r="H86" s="128">
        <v>214.7</v>
      </c>
      <c r="I86" s="128">
        <v>214.7</v>
      </c>
      <c r="J86" s="150">
        <f t="shared" si="6"/>
        <v>1</v>
      </c>
    </row>
    <row r="87" spans="1:10" ht="18.75">
      <c r="A87" s="126"/>
      <c r="B87" s="126"/>
      <c r="C87" s="132"/>
      <c r="D87" s="126" t="s">
        <v>103</v>
      </c>
      <c r="E87" s="127" t="s">
        <v>104</v>
      </c>
      <c r="F87" s="128">
        <v>40</v>
      </c>
      <c r="G87" s="49"/>
      <c r="H87" s="128">
        <v>55</v>
      </c>
      <c r="I87" s="128">
        <v>55</v>
      </c>
      <c r="J87" s="150">
        <f t="shared" si="6"/>
        <v>1</v>
      </c>
    </row>
    <row r="88" spans="1:10" ht="18.75">
      <c r="A88" s="126"/>
      <c r="B88" s="126"/>
      <c r="C88" s="132" t="s">
        <v>403</v>
      </c>
      <c r="D88" s="126"/>
      <c r="E88" s="127" t="s">
        <v>656</v>
      </c>
      <c r="F88" s="133">
        <f>F89+F90</f>
        <v>4616.2</v>
      </c>
      <c r="G88" s="133">
        <f>G89+G90</f>
        <v>0</v>
      </c>
      <c r="H88" s="128">
        <f>H89+H90</f>
        <v>4661.3</v>
      </c>
      <c r="I88" s="133">
        <f>I89+I90</f>
        <v>4661.3</v>
      </c>
      <c r="J88" s="150">
        <f t="shared" si="6"/>
        <v>1</v>
      </c>
    </row>
    <row r="89" spans="1:10" ht="37.5">
      <c r="A89" s="126"/>
      <c r="B89" s="126"/>
      <c r="C89" s="132"/>
      <c r="D89" s="126" t="s">
        <v>101</v>
      </c>
      <c r="E89" s="127" t="s">
        <v>102</v>
      </c>
      <c r="F89" s="128">
        <v>4556.2</v>
      </c>
      <c r="G89" s="49"/>
      <c r="H89" s="128">
        <v>4561.2</v>
      </c>
      <c r="I89" s="128">
        <v>4561.2</v>
      </c>
      <c r="J89" s="150">
        <f t="shared" si="6"/>
        <v>1</v>
      </c>
    </row>
    <row r="90" spans="1:10" ht="18.75">
      <c r="A90" s="126"/>
      <c r="B90" s="126"/>
      <c r="C90" s="132"/>
      <c r="D90" s="126" t="s">
        <v>103</v>
      </c>
      <c r="E90" s="127" t="s">
        <v>104</v>
      </c>
      <c r="F90" s="128">
        <v>60</v>
      </c>
      <c r="G90" s="49"/>
      <c r="H90" s="128">
        <v>100.1</v>
      </c>
      <c r="I90" s="128">
        <v>100.1</v>
      </c>
      <c r="J90" s="150">
        <f t="shared" si="6"/>
        <v>1</v>
      </c>
    </row>
    <row r="91" spans="1:10" ht="37.5">
      <c r="A91" s="126"/>
      <c r="B91" s="126"/>
      <c r="C91" s="132" t="s">
        <v>404</v>
      </c>
      <c r="D91" s="126"/>
      <c r="E91" s="127" t="s">
        <v>395</v>
      </c>
      <c r="F91" s="133">
        <f>F92</f>
        <v>0.5</v>
      </c>
      <c r="G91" s="133">
        <f>G92</f>
        <v>0</v>
      </c>
      <c r="H91" s="128">
        <f>H92</f>
        <v>0.5</v>
      </c>
      <c r="I91" s="133">
        <f>I92</f>
        <v>0.5</v>
      </c>
      <c r="J91" s="150">
        <f t="shared" si="6"/>
        <v>1</v>
      </c>
    </row>
    <row r="92" spans="1:10" ht="37.5">
      <c r="A92" s="126"/>
      <c r="B92" s="126"/>
      <c r="C92" s="132"/>
      <c r="D92" s="126" t="s">
        <v>101</v>
      </c>
      <c r="E92" s="127" t="s">
        <v>102</v>
      </c>
      <c r="F92" s="133">
        <v>0.5</v>
      </c>
      <c r="G92" s="49"/>
      <c r="H92" s="128">
        <f>SUM(F92:G92)</f>
        <v>0.5</v>
      </c>
      <c r="I92" s="133">
        <v>0.5</v>
      </c>
      <c r="J92" s="150">
        <f t="shared" si="6"/>
        <v>1</v>
      </c>
    </row>
    <row r="93" spans="1:10" ht="18.75">
      <c r="A93" s="126"/>
      <c r="B93" s="126"/>
      <c r="C93" s="132" t="s">
        <v>445</v>
      </c>
      <c r="D93" s="126"/>
      <c r="E93" s="127" t="s">
        <v>446</v>
      </c>
      <c r="F93" s="133">
        <f>F94</f>
        <v>548.6</v>
      </c>
      <c r="G93" s="133">
        <f>G94</f>
        <v>0</v>
      </c>
      <c r="H93" s="128">
        <f>H94</f>
        <v>554.2</v>
      </c>
      <c r="I93" s="133">
        <f>I94</f>
        <v>554.2</v>
      </c>
      <c r="J93" s="150">
        <f t="shared" si="6"/>
        <v>1</v>
      </c>
    </row>
    <row r="94" spans="1:10" ht="37.5">
      <c r="A94" s="126"/>
      <c r="B94" s="126"/>
      <c r="C94" s="132"/>
      <c r="D94" s="126" t="s">
        <v>101</v>
      </c>
      <c r="E94" s="127" t="s">
        <v>102</v>
      </c>
      <c r="F94" s="133">
        <v>548.6</v>
      </c>
      <c r="G94" s="49"/>
      <c r="H94" s="128">
        <v>554.2</v>
      </c>
      <c r="I94" s="133">
        <v>554.2</v>
      </c>
      <c r="J94" s="150">
        <f t="shared" si="6"/>
        <v>1</v>
      </c>
    </row>
    <row r="95" spans="1:10" s="138" customFormat="1" ht="18.75">
      <c r="A95" s="134"/>
      <c r="B95" s="134"/>
      <c r="C95" s="135" t="s">
        <v>871</v>
      </c>
      <c r="D95" s="134"/>
      <c r="E95" s="136" t="s">
        <v>872</v>
      </c>
      <c r="F95" s="137"/>
      <c r="G95" s="137"/>
      <c r="H95" s="137">
        <f>H96</f>
        <v>861.2</v>
      </c>
      <c r="I95" s="137">
        <f>I96</f>
        <v>861.2</v>
      </c>
      <c r="J95" s="181">
        <f>I95/H95</f>
        <v>1</v>
      </c>
    </row>
    <row r="96" spans="1:10" s="138" customFormat="1" ht="37.5">
      <c r="A96" s="134"/>
      <c r="B96" s="134"/>
      <c r="C96" s="135"/>
      <c r="D96" s="134" t="s">
        <v>101</v>
      </c>
      <c r="E96" s="136" t="s">
        <v>102</v>
      </c>
      <c r="F96" s="137"/>
      <c r="G96" s="137"/>
      <c r="H96" s="137">
        <v>861.2</v>
      </c>
      <c r="I96" s="137">
        <v>861.2</v>
      </c>
      <c r="J96" s="181">
        <f>I96/H96</f>
        <v>1</v>
      </c>
    </row>
    <row r="97" spans="1:10" ht="18.75">
      <c r="A97" s="47"/>
      <c r="B97" s="41" t="s">
        <v>406</v>
      </c>
      <c r="C97" s="45"/>
      <c r="D97" s="41"/>
      <c r="E97" s="54" t="s">
        <v>407</v>
      </c>
      <c r="F97" s="43">
        <f>F98</f>
        <v>44.7</v>
      </c>
      <c r="G97" s="43">
        <f aca="true" t="shared" si="10" ref="G97:H101">G98</f>
        <v>-9.4</v>
      </c>
      <c r="H97" s="43">
        <f t="shared" si="10"/>
        <v>35.300000000000004</v>
      </c>
      <c r="I97" s="43">
        <f>I98</f>
        <v>0</v>
      </c>
      <c r="J97" s="44">
        <f t="shared" si="6"/>
        <v>0</v>
      </c>
    </row>
    <row r="98" spans="1:10" ht="18.75">
      <c r="A98" s="47"/>
      <c r="B98" s="41"/>
      <c r="C98" s="41" t="s">
        <v>169</v>
      </c>
      <c r="D98" s="41" t="s">
        <v>352</v>
      </c>
      <c r="E98" s="42" t="s">
        <v>146</v>
      </c>
      <c r="F98" s="43">
        <f>F99</f>
        <v>44.7</v>
      </c>
      <c r="G98" s="43">
        <f t="shared" si="10"/>
        <v>-9.4</v>
      </c>
      <c r="H98" s="43">
        <f t="shared" si="10"/>
        <v>35.300000000000004</v>
      </c>
      <c r="I98" s="43">
        <f>I99</f>
        <v>0</v>
      </c>
      <c r="J98" s="44">
        <f t="shared" si="6"/>
        <v>0</v>
      </c>
    </row>
    <row r="99" spans="1:10" ht="37.5">
      <c r="A99" s="47"/>
      <c r="B99" s="41"/>
      <c r="C99" s="41" t="s">
        <v>170</v>
      </c>
      <c r="D99" s="41" t="s">
        <v>352</v>
      </c>
      <c r="E99" s="42" t="s">
        <v>126</v>
      </c>
      <c r="F99" s="43">
        <f>F100</f>
        <v>44.7</v>
      </c>
      <c r="G99" s="43">
        <f t="shared" si="10"/>
        <v>-9.4</v>
      </c>
      <c r="H99" s="43">
        <f t="shared" si="10"/>
        <v>35.300000000000004</v>
      </c>
      <c r="I99" s="43">
        <f>I100</f>
        <v>0</v>
      </c>
      <c r="J99" s="44">
        <f t="shared" si="6"/>
        <v>0</v>
      </c>
    </row>
    <row r="100" spans="1:10" ht="18.75">
      <c r="A100" s="47"/>
      <c r="B100" s="47"/>
      <c r="C100" s="41" t="s">
        <v>171</v>
      </c>
      <c r="D100" s="41"/>
      <c r="E100" s="42" t="s">
        <v>172</v>
      </c>
      <c r="F100" s="43">
        <f>F101</f>
        <v>44.7</v>
      </c>
      <c r="G100" s="43">
        <f t="shared" si="10"/>
        <v>-9.4</v>
      </c>
      <c r="H100" s="43">
        <f t="shared" si="10"/>
        <v>35.300000000000004</v>
      </c>
      <c r="I100" s="43">
        <f>I101</f>
        <v>0</v>
      </c>
      <c r="J100" s="44">
        <f t="shared" si="6"/>
        <v>0</v>
      </c>
    </row>
    <row r="101" spans="1:10" ht="37.5">
      <c r="A101" s="126"/>
      <c r="B101" s="126"/>
      <c r="C101" s="132" t="s">
        <v>408</v>
      </c>
      <c r="D101" s="126"/>
      <c r="E101" s="125" t="s">
        <v>390</v>
      </c>
      <c r="F101" s="133">
        <f>F102</f>
        <v>44.7</v>
      </c>
      <c r="G101" s="133">
        <f t="shared" si="10"/>
        <v>-9.4</v>
      </c>
      <c r="H101" s="128">
        <f t="shared" si="10"/>
        <v>35.300000000000004</v>
      </c>
      <c r="I101" s="133">
        <f>I102</f>
        <v>0</v>
      </c>
      <c r="J101" s="150">
        <f t="shared" si="6"/>
        <v>0</v>
      </c>
    </row>
    <row r="102" spans="1:10" ht="18.75">
      <c r="A102" s="126"/>
      <c r="B102" s="126"/>
      <c r="C102" s="132"/>
      <c r="D102" s="126" t="s">
        <v>103</v>
      </c>
      <c r="E102" s="127" t="s">
        <v>104</v>
      </c>
      <c r="F102" s="133">
        <v>44.7</v>
      </c>
      <c r="G102" s="177">
        <v>-9.4</v>
      </c>
      <c r="H102" s="128">
        <f>SUM(F102:G102)</f>
        <v>35.300000000000004</v>
      </c>
      <c r="I102" s="133"/>
      <c r="J102" s="150">
        <f t="shared" si="6"/>
        <v>0</v>
      </c>
    </row>
    <row r="103" spans="1:10" ht="18.75">
      <c r="A103" s="47"/>
      <c r="B103" s="41" t="s">
        <v>657</v>
      </c>
      <c r="C103" s="53"/>
      <c r="D103" s="47"/>
      <c r="E103" s="54" t="s">
        <v>658</v>
      </c>
      <c r="F103" s="43">
        <f>F104</f>
        <v>3500</v>
      </c>
      <c r="G103" s="43">
        <f aca="true" t="shared" si="11" ref="G103:I105">G104</f>
        <v>0</v>
      </c>
      <c r="H103" s="43">
        <f t="shared" si="11"/>
        <v>4962</v>
      </c>
      <c r="I103" s="43">
        <f t="shared" si="11"/>
        <v>4962</v>
      </c>
      <c r="J103" s="44">
        <f t="shared" si="6"/>
        <v>1</v>
      </c>
    </row>
    <row r="104" spans="1:10" ht="18.75">
      <c r="A104" s="47"/>
      <c r="B104" s="47"/>
      <c r="C104" s="41" t="s">
        <v>164</v>
      </c>
      <c r="D104" s="41" t="s">
        <v>352</v>
      </c>
      <c r="E104" s="42" t="s">
        <v>107</v>
      </c>
      <c r="F104" s="43">
        <f>F105</f>
        <v>3500</v>
      </c>
      <c r="G104" s="43">
        <f t="shared" si="11"/>
        <v>0</v>
      </c>
      <c r="H104" s="43">
        <f t="shared" si="11"/>
        <v>4962</v>
      </c>
      <c r="I104" s="43">
        <f t="shared" si="11"/>
        <v>4962</v>
      </c>
      <c r="J104" s="44">
        <f t="shared" si="6"/>
        <v>1</v>
      </c>
    </row>
    <row r="105" spans="1:10" ht="18.75">
      <c r="A105" s="47"/>
      <c r="B105" s="47"/>
      <c r="C105" s="87" t="s">
        <v>659</v>
      </c>
      <c r="D105" s="47"/>
      <c r="E105" s="51" t="s">
        <v>660</v>
      </c>
      <c r="F105" s="49">
        <f>F106</f>
        <v>3500</v>
      </c>
      <c r="G105" s="49">
        <f t="shared" si="11"/>
        <v>0</v>
      </c>
      <c r="H105" s="49">
        <f t="shared" si="11"/>
        <v>4962</v>
      </c>
      <c r="I105" s="49">
        <f t="shared" si="11"/>
        <v>4962</v>
      </c>
      <c r="J105" s="50">
        <f t="shared" si="6"/>
        <v>1</v>
      </c>
    </row>
    <row r="106" spans="1:10" ht="18.75">
      <c r="A106" s="47"/>
      <c r="B106" s="47"/>
      <c r="C106" s="41"/>
      <c r="D106" s="47" t="s">
        <v>105</v>
      </c>
      <c r="E106" s="51" t="s">
        <v>106</v>
      </c>
      <c r="F106" s="49">
        <v>3500</v>
      </c>
      <c r="G106" s="49"/>
      <c r="H106" s="49">
        <v>4962</v>
      </c>
      <c r="I106" s="49">
        <v>4962</v>
      </c>
      <c r="J106" s="50">
        <f t="shared" si="6"/>
        <v>1</v>
      </c>
    </row>
    <row r="107" spans="1:10" ht="18.75">
      <c r="A107" s="47"/>
      <c r="B107" s="52" t="s">
        <v>42</v>
      </c>
      <c r="C107" s="45"/>
      <c r="D107" s="45"/>
      <c r="E107" s="46" t="s">
        <v>68</v>
      </c>
      <c r="F107" s="43">
        <f>F108</f>
        <v>5000</v>
      </c>
      <c r="G107" s="43">
        <f aca="true" t="shared" si="12" ref="G107:H109">G108</f>
        <v>0</v>
      </c>
      <c r="H107" s="43">
        <f t="shared" si="12"/>
        <v>670.848</v>
      </c>
      <c r="I107" s="43">
        <f>I108</f>
        <v>0</v>
      </c>
      <c r="J107" s="44">
        <f t="shared" si="6"/>
        <v>0</v>
      </c>
    </row>
    <row r="108" spans="1:10" ht="18.75">
      <c r="A108" s="41"/>
      <c r="B108" s="41"/>
      <c r="C108" s="41" t="s">
        <v>164</v>
      </c>
      <c r="D108" s="41" t="s">
        <v>352</v>
      </c>
      <c r="E108" s="42" t="s">
        <v>107</v>
      </c>
      <c r="F108" s="43">
        <f>F109</f>
        <v>5000</v>
      </c>
      <c r="G108" s="43">
        <f t="shared" si="12"/>
        <v>0</v>
      </c>
      <c r="H108" s="43">
        <f t="shared" si="12"/>
        <v>670.848</v>
      </c>
      <c r="I108" s="43">
        <f>I109</f>
        <v>0</v>
      </c>
      <c r="J108" s="44">
        <f t="shared" si="6"/>
        <v>0</v>
      </c>
    </row>
    <row r="109" spans="1:10" ht="18.75">
      <c r="A109" s="41"/>
      <c r="B109" s="41"/>
      <c r="C109" s="55" t="s">
        <v>175</v>
      </c>
      <c r="D109" s="47" t="s">
        <v>352</v>
      </c>
      <c r="E109" s="48" t="s">
        <v>873</v>
      </c>
      <c r="F109" s="49">
        <f>F110</f>
        <v>5000</v>
      </c>
      <c r="G109" s="49">
        <f t="shared" si="12"/>
        <v>0</v>
      </c>
      <c r="H109" s="49">
        <f t="shared" si="12"/>
        <v>670.848</v>
      </c>
      <c r="I109" s="49">
        <f>I110</f>
        <v>0</v>
      </c>
      <c r="J109" s="50">
        <f t="shared" si="6"/>
        <v>0</v>
      </c>
    </row>
    <row r="110" spans="1:10" ht="18.75">
      <c r="A110" s="47"/>
      <c r="B110" s="47"/>
      <c r="C110" s="47"/>
      <c r="D110" s="47" t="s">
        <v>105</v>
      </c>
      <c r="E110" s="51" t="s">
        <v>106</v>
      </c>
      <c r="F110" s="49">
        <v>5000</v>
      </c>
      <c r="G110" s="49"/>
      <c r="H110" s="49">
        <v>670.848</v>
      </c>
      <c r="I110" s="49"/>
      <c r="J110" s="50">
        <f t="shared" si="6"/>
        <v>0</v>
      </c>
    </row>
    <row r="111" spans="1:10" ht="18.75">
      <c r="A111" s="47"/>
      <c r="B111" s="52" t="s">
        <v>8</v>
      </c>
      <c r="C111" s="45"/>
      <c r="D111" s="45"/>
      <c r="E111" s="46" t="s">
        <v>69</v>
      </c>
      <c r="F111" s="43" t="e">
        <f>F117+F127+F153+F112</f>
        <v>#REF!</v>
      </c>
      <c r="G111" s="43" t="e">
        <f>G117+G127+G153+G112</f>
        <v>#REF!</v>
      </c>
      <c r="H111" s="43">
        <f>H117+H127+H153+H112</f>
        <v>80628.69992</v>
      </c>
      <c r="I111" s="43">
        <f>I117+I127+I153+I112</f>
        <v>76593.09999999999</v>
      </c>
      <c r="J111" s="44">
        <f t="shared" si="6"/>
        <v>0.9499483443984073</v>
      </c>
    </row>
    <row r="112" spans="1:10" ht="37.5">
      <c r="A112" s="47"/>
      <c r="B112" s="52"/>
      <c r="C112" s="41" t="s">
        <v>192</v>
      </c>
      <c r="D112" s="41" t="s">
        <v>352</v>
      </c>
      <c r="E112" s="42" t="s">
        <v>460</v>
      </c>
      <c r="F112" s="43">
        <f>F113</f>
        <v>1209</v>
      </c>
      <c r="G112" s="43">
        <f aca="true" t="shared" si="13" ref="G112:H115">G113</f>
        <v>0</v>
      </c>
      <c r="H112" s="43">
        <f t="shared" si="13"/>
        <v>909</v>
      </c>
      <c r="I112" s="43">
        <f>I113</f>
        <v>802.9</v>
      </c>
      <c r="J112" s="44">
        <f t="shared" si="6"/>
        <v>0.8832783278327833</v>
      </c>
    </row>
    <row r="113" spans="1:10" ht="18.75">
      <c r="A113" s="47"/>
      <c r="B113" s="52"/>
      <c r="C113" s="41" t="s">
        <v>203</v>
      </c>
      <c r="D113" s="41" t="s">
        <v>352</v>
      </c>
      <c r="E113" s="42" t="s">
        <v>135</v>
      </c>
      <c r="F113" s="43">
        <f>F114</f>
        <v>1209</v>
      </c>
      <c r="G113" s="43">
        <f t="shared" si="13"/>
        <v>0</v>
      </c>
      <c r="H113" s="43">
        <f t="shared" si="13"/>
        <v>909</v>
      </c>
      <c r="I113" s="43">
        <f>I114</f>
        <v>802.9</v>
      </c>
      <c r="J113" s="44">
        <f t="shared" si="6"/>
        <v>0.8832783278327833</v>
      </c>
    </row>
    <row r="114" spans="1:10" ht="37.5">
      <c r="A114" s="47"/>
      <c r="B114" s="52"/>
      <c r="C114" s="41" t="s">
        <v>560</v>
      </c>
      <c r="D114" s="41"/>
      <c r="E114" s="42" t="s">
        <v>661</v>
      </c>
      <c r="F114" s="43">
        <f>F115</f>
        <v>1209</v>
      </c>
      <c r="G114" s="43">
        <f t="shared" si="13"/>
        <v>0</v>
      </c>
      <c r="H114" s="43">
        <f t="shared" si="13"/>
        <v>909</v>
      </c>
      <c r="I114" s="43">
        <f>I115</f>
        <v>802.9</v>
      </c>
      <c r="J114" s="44">
        <f t="shared" si="6"/>
        <v>0.8832783278327833</v>
      </c>
    </row>
    <row r="115" spans="1:10" ht="18.75">
      <c r="A115" s="47"/>
      <c r="B115" s="52"/>
      <c r="C115" s="53" t="s">
        <v>561</v>
      </c>
      <c r="D115" s="45"/>
      <c r="E115" s="56" t="s">
        <v>562</v>
      </c>
      <c r="F115" s="49">
        <f>F116</f>
        <v>1209</v>
      </c>
      <c r="G115" s="49">
        <f t="shared" si="13"/>
        <v>0</v>
      </c>
      <c r="H115" s="49">
        <f t="shared" si="13"/>
        <v>909</v>
      </c>
      <c r="I115" s="49">
        <f>I116</f>
        <v>802.9</v>
      </c>
      <c r="J115" s="50">
        <f t="shared" si="6"/>
        <v>0.8832783278327833</v>
      </c>
    </row>
    <row r="116" spans="1:10" ht="18.75">
      <c r="A116" s="47"/>
      <c r="B116" s="52"/>
      <c r="C116" s="45"/>
      <c r="D116" s="47" t="s">
        <v>103</v>
      </c>
      <c r="E116" s="51" t="s">
        <v>104</v>
      </c>
      <c r="F116" s="49">
        <v>1209</v>
      </c>
      <c r="G116" s="49"/>
      <c r="H116" s="49">
        <v>909</v>
      </c>
      <c r="I116" s="49">
        <v>802.9</v>
      </c>
      <c r="J116" s="50">
        <f t="shared" si="6"/>
        <v>0.8832783278327833</v>
      </c>
    </row>
    <row r="117" spans="1:10" ht="18.75">
      <c r="A117" s="41"/>
      <c r="B117" s="41"/>
      <c r="C117" s="41" t="s">
        <v>179</v>
      </c>
      <c r="D117" s="41" t="s">
        <v>352</v>
      </c>
      <c r="E117" s="42" t="s">
        <v>449</v>
      </c>
      <c r="F117" s="43" t="e">
        <f>F118+F123</f>
        <v>#REF!</v>
      </c>
      <c r="G117" s="43" t="e">
        <f>G118+G123</f>
        <v>#REF!</v>
      </c>
      <c r="H117" s="43">
        <f>H118+H123</f>
        <v>3953.4</v>
      </c>
      <c r="I117" s="43">
        <f>I118+I123</f>
        <v>3953.4</v>
      </c>
      <c r="J117" s="44">
        <f t="shared" si="6"/>
        <v>1</v>
      </c>
    </row>
    <row r="118" spans="1:10" ht="18.75">
      <c r="A118" s="41"/>
      <c r="B118" s="41"/>
      <c r="C118" s="41" t="s">
        <v>180</v>
      </c>
      <c r="D118" s="41" t="s">
        <v>352</v>
      </c>
      <c r="E118" s="42" t="s">
        <v>127</v>
      </c>
      <c r="F118" s="43" t="e">
        <f>F119</f>
        <v>#REF!</v>
      </c>
      <c r="G118" s="43" t="e">
        <f>G119</f>
        <v>#REF!</v>
      </c>
      <c r="H118" s="43">
        <f>H119</f>
        <v>3517.8</v>
      </c>
      <c r="I118" s="43">
        <f>I119</f>
        <v>3517.8</v>
      </c>
      <c r="J118" s="44">
        <f t="shared" si="6"/>
        <v>1</v>
      </c>
    </row>
    <row r="119" spans="1:10" ht="18.75">
      <c r="A119" s="41"/>
      <c r="B119" s="41"/>
      <c r="C119" s="41" t="s">
        <v>181</v>
      </c>
      <c r="D119" s="41"/>
      <c r="E119" s="42" t="s">
        <v>409</v>
      </c>
      <c r="F119" s="43" t="e">
        <f>F120+#REF!+#REF!+#REF!</f>
        <v>#REF!</v>
      </c>
      <c r="G119" s="43" t="e">
        <f>G120+#REF!+#REF!+#REF!</f>
        <v>#REF!</v>
      </c>
      <c r="H119" s="43">
        <f>H120</f>
        <v>3517.8</v>
      </c>
      <c r="I119" s="43">
        <f>I120</f>
        <v>3517.8</v>
      </c>
      <c r="J119" s="44">
        <f aca="true" t="shared" si="14" ref="J119:J182">I119/H119</f>
        <v>1</v>
      </c>
    </row>
    <row r="120" spans="1:10" ht="18.75">
      <c r="A120" s="41"/>
      <c r="B120" s="41"/>
      <c r="C120" s="47" t="s">
        <v>182</v>
      </c>
      <c r="D120" s="47" t="s">
        <v>352</v>
      </c>
      <c r="E120" s="48" t="s">
        <v>662</v>
      </c>
      <c r="F120" s="49">
        <f>F121+F122</f>
        <v>1720.2</v>
      </c>
      <c r="G120" s="49">
        <f>G121+G122</f>
        <v>0</v>
      </c>
      <c r="H120" s="49">
        <f>H121+H122</f>
        <v>3517.8</v>
      </c>
      <c r="I120" s="49">
        <f>I121+I122</f>
        <v>3517.8</v>
      </c>
      <c r="J120" s="50">
        <f t="shared" si="14"/>
        <v>1</v>
      </c>
    </row>
    <row r="121" spans="1:10" ht="18.75">
      <c r="A121" s="47"/>
      <c r="B121" s="47"/>
      <c r="C121" s="47"/>
      <c r="D121" s="47" t="s">
        <v>103</v>
      </c>
      <c r="E121" s="51" t="s">
        <v>104</v>
      </c>
      <c r="F121" s="49">
        <v>54.2</v>
      </c>
      <c r="G121" s="49"/>
      <c r="H121" s="49">
        <v>50.9</v>
      </c>
      <c r="I121" s="49">
        <v>50.9</v>
      </c>
      <c r="J121" s="50">
        <f t="shared" si="14"/>
        <v>1</v>
      </c>
    </row>
    <row r="122" spans="1:10" ht="18.75">
      <c r="A122" s="47"/>
      <c r="B122" s="47"/>
      <c r="C122" s="47"/>
      <c r="D122" s="47" t="s">
        <v>112</v>
      </c>
      <c r="E122" s="51" t="s">
        <v>113</v>
      </c>
      <c r="F122" s="49">
        <v>1666</v>
      </c>
      <c r="G122" s="49"/>
      <c r="H122" s="49">
        <v>3466.9</v>
      </c>
      <c r="I122" s="49">
        <v>3466.9</v>
      </c>
      <c r="J122" s="50">
        <f t="shared" si="14"/>
        <v>1</v>
      </c>
    </row>
    <row r="123" spans="1:10" ht="18.75">
      <c r="A123" s="41"/>
      <c r="B123" s="41"/>
      <c r="C123" s="41" t="s">
        <v>355</v>
      </c>
      <c r="D123" s="41"/>
      <c r="E123" s="42" t="s">
        <v>350</v>
      </c>
      <c r="F123" s="43">
        <f>F124</f>
        <v>173</v>
      </c>
      <c r="G123" s="43">
        <f aca="true" t="shared" si="15" ref="G123:H125">G124</f>
        <v>0</v>
      </c>
      <c r="H123" s="43">
        <f t="shared" si="15"/>
        <v>435.6</v>
      </c>
      <c r="I123" s="43">
        <f>I124</f>
        <v>435.6</v>
      </c>
      <c r="J123" s="44">
        <f t="shared" si="14"/>
        <v>1</v>
      </c>
    </row>
    <row r="124" spans="1:10" ht="37.5">
      <c r="A124" s="41"/>
      <c r="B124" s="41"/>
      <c r="C124" s="41" t="s">
        <v>356</v>
      </c>
      <c r="D124" s="41"/>
      <c r="E124" s="42" t="s">
        <v>450</v>
      </c>
      <c r="F124" s="43">
        <f>F125</f>
        <v>173</v>
      </c>
      <c r="G124" s="43">
        <f t="shared" si="15"/>
        <v>0</v>
      </c>
      <c r="H124" s="43">
        <f t="shared" si="15"/>
        <v>435.6</v>
      </c>
      <c r="I124" s="43">
        <f>I125</f>
        <v>435.6</v>
      </c>
      <c r="J124" s="44">
        <f t="shared" si="14"/>
        <v>1</v>
      </c>
    </row>
    <row r="125" spans="1:10" ht="18.75">
      <c r="A125" s="41"/>
      <c r="B125" s="41"/>
      <c r="C125" s="47" t="s">
        <v>357</v>
      </c>
      <c r="D125" s="47"/>
      <c r="E125" s="48" t="s">
        <v>451</v>
      </c>
      <c r="F125" s="49">
        <f>F126</f>
        <v>173</v>
      </c>
      <c r="G125" s="49">
        <f t="shared" si="15"/>
        <v>0</v>
      </c>
      <c r="H125" s="49">
        <f t="shared" si="15"/>
        <v>435.6</v>
      </c>
      <c r="I125" s="49">
        <f>I126</f>
        <v>435.6</v>
      </c>
      <c r="J125" s="50">
        <f t="shared" si="14"/>
        <v>1</v>
      </c>
    </row>
    <row r="126" spans="1:10" ht="18.75">
      <c r="A126" s="47"/>
      <c r="B126" s="47"/>
      <c r="C126" s="47"/>
      <c r="D126" s="47" t="s">
        <v>112</v>
      </c>
      <c r="E126" s="51" t="s">
        <v>113</v>
      </c>
      <c r="F126" s="49">
        <v>173</v>
      </c>
      <c r="G126" s="49"/>
      <c r="H126" s="49">
        <v>435.6</v>
      </c>
      <c r="I126" s="49">
        <v>435.6</v>
      </c>
      <c r="J126" s="50">
        <f t="shared" si="14"/>
        <v>1</v>
      </c>
    </row>
    <row r="127" spans="1:10" ht="18.75">
      <c r="A127" s="41"/>
      <c r="B127" s="41"/>
      <c r="C127" s="41" t="s">
        <v>169</v>
      </c>
      <c r="D127" s="41" t="s">
        <v>352</v>
      </c>
      <c r="E127" s="42" t="s">
        <v>146</v>
      </c>
      <c r="F127" s="43">
        <f>F128+F133</f>
        <v>72233.8</v>
      </c>
      <c r="G127" s="43">
        <f>G128+G133</f>
        <v>154.98000000000002</v>
      </c>
      <c r="H127" s="43">
        <f>H128+H133</f>
        <v>70094.1</v>
      </c>
      <c r="I127" s="43">
        <f>I128+I133</f>
        <v>69285.2</v>
      </c>
      <c r="J127" s="44">
        <f t="shared" si="14"/>
        <v>0.988459799041574</v>
      </c>
    </row>
    <row r="128" spans="1:10" ht="18.75">
      <c r="A128" s="41"/>
      <c r="B128" s="41"/>
      <c r="C128" s="41" t="s">
        <v>183</v>
      </c>
      <c r="D128" s="41" t="s">
        <v>352</v>
      </c>
      <c r="E128" s="42" t="s">
        <v>128</v>
      </c>
      <c r="F128" s="43">
        <f aca="true" t="shared" si="16" ref="F128:I129">F129</f>
        <v>350</v>
      </c>
      <c r="G128" s="43">
        <f t="shared" si="16"/>
        <v>0</v>
      </c>
      <c r="H128" s="43">
        <f t="shared" si="16"/>
        <v>413.5</v>
      </c>
      <c r="I128" s="43">
        <f t="shared" si="16"/>
        <v>401.20000000000005</v>
      </c>
      <c r="J128" s="44">
        <f t="shared" si="14"/>
        <v>0.9702539298669892</v>
      </c>
    </row>
    <row r="129" spans="1:10" ht="37.5">
      <c r="A129" s="41"/>
      <c r="B129" s="41"/>
      <c r="C129" s="41" t="s">
        <v>184</v>
      </c>
      <c r="D129" s="41"/>
      <c r="E129" s="42" t="s">
        <v>642</v>
      </c>
      <c r="F129" s="43">
        <f t="shared" si="16"/>
        <v>350</v>
      </c>
      <c r="G129" s="43">
        <f t="shared" si="16"/>
        <v>0</v>
      </c>
      <c r="H129" s="43">
        <f t="shared" si="16"/>
        <v>413.5</v>
      </c>
      <c r="I129" s="43">
        <f t="shared" si="16"/>
        <v>401.20000000000005</v>
      </c>
      <c r="J129" s="44">
        <f t="shared" si="14"/>
        <v>0.9702539298669892</v>
      </c>
    </row>
    <row r="130" spans="1:10" ht="18.75">
      <c r="A130" s="41"/>
      <c r="B130" s="41"/>
      <c r="C130" s="47" t="s">
        <v>185</v>
      </c>
      <c r="D130" s="47" t="s">
        <v>352</v>
      </c>
      <c r="E130" s="48" t="s">
        <v>114</v>
      </c>
      <c r="F130" s="49">
        <f>F131+F132</f>
        <v>350</v>
      </c>
      <c r="G130" s="49">
        <f>G131+G132</f>
        <v>0</v>
      </c>
      <c r="H130" s="49">
        <f>H131+H132</f>
        <v>413.5</v>
      </c>
      <c r="I130" s="49">
        <f>I131+I132</f>
        <v>401.20000000000005</v>
      </c>
      <c r="J130" s="50">
        <f t="shared" si="14"/>
        <v>0.9702539298669892</v>
      </c>
    </row>
    <row r="131" spans="1:10" ht="37.5">
      <c r="A131" s="47"/>
      <c r="B131" s="47"/>
      <c r="C131" s="47"/>
      <c r="D131" s="47" t="s">
        <v>101</v>
      </c>
      <c r="E131" s="51" t="s">
        <v>102</v>
      </c>
      <c r="F131" s="49">
        <v>200</v>
      </c>
      <c r="G131" s="49"/>
      <c r="H131" s="49">
        <v>144.6</v>
      </c>
      <c r="I131" s="49">
        <v>144.6</v>
      </c>
      <c r="J131" s="50">
        <f t="shared" si="14"/>
        <v>1</v>
      </c>
    </row>
    <row r="132" spans="1:10" ht="18.75">
      <c r="A132" s="47"/>
      <c r="B132" s="47"/>
      <c r="C132" s="47"/>
      <c r="D132" s="47" t="s">
        <v>103</v>
      </c>
      <c r="E132" s="51" t="s">
        <v>104</v>
      </c>
      <c r="F132" s="49">
        <v>150</v>
      </c>
      <c r="G132" s="49"/>
      <c r="H132" s="49">
        <v>268.9</v>
      </c>
      <c r="I132" s="49">
        <v>256.6</v>
      </c>
      <c r="J132" s="50">
        <f t="shared" si="14"/>
        <v>0.9542580885087395</v>
      </c>
    </row>
    <row r="133" spans="1:10" ht="37.5">
      <c r="A133" s="41"/>
      <c r="B133" s="41"/>
      <c r="C133" s="41" t="s">
        <v>170</v>
      </c>
      <c r="D133" s="41" t="s">
        <v>352</v>
      </c>
      <c r="E133" s="42" t="s">
        <v>126</v>
      </c>
      <c r="F133" s="43">
        <f>F134+F146</f>
        <v>71883.8</v>
      </c>
      <c r="G133" s="43">
        <f>G134+G146</f>
        <v>154.98000000000002</v>
      </c>
      <c r="H133" s="43">
        <f>H134+H146</f>
        <v>69680.6</v>
      </c>
      <c r="I133" s="43">
        <f>I134+I146</f>
        <v>68884</v>
      </c>
      <c r="J133" s="44">
        <f t="shared" si="14"/>
        <v>0.9885678366719</v>
      </c>
    </row>
    <row r="134" spans="1:10" ht="18.75">
      <c r="A134" s="41"/>
      <c r="B134" s="41"/>
      <c r="C134" s="41" t="s">
        <v>171</v>
      </c>
      <c r="D134" s="41"/>
      <c r="E134" s="42" t="s">
        <v>172</v>
      </c>
      <c r="F134" s="43">
        <f>F135+F137+F139+F141+F143</f>
        <v>20120.8</v>
      </c>
      <c r="G134" s="43">
        <f>G135+G137+G139+G141+G143</f>
        <v>154.98000000000002</v>
      </c>
      <c r="H134" s="43">
        <f>H135+H137+H139+H141+H143</f>
        <v>23712.699999999997</v>
      </c>
      <c r="I134" s="43">
        <f>I135+I137+I139+I141+I143</f>
        <v>23297.9</v>
      </c>
      <c r="J134" s="44">
        <f t="shared" si="14"/>
        <v>0.982507264039945</v>
      </c>
    </row>
    <row r="135" spans="1:10" ht="18.75">
      <c r="A135" s="41"/>
      <c r="B135" s="41"/>
      <c r="C135" s="47" t="s">
        <v>186</v>
      </c>
      <c r="D135" s="47" t="s">
        <v>352</v>
      </c>
      <c r="E135" s="48" t="s">
        <v>154</v>
      </c>
      <c r="F135" s="49">
        <f>F136</f>
        <v>5000</v>
      </c>
      <c r="G135" s="49">
        <f>G136</f>
        <v>0</v>
      </c>
      <c r="H135" s="49">
        <f>H136</f>
        <v>7894</v>
      </c>
      <c r="I135" s="49">
        <f>I136</f>
        <v>7892.7</v>
      </c>
      <c r="J135" s="184">
        <f t="shared" si="14"/>
        <v>0.9998353179630098</v>
      </c>
    </row>
    <row r="136" spans="1:10" ht="18.75">
      <c r="A136" s="47"/>
      <c r="B136" s="47"/>
      <c r="C136" s="47"/>
      <c r="D136" s="47" t="s">
        <v>103</v>
      </c>
      <c r="E136" s="51" t="s">
        <v>104</v>
      </c>
      <c r="F136" s="49">
        <v>5000</v>
      </c>
      <c r="G136" s="49"/>
      <c r="H136" s="49">
        <v>7894</v>
      </c>
      <c r="I136" s="49">
        <v>7892.7</v>
      </c>
      <c r="J136" s="50">
        <f t="shared" si="14"/>
        <v>0.9998353179630098</v>
      </c>
    </row>
    <row r="137" spans="1:10" ht="18.75">
      <c r="A137" s="41"/>
      <c r="B137" s="41"/>
      <c r="C137" s="47" t="s">
        <v>187</v>
      </c>
      <c r="D137" s="47" t="s">
        <v>352</v>
      </c>
      <c r="E137" s="48" t="s">
        <v>358</v>
      </c>
      <c r="F137" s="49">
        <f>F138</f>
        <v>6888.9</v>
      </c>
      <c r="G137" s="49">
        <f>G138</f>
        <v>0</v>
      </c>
      <c r="H137" s="49">
        <f>H138</f>
        <v>6888.9</v>
      </c>
      <c r="I137" s="49">
        <f>I138</f>
        <v>6888.9</v>
      </c>
      <c r="J137" s="50">
        <f t="shared" si="14"/>
        <v>1</v>
      </c>
    </row>
    <row r="138" spans="1:10" ht="18.75">
      <c r="A138" s="47"/>
      <c r="B138" s="47"/>
      <c r="C138" s="47"/>
      <c r="D138" s="47" t="s">
        <v>112</v>
      </c>
      <c r="E138" s="51" t="s">
        <v>113</v>
      </c>
      <c r="F138" s="49">
        <v>6888.9</v>
      </c>
      <c r="G138" s="49"/>
      <c r="H138" s="49">
        <f>SUM(F138:G138)</f>
        <v>6888.9</v>
      </c>
      <c r="I138" s="49">
        <v>6888.9</v>
      </c>
      <c r="J138" s="50">
        <f t="shared" si="14"/>
        <v>1</v>
      </c>
    </row>
    <row r="139" spans="1:10" ht="18.75">
      <c r="A139" s="41"/>
      <c r="B139" s="41"/>
      <c r="C139" s="47" t="s">
        <v>188</v>
      </c>
      <c r="D139" s="47" t="s">
        <v>352</v>
      </c>
      <c r="E139" s="48" t="s">
        <v>359</v>
      </c>
      <c r="F139" s="49">
        <f>F140</f>
        <v>1459.1</v>
      </c>
      <c r="G139" s="49">
        <f>G140</f>
        <v>0</v>
      </c>
      <c r="H139" s="49">
        <f>H140</f>
        <v>1459.1</v>
      </c>
      <c r="I139" s="49">
        <f>I140</f>
        <v>1045.6</v>
      </c>
      <c r="J139" s="50">
        <f t="shared" si="14"/>
        <v>0.7166061270646289</v>
      </c>
    </row>
    <row r="140" spans="1:10" ht="18.75">
      <c r="A140" s="47"/>
      <c r="B140" s="47"/>
      <c r="C140" s="47"/>
      <c r="D140" s="47" t="s">
        <v>109</v>
      </c>
      <c r="E140" s="51" t="s">
        <v>110</v>
      </c>
      <c r="F140" s="49">
        <v>1459.1</v>
      </c>
      <c r="G140" s="49"/>
      <c r="H140" s="49">
        <f>SUM(F140:G140)</f>
        <v>1459.1</v>
      </c>
      <c r="I140" s="49">
        <v>1045.6</v>
      </c>
      <c r="J140" s="50">
        <f t="shared" si="14"/>
        <v>0.7166061270646289</v>
      </c>
    </row>
    <row r="141" spans="1:10" ht="18.75">
      <c r="A141" s="126"/>
      <c r="B141" s="126"/>
      <c r="C141" s="132" t="s">
        <v>189</v>
      </c>
      <c r="D141" s="126"/>
      <c r="E141" s="127" t="s">
        <v>563</v>
      </c>
      <c r="F141" s="133">
        <f>F142</f>
        <v>892.5</v>
      </c>
      <c r="G141" s="133">
        <f>G142</f>
        <v>0</v>
      </c>
      <c r="H141" s="128">
        <f>H142</f>
        <v>900.8</v>
      </c>
      <c r="I141" s="133">
        <f>I142</f>
        <v>900.8</v>
      </c>
      <c r="J141" s="150">
        <f t="shared" si="14"/>
        <v>1</v>
      </c>
    </row>
    <row r="142" spans="1:10" ht="18.75">
      <c r="A142" s="126"/>
      <c r="B142" s="126"/>
      <c r="C142" s="132"/>
      <c r="D142" s="126" t="s">
        <v>112</v>
      </c>
      <c r="E142" s="127" t="s">
        <v>113</v>
      </c>
      <c r="F142" s="133">
        <v>892.5</v>
      </c>
      <c r="G142" s="49"/>
      <c r="H142" s="128">
        <v>900.8</v>
      </c>
      <c r="I142" s="133">
        <v>900.8</v>
      </c>
      <c r="J142" s="150">
        <f t="shared" si="14"/>
        <v>1</v>
      </c>
    </row>
    <row r="143" spans="1:10" ht="18.75">
      <c r="A143" s="126"/>
      <c r="B143" s="126"/>
      <c r="C143" s="132" t="s">
        <v>190</v>
      </c>
      <c r="D143" s="126"/>
      <c r="E143" s="127" t="s">
        <v>91</v>
      </c>
      <c r="F143" s="133">
        <f>F144+F145</f>
        <v>5880.3</v>
      </c>
      <c r="G143" s="133">
        <f>G144+G145</f>
        <v>154.98000000000002</v>
      </c>
      <c r="H143" s="128">
        <f>H144+H145</f>
        <v>6569.9</v>
      </c>
      <c r="I143" s="133">
        <f>I144+I145</f>
        <v>6569.9</v>
      </c>
      <c r="J143" s="150">
        <f t="shared" si="14"/>
        <v>1</v>
      </c>
    </row>
    <row r="144" spans="1:10" ht="37.5">
      <c r="A144" s="126"/>
      <c r="B144" s="126"/>
      <c r="C144" s="132"/>
      <c r="D144" s="126" t="s">
        <v>101</v>
      </c>
      <c r="E144" s="127" t="s">
        <v>102</v>
      </c>
      <c r="F144" s="128">
        <v>4301.3</v>
      </c>
      <c r="G144" s="177">
        <v>194.68</v>
      </c>
      <c r="H144" s="133">
        <v>4745.8</v>
      </c>
      <c r="I144" s="128">
        <v>4745.8</v>
      </c>
      <c r="J144" s="150">
        <f t="shared" si="14"/>
        <v>1</v>
      </c>
    </row>
    <row r="145" spans="1:10" ht="18.75">
      <c r="A145" s="126"/>
      <c r="B145" s="126"/>
      <c r="C145" s="132"/>
      <c r="D145" s="126" t="s">
        <v>103</v>
      </c>
      <c r="E145" s="127" t="s">
        <v>104</v>
      </c>
      <c r="F145" s="128">
        <v>1579</v>
      </c>
      <c r="G145" s="177">
        <v>-39.7</v>
      </c>
      <c r="H145" s="128">
        <v>1824.1</v>
      </c>
      <c r="I145" s="128">
        <v>1824.1</v>
      </c>
      <c r="J145" s="150">
        <f t="shared" si="14"/>
        <v>1</v>
      </c>
    </row>
    <row r="146" spans="1:10" ht="18.75">
      <c r="A146" s="47"/>
      <c r="B146" s="47"/>
      <c r="C146" s="45" t="s">
        <v>452</v>
      </c>
      <c r="D146" s="41"/>
      <c r="E146" s="54" t="s">
        <v>453</v>
      </c>
      <c r="F146" s="43">
        <f>F147+F151+F149</f>
        <v>51763</v>
      </c>
      <c r="G146" s="43">
        <f>G147+G151+G149</f>
        <v>0</v>
      </c>
      <c r="H146" s="43">
        <f>H147+H151+H149</f>
        <v>45967.9</v>
      </c>
      <c r="I146" s="43">
        <f>I147+I151+I149</f>
        <v>45586.1</v>
      </c>
      <c r="J146" s="44">
        <f t="shared" si="14"/>
        <v>0.9916942039988774</v>
      </c>
    </row>
    <row r="147" spans="1:10" ht="18.75">
      <c r="A147" s="47"/>
      <c r="B147" s="47"/>
      <c r="C147" s="47" t="s">
        <v>455</v>
      </c>
      <c r="D147" s="47"/>
      <c r="E147" s="51" t="s">
        <v>456</v>
      </c>
      <c r="F147" s="49">
        <f>F148</f>
        <v>51180.8</v>
      </c>
      <c r="G147" s="49">
        <f>G148</f>
        <v>0</v>
      </c>
      <c r="H147" s="49">
        <f>H148</f>
        <v>45447.5</v>
      </c>
      <c r="I147" s="49">
        <f>I148</f>
        <v>45065.7</v>
      </c>
      <c r="J147" s="50">
        <f t="shared" si="14"/>
        <v>0.9915990978601683</v>
      </c>
    </row>
    <row r="148" spans="1:10" ht="18.75">
      <c r="A148" s="47"/>
      <c r="B148" s="47"/>
      <c r="C148" s="47"/>
      <c r="D148" s="47" t="s">
        <v>112</v>
      </c>
      <c r="E148" s="51" t="s">
        <v>113</v>
      </c>
      <c r="F148" s="49">
        <v>51180.8</v>
      </c>
      <c r="G148" s="49"/>
      <c r="H148" s="49">
        <v>45447.5</v>
      </c>
      <c r="I148" s="49">
        <v>45065.7</v>
      </c>
      <c r="J148" s="50">
        <f t="shared" si="14"/>
        <v>0.9915990978601683</v>
      </c>
    </row>
    <row r="149" spans="1:10" ht="18.75">
      <c r="A149" s="41"/>
      <c r="B149" s="47"/>
      <c r="C149" s="47" t="s">
        <v>565</v>
      </c>
      <c r="D149" s="47" t="s">
        <v>352</v>
      </c>
      <c r="E149" s="48" t="s">
        <v>153</v>
      </c>
      <c r="F149" s="49">
        <f>F150</f>
        <v>385</v>
      </c>
      <c r="G149" s="49">
        <f>G150</f>
        <v>0</v>
      </c>
      <c r="H149" s="49">
        <f>H150</f>
        <v>415</v>
      </c>
      <c r="I149" s="49">
        <f>I150</f>
        <v>415</v>
      </c>
      <c r="J149" s="50">
        <f t="shared" si="14"/>
        <v>1</v>
      </c>
    </row>
    <row r="150" spans="1:10" ht="18.75">
      <c r="A150" s="47"/>
      <c r="B150" s="47"/>
      <c r="C150" s="47"/>
      <c r="D150" s="47" t="s">
        <v>105</v>
      </c>
      <c r="E150" s="51" t="s">
        <v>106</v>
      </c>
      <c r="F150" s="49">
        <v>385</v>
      </c>
      <c r="G150" s="49"/>
      <c r="H150" s="49">
        <v>415</v>
      </c>
      <c r="I150" s="49">
        <v>415</v>
      </c>
      <c r="J150" s="50">
        <f t="shared" si="14"/>
        <v>1</v>
      </c>
    </row>
    <row r="151" spans="1:10" ht="18.75">
      <c r="A151" s="41"/>
      <c r="B151" s="41"/>
      <c r="C151" s="47" t="s">
        <v>564</v>
      </c>
      <c r="D151" s="47" t="s">
        <v>352</v>
      </c>
      <c r="E151" s="48" t="s">
        <v>410</v>
      </c>
      <c r="F151" s="49">
        <f>F152</f>
        <v>197.2</v>
      </c>
      <c r="G151" s="49">
        <f>G152</f>
        <v>0</v>
      </c>
      <c r="H151" s="49">
        <f>H152</f>
        <v>105.4</v>
      </c>
      <c r="I151" s="49">
        <f>I152</f>
        <v>105.4</v>
      </c>
      <c r="J151" s="50">
        <f t="shared" si="14"/>
        <v>1</v>
      </c>
    </row>
    <row r="152" spans="1:10" ht="18.75">
      <c r="A152" s="47"/>
      <c r="B152" s="47"/>
      <c r="C152" s="47"/>
      <c r="D152" s="47" t="s">
        <v>103</v>
      </c>
      <c r="E152" s="51" t="s">
        <v>104</v>
      </c>
      <c r="F152" s="49">
        <v>197.2</v>
      </c>
      <c r="G152" s="49"/>
      <c r="H152" s="49">
        <v>105.4</v>
      </c>
      <c r="I152" s="49">
        <v>105.4</v>
      </c>
      <c r="J152" s="50">
        <f t="shared" si="14"/>
        <v>1</v>
      </c>
    </row>
    <row r="153" spans="1:10" ht="18.75">
      <c r="A153" s="41"/>
      <c r="B153" s="41"/>
      <c r="C153" s="41" t="s">
        <v>164</v>
      </c>
      <c r="D153" s="41" t="s">
        <v>352</v>
      </c>
      <c r="E153" s="42" t="s">
        <v>107</v>
      </c>
      <c r="F153" s="43" t="e">
        <f>F166+F160+F158+F164+F162+#REF!+#REF!</f>
        <v>#REF!</v>
      </c>
      <c r="G153" s="43" t="e">
        <f>G166+G160+G158+G164+G162+#REF!+#REF!</f>
        <v>#REF!</v>
      </c>
      <c r="H153" s="43">
        <f>H166+H160+H158+H164+H162+H168+H154</f>
        <v>5672.19992</v>
      </c>
      <c r="I153" s="43">
        <f>I166+I160+I158+I164+I162+I168+I154</f>
        <v>2551.6000000000004</v>
      </c>
      <c r="J153" s="44">
        <f t="shared" si="14"/>
        <v>0.4498431007347146</v>
      </c>
    </row>
    <row r="154" spans="1:10" ht="18.75">
      <c r="A154" s="41"/>
      <c r="B154" s="41"/>
      <c r="C154" s="53" t="s">
        <v>191</v>
      </c>
      <c r="D154" s="47"/>
      <c r="E154" s="51" t="s">
        <v>19</v>
      </c>
      <c r="F154" s="49"/>
      <c r="G154" s="49"/>
      <c r="H154" s="49">
        <f>H157+H156+H155</f>
        <v>855.2</v>
      </c>
      <c r="I154" s="49">
        <f>I157+I156+I155</f>
        <v>855.2</v>
      </c>
      <c r="J154" s="50">
        <f t="shared" si="14"/>
        <v>1</v>
      </c>
    </row>
    <row r="155" spans="1:10" ht="18.75">
      <c r="A155" s="41"/>
      <c r="B155" s="41"/>
      <c r="C155" s="53"/>
      <c r="D155" s="47" t="s">
        <v>103</v>
      </c>
      <c r="E155" s="51" t="s">
        <v>104</v>
      </c>
      <c r="F155" s="49"/>
      <c r="G155" s="49"/>
      <c r="H155" s="49">
        <v>1.2</v>
      </c>
      <c r="I155" s="49">
        <v>1.2</v>
      </c>
      <c r="J155" s="50">
        <f t="shared" si="14"/>
        <v>1</v>
      </c>
    </row>
    <row r="156" spans="1:10" ht="18.75">
      <c r="A156" s="41"/>
      <c r="B156" s="41"/>
      <c r="C156" s="53"/>
      <c r="D156" s="47" t="s">
        <v>112</v>
      </c>
      <c r="E156" s="51" t="s">
        <v>113</v>
      </c>
      <c r="F156" s="49"/>
      <c r="G156" s="49"/>
      <c r="H156" s="49">
        <v>471</v>
      </c>
      <c r="I156" s="49">
        <v>471</v>
      </c>
      <c r="J156" s="50">
        <f t="shared" si="14"/>
        <v>1</v>
      </c>
    </row>
    <row r="157" spans="1:10" ht="18.75">
      <c r="A157" s="41"/>
      <c r="B157" s="41"/>
      <c r="C157" s="53"/>
      <c r="D157" s="53" t="s">
        <v>105</v>
      </c>
      <c r="E157" s="51" t="s">
        <v>106</v>
      </c>
      <c r="F157" s="49"/>
      <c r="G157" s="49"/>
      <c r="H157" s="49">
        <v>383</v>
      </c>
      <c r="I157" s="49">
        <v>383</v>
      </c>
      <c r="J157" s="50">
        <f t="shared" si="14"/>
        <v>1</v>
      </c>
    </row>
    <row r="158" spans="1:10" ht="37.5">
      <c r="A158" s="47"/>
      <c r="B158" s="47"/>
      <c r="C158" s="53" t="s">
        <v>411</v>
      </c>
      <c r="D158" s="47"/>
      <c r="E158" s="51" t="s">
        <v>500</v>
      </c>
      <c r="F158" s="57">
        <f>F159</f>
        <v>368.8</v>
      </c>
      <c r="G158" s="57">
        <f>G159</f>
        <v>0</v>
      </c>
      <c r="H158" s="57">
        <f>H159</f>
        <v>44.60891</v>
      </c>
      <c r="I158" s="57">
        <f>I159</f>
        <v>0</v>
      </c>
      <c r="J158" s="50">
        <f t="shared" si="14"/>
        <v>0</v>
      </c>
    </row>
    <row r="159" spans="1:10" ht="18.75">
      <c r="A159" s="47"/>
      <c r="B159" s="47"/>
      <c r="C159" s="53"/>
      <c r="D159" s="53" t="s">
        <v>105</v>
      </c>
      <c r="E159" s="51" t="s">
        <v>106</v>
      </c>
      <c r="F159" s="57">
        <v>368.8</v>
      </c>
      <c r="G159" s="49"/>
      <c r="H159" s="57">
        <v>44.60891</v>
      </c>
      <c r="I159" s="57"/>
      <c r="J159" s="50">
        <f t="shared" si="14"/>
        <v>0</v>
      </c>
    </row>
    <row r="160" spans="1:10" ht="37.5">
      <c r="A160" s="126"/>
      <c r="B160" s="126"/>
      <c r="C160" s="132" t="s">
        <v>411</v>
      </c>
      <c r="D160" s="126"/>
      <c r="E160" s="127" t="s">
        <v>457</v>
      </c>
      <c r="F160" s="139">
        <f>F161</f>
        <v>1106.300000000003</v>
      </c>
      <c r="G160" s="139">
        <f>G161</f>
        <v>0</v>
      </c>
      <c r="H160" s="140">
        <f>H161</f>
        <v>133.82671</v>
      </c>
      <c r="I160" s="140">
        <f>I161</f>
        <v>0</v>
      </c>
      <c r="J160" s="150">
        <f t="shared" si="14"/>
        <v>0</v>
      </c>
    </row>
    <row r="161" spans="1:10" ht="18.75">
      <c r="A161" s="126"/>
      <c r="B161" s="126"/>
      <c r="C161" s="132"/>
      <c r="D161" s="132" t="s">
        <v>105</v>
      </c>
      <c r="E161" s="127" t="s">
        <v>106</v>
      </c>
      <c r="F161" s="139">
        <f>79824.5-78718.2</f>
        <v>1106.300000000003</v>
      </c>
      <c r="G161" s="49"/>
      <c r="H161" s="140">
        <v>133.82671</v>
      </c>
      <c r="I161" s="140"/>
      <c r="J161" s="150">
        <f t="shared" si="14"/>
        <v>0</v>
      </c>
    </row>
    <row r="162" spans="1:10" ht="18.75">
      <c r="A162" s="47"/>
      <c r="B162" s="47"/>
      <c r="C162" s="53" t="s">
        <v>566</v>
      </c>
      <c r="D162" s="47"/>
      <c r="E162" s="51" t="s">
        <v>567</v>
      </c>
      <c r="F162" s="49">
        <f>F163</f>
        <v>50</v>
      </c>
      <c r="G162" s="49">
        <f>G163</f>
        <v>0</v>
      </c>
      <c r="H162" s="57">
        <f>H163</f>
        <v>47.98327</v>
      </c>
      <c r="I162" s="49">
        <f>I163</f>
        <v>0</v>
      </c>
      <c r="J162" s="50">
        <f t="shared" si="14"/>
        <v>0</v>
      </c>
    </row>
    <row r="163" spans="1:10" ht="18.75">
      <c r="A163" s="47"/>
      <c r="B163" s="47"/>
      <c r="C163" s="53"/>
      <c r="D163" s="53" t="s">
        <v>105</v>
      </c>
      <c r="E163" s="51" t="s">
        <v>106</v>
      </c>
      <c r="F163" s="49">
        <v>50</v>
      </c>
      <c r="G163" s="49"/>
      <c r="H163" s="57">
        <f>50-2.01673</f>
        <v>47.98327</v>
      </c>
      <c r="I163" s="49"/>
      <c r="J163" s="50">
        <f t="shared" si="14"/>
        <v>0</v>
      </c>
    </row>
    <row r="164" spans="1:10" ht="18.75">
      <c r="A164" s="47"/>
      <c r="B164" s="47"/>
      <c r="C164" s="53" t="s">
        <v>458</v>
      </c>
      <c r="D164" s="47"/>
      <c r="E164" s="51" t="s">
        <v>486</v>
      </c>
      <c r="F164" s="57">
        <f>F165</f>
        <v>0</v>
      </c>
      <c r="G164" s="57">
        <f>G165</f>
        <v>10.51863</v>
      </c>
      <c r="H164" s="57">
        <f>H165</f>
        <v>1305.89949</v>
      </c>
      <c r="I164" s="57">
        <f>I165</f>
        <v>0</v>
      </c>
      <c r="J164" s="50">
        <f t="shared" si="14"/>
        <v>0</v>
      </c>
    </row>
    <row r="165" spans="1:10" ht="18.75">
      <c r="A165" s="47"/>
      <c r="B165" s="47"/>
      <c r="C165" s="53"/>
      <c r="D165" s="53" t="s">
        <v>105</v>
      </c>
      <c r="E165" s="51" t="s">
        <v>106</v>
      </c>
      <c r="F165" s="57"/>
      <c r="G165" s="176">
        <v>10.51863</v>
      </c>
      <c r="H165" s="57">
        <v>1305.89949</v>
      </c>
      <c r="I165" s="57"/>
      <c r="J165" s="50">
        <f t="shared" si="14"/>
        <v>0</v>
      </c>
    </row>
    <row r="166" spans="1:10" ht="18.75">
      <c r="A166" s="126"/>
      <c r="B166" s="126"/>
      <c r="C166" s="132" t="s">
        <v>458</v>
      </c>
      <c r="D166" s="126"/>
      <c r="E166" s="127" t="s">
        <v>459</v>
      </c>
      <c r="F166" s="140">
        <f>F167</f>
        <v>10.55203</v>
      </c>
      <c r="G166" s="140">
        <f>G167</f>
        <v>-0.03333</v>
      </c>
      <c r="H166" s="140">
        <f>H167</f>
        <v>1295.38154</v>
      </c>
      <c r="I166" s="140">
        <f>I167</f>
        <v>0</v>
      </c>
      <c r="J166" s="150">
        <f t="shared" si="14"/>
        <v>0</v>
      </c>
    </row>
    <row r="167" spans="1:10" ht="18.75">
      <c r="A167" s="126"/>
      <c r="B167" s="126"/>
      <c r="C167" s="132"/>
      <c r="D167" s="132" t="s">
        <v>105</v>
      </c>
      <c r="E167" s="127" t="s">
        <v>106</v>
      </c>
      <c r="F167" s="140">
        <v>10.55203</v>
      </c>
      <c r="G167" s="176">
        <v>-0.03333</v>
      </c>
      <c r="H167" s="140">
        <v>1295.38154</v>
      </c>
      <c r="I167" s="139"/>
      <c r="J167" s="150">
        <f t="shared" si="14"/>
        <v>0</v>
      </c>
    </row>
    <row r="168" spans="1:10" s="129" customFormat="1" ht="18.75">
      <c r="A168" s="126"/>
      <c r="B168" s="126"/>
      <c r="C168" s="132" t="s">
        <v>663</v>
      </c>
      <c r="D168" s="132"/>
      <c r="E168" s="127" t="s">
        <v>664</v>
      </c>
      <c r="F168" s="140"/>
      <c r="G168" s="140"/>
      <c r="H168" s="128">
        <f>H169</f>
        <v>1989.3</v>
      </c>
      <c r="I168" s="133">
        <f>I169</f>
        <v>1696.4</v>
      </c>
      <c r="J168" s="150">
        <f t="shared" si="14"/>
        <v>0.8527622781883075</v>
      </c>
    </row>
    <row r="169" spans="1:10" s="129" customFormat="1" ht="18.75">
      <c r="A169" s="126"/>
      <c r="B169" s="126"/>
      <c r="C169" s="132"/>
      <c r="D169" s="126" t="s">
        <v>103</v>
      </c>
      <c r="E169" s="127" t="s">
        <v>104</v>
      </c>
      <c r="F169" s="140"/>
      <c r="G169" s="140"/>
      <c r="H169" s="128">
        <v>1989.3</v>
      </c>
      <c r="I169" s="133">
        <v>1696.4</v>
      </c>
      <c r="J169" s="150">
        <f t="shared" si="14"/>
        <v>0.8527622781883075</v>
      </c>
    </row>
    <row r="170" spans="1:10" ht="18.75">
      <c r="A170" s="47"/>
      <c r="B170" s="45" t="s">
        <v>92</v>
      </c>
      <c r="C170" s="45"/>
      <c r="D170" s="45"/>
      <c r="E170" s="46" t="s">
        <v>70</v>
      </c>
      <c r="F170" s="43">
        <f>F171+F184+F199</f>
        <v>38108.8</v>
      </c>
      <c r="G170" s="43">
        <f>G171+G184+G199</f>
        <v>0</v>
      </c>
      <c r="H170" s="43">
        <f>H171+H184+H199</f>
        <v>49121.81233</v>
      </c>
      <c r="I170" s="43">
        <f>I171+I184+I199</f>
        <v>47733.82386999999</v>
      </c>
      <c r="J170" s="44">
        <f t="shared" si="14"/>
        <v>0.9717439484790278</v>
      </c>
    </row>
    <row r="171" spans="1:10" ht="18.75">
      <c r="A171" s="47"/>
      <c r="B171" s="52" t="s">
        <v>56</v>
      </c>
      <c r="C171" s="45"/>
      <c r="D171" s="45"/>
      <c r="E171" s="46" t="s">
        <v>833</v>
      </c>
      <c r="F171" s="43">
        <f>F172</f>
        <v>14271.6</v>
      </c>
      <c r="G171" s="43">
        <f>G172</f>
        <v>0</v>
      </c>
      <c r="H171" s="43">
        <f>H172</f>
        <v>17815.34</v>
      </c>
      <c r="I171" s="43">
        <f>I172</f>
        <v>17424.9</v>
      </c>
      <c r="J171" s="44">
        <f t="shared" si="14"/>
        <v>0.9780840556509166</v>
      </c>
    </row>
    <row r="172" spans="1:10" ht="37.5">
      <c r="A172" s="41"/>
      <c r="B172" s="41"/>
      <c r="C172" s="41" t="s">
        <v>192</v>
      </c>
      <c r="D172" s="41" t="s">
        <v>352</v>
      </c>
      <c r="E172" s="42" t="s">
        <v>460</v>
      </c>
      <c r="F172" s="43">
        <f>F173+F178</f>
        <v>14271.6</v>
      </c>
      <c r="G172" s="43">
        <f>G173+G178</f>
        <v>0</v>
      </c>
      <c r="H172" s="43">
        <f>H173+H178</f>
        <v>17815.34</v>
      </c>
      <c r="I172" s="43">
        <f>I173+I178</f>
        <v>17424.9</v>
      </c>
      <c r="J172" s="44">
        <f t="shared" si="14"/>
        <v>0.9780840556509166</v>
      </c>
    </row>
    <row r="173" spans="1:10" ht="18.75">
      <c r="A173" s="41"/>
      <c r="B173" s="41"/>
      <c r="C173" s="41" t="s">
        <v>193</v>
      </c>
      <c r="D173" s="41" t="s">
        <v>352</v>
      </c>
      <c r="E173" s="42" t="s">
        <v>129</v>
      </c>
      <c r="F173" s="43">
        <f>F174</f>
        <v>1330.7</v>
      </c>
      <c r="G173" s="43">
        <f aca="true" t="shared" si="17" ref="G173:H175">G174</f>
        <v>0</v>
      </c>
      <c r="H173" s="43">
        <f t="shared" si="17"/>
        <v>3399.3999999999996</v>
      </c>
      <c r="I173" s="43">
        <f>I174</f>
        <v>3399.2999999999997</v>
      </c>
      <c r="J173" s="44">
        <f t="shared" si="14"/>
        <v>0.9999705830440666</v>
      </c>
    </row>
    <row r="174" spans="1:10" ht="18.75">
      <c r="A174" s="41"/>
      <c r="B174" s="41"/>
      <c r="C174" s="41" t="s">
        <v>194</v>
      </c>
      <c r="D174" s="41"/>
      <c r="E174" s="42" t="s">
        <v>195</v>
      </c>
      <c r="F174" s="43">
        <f>F175</f>
        <v>1330.7</v>
      </c>
      <c r="G174" s="43">
        <f t="shared" si="17"/>
        <v>0</v>
      </c>
      <c r="H174" s="43">
        <f t="shared" si="17"/>
        <v>3399.3999999999996</v>
      </c>
      <c r="I174" s="43">
        <f>I175</f>
        <v>3399.2999999999997</v>
      </c>
      <c r="J174" s="44">
        <f t="shared" si="14"/>
        <v>0.9999705830440666</v>
      </c>
    </row>
    <row r="175" spans="1:10" ht="18.75">
      <c r="A175" s="41"/>
      <c r="B175" s="41"/>
      <c r="C175" s="47" t="s">
        <v>196</v>
      </c>
      <c r="D175" s="47" t="s">
        <v>352</v>
      </c>
      <c r="E175" s="48" t="s">
        <v>115</v>
      </c>
      <c r="F175" s="49">
        <f>F176</f>
        <v>1330.7</v>
      </c>
      <c r="G175" s="49">
        <f t="shared" si="17"/>
        <v>0</v>
      </c>
      <c r="H175" s="49">
        <f>H176+H177</f>
        <v>3399.3999999999996</v>
      </c>
      <c r="I175" s="49">
        <f>I176+I177</f>
        <v>3399.2999999999997</v>
      </c>
      <c r="J175" s="50">
        <f t="shared" si="14"/>
        <v>0.9999705830440666</v>
      </c>
    </row>
    <row r="176" spans="1:10" ht="18.75">
      <c r="A176" s="47"/>
      <c r="B176" s="47"/>
      <c r="C176" s="47"/>
      <c r="D176" s="47" t="s">
        <v>103</v>
      </c>
      <c r="E176" s="51" t="s">
        <v>104</v>
      </c>
      <c r="F176" s="49">
        <v>1330.7</v>
      </c>
      <c r="G176" s="49"/>
      <c r="H176" s="49">
        <v>1293.2</v>
      </c>
      <c r="I176" s="49">
        <v>1293.1</v>
      </c>
      <c r="J176" s="50">
        <f t="shared" si="14"/>
        <v>0.9999226724404576</v>
      </c>
    </row>
    <row r="177" spans="1:10" ht="18.75">
      <c r="A177" s="47"/>
      <c r="B177" s="47"/>
      <c r="C177" s="47"/>
      <c r="D177" s="47" t="s">
        <v>112</v>
      </c>
      <c r="E177" s="51" t="s">
        <v>113</v>
      </c>
      <c r="F177" s="49"/>
      <c r="G177" s="49"/>
      <c r="H177" s="49">
        <v>2106.2</v>
      </c>
      <c r="I177" s="49">
        <v>2106.2</v>
      </c>
      <c r="J177" s="50">
        <f t="shared" si="14"/>
        <v>1</v>
      </c>
    </row>
    <row r="178" spans="1:10" ht="37.5">
      <c r="A178" s="41"/>
      <c r="B178" s="41"/>
      <c r="C178" s="41" t="s">
        <v>197</v>
      </c>
      <c r="D178" s="41" t="s">
        <v>352</v>
      </c>
      <c r="E178" s="42" t="s">
        <v>461</v>
      </c>
      <c r="F178" s="43">
        <f aca="true" t="shared" si="18" ref="F178:I179">F179</f>
        <v>12940.9</v>
      </c>
      <c r="G178" s="43">
        <f t="shared" si="18"/>
        <v>0</v>
      </c>
      <c r="H178" s="43">
        <f t="shared" si="18"/>
        <v>14415.94</v>
      </c>
      <c r="I178" s="43">
        <f t="shared" si="18"/>
        <v>14025.6</v>
      </c>
      <c r="J178" s="44">
        <f t="shared" si="14"/>
        <v>0.9729230282589967</v>
      </c>
    </row>
    <row r="179" spans="1:10" ht="18.75">
      <c r="A179" s="41"/>
      <c r="B179" s="41"/>
      <c r="C179" s="41" t="s">
        <v>198</v>
      </c>
      <c r="D179" s="41"/>
      <c r="E179" s="42" t="s">
        <v>172</v>
      </c>
      <c r="F179" s="43">
        <f t="shared" si="18"/>
        <v>12940.9</v>
      </c>
      <c r="G179" s="43">
        <f t="shared" si="18"/>
        <v>0</v>
      </c>
      <c r="H179" s="43">
        <f t="shared" si="18"/>
        <v>14415.94</v>
      </c>
      <c r="I179" s="43">
        <f t="shared" si="18"/>
        <v>14025.6</v>
      </c>
      <c r="J179" s="44">
        <f t="shared" si="14"/>
        <v>0.9729230282589967</v>
      </c>
    </row>
    <row r="180" spans="1:10" ht="18.75">
      <c r="A180" s="41"/>
      <c r="B180" s="41"/>
      <c r="C180" s="47" t="s">
        <v>199</v>
      </c>
      <c r="D180" s="47" t="s">
        <v>352</v>
      </c>
      <c r="E180" s="48" t="s">
        <v>111</v>
      </c>
      <c r="F180" s="49">
        <f>SUM(F181:F183)</f>
        <v>12940.9</v>
      </c>
      <c r="G180" s="49">
        <f>SUM(G181:G183)</f>
        <v>0</v>
      </c>
      <c r="H180" s="49">
        <f>SUM(H181:H183)</f>
        <v>14415.94</v>
      </c>
      <c r="I180" s="49">
        <f>SUM(I181:I183)</f>
        <v>14025.6</v>
      </c>
      <c r="J180" s="50">
        <f t="shared" si="14"/>
        <v>0.9729230282589967</v>
      </c>
    </row>
    <row r="181" spans="1:10" ht="37.5">
      <c r="A181" s="47"/>
      <c r="B181" s="47"/>
      <c r="C181" s="47"/>
      <c r="D181" s="47" t="s">
        <v>101</v>
      </c>
      <c r="E181" s="51" t="s">
        <v>102</v>
      </c>
      <c r="F181" s="49">
        <v>11806.3</v>
      </c>
      <c r="G181" s="49"/>
      <c r="H181" s="49">
        <v>12948.4</v>
      </c>
      <c r="I181" s="49">
        <v>12944.1</v>
      </c>
      <c r="J181" s="50">
        <f t="shared" si="14"/>
        <v>0.9996679126378549</v>
      </c>
    </row>
    <row r="182" spans="1:10" ht="18.75">
      <c r="A182" s="47"/>
      <c r="B182" s="47"/>
      <c r="C182" s="47"/>
      <c r="D182" s="47" t="s">
        <v>103</v>
      </c>
      <c r="E182" s="51" t="s">
        <v>104</v>
      </c>
      <c r="F182" s="49">
        <v>1125.6</v>
      </c>
      <c r="G182" s="49"/>
      <c r="H182" s="49">
        <v>1437</v>
      </c>
      <c r="I182" s="49">
        <v>1052.8</v>
      </c>
      <c r="J182" s="50">
        <f t="shared" si="14"/>
        <v>0.7326374391092554</v>
      </c>
    </row>
    <row r="183" spans="1:10" ht="18.75">
      <c r="A183" s="47"/>
      <c r="B183" s="47"/>
      <c r="C183" s="47"/>
      <c r="D183" s="47" t="s">
        <v>105</v>
      </c>
      <c r="E183" s="51" t="s">
        <v>106</v>
      </c>
      <c r="F183" s="49">
        <v>9</v>
      </c>
      <c r="G183" s="49"/>
      <c r="H183" s="49">
        <v>30.54</v>
      </c>
      <c r="I183" s="49">
        <v>28.7</v>
      </c>
      <c r="J183" s="50">
        <f aca="true" t="shared" si="19" ref="J183:J246">I183/H183</f>
        <v>0.9397511460379829</v>
      </c>
    </row>
    <row r="184" spans="1:10" ht="18.75">
      <c r="A184" s="47"/>
      <c r="B184" s="52" t="s">
        <v>57</v>
      </c>
      <c r="C184" s="45"/>
      <c r="D184" s="45"/>
      <c r="E184" s="46" t="s">
        <v>834</v>
      </c>
      <c r="F184" s="43">
        <f>F185</f>
        <v>20793.8</v>
      </c>
      <c r="G184" s="43">
        <f>G185</f>
        <v>0</v>
      </c>
      <c r="H184" s="43">
        <f>H185</f>
        <v>20937.940000000002</v>
      </c>
      <c r="I184" s="43">
        <f>I185</f>
        <v>20541.8</v>
      </c>
      <c r="J184" s="44">
        <f t="shared" si="19"/>
        <v>0.9810802781935566</v>
      </c>
    </row>
    <row r="185" spans="1:10" ht="37.5">
      <c r="A185" s="41"/>
      <c r="B185" s="41"/>
      <c r="C185" s="41" t="s">
        <v>192</v>
      </c>
      <c r="D185" s="41" t="s">
        <v>352</v>
      </c>
      <c r="E185" s="42" t="s">
        <v>460</v>
      </c>
      <c r="F185" s="43">
        <f>F186+F193</f>
        <v>20793.8</v>
      </c>
      <c r="G185" s="43">
        <f>G186+G193</f>
        <v>0</v>
      </c>
      <c r="H185" s="43">
        <f>H186+H193</f>
        <v>20937.940000000002</v>
      </c>
      <c r="I185" s="43">
        <f>I186+I193</f>
        <v>20541.8</v>
      </c>
      <c r="J185" s="44">
        <f t="shared" si="19"/>
        <v>0.9810802781935566</v>
      </c>
    </row>
    <row r="186" spans="1:10" ht="18.75">
      <c r="A186" s="41"/>
      <c r="B186" s="41"/>
      <c r="C186" s="41" t="s">
        <v>193</v>
      </c>
      <c r="D186" s="41" t="s">
        <v>352</v>
      </c>
      <c r="E186" s="42" t="s">
        <v>129</v>
      </c>
      <c r="F186" s="43">
        <f>F187</f>
        <v>12926.3</v>
      </c>
      <c r="G186" s="43">
        <f>G187</f>
        <v>0</v>
      </c>
      <c r="H186" s="43">
        <f>H187</f>
        <v>12926.34</v>
      </c>
      <c r="I186" s="43">
        <f>I187</f>
        <v>12539.5</v>
      </c>
      <c r="J186" s="44">
        <f t="shared" si="19"/>
        <v>0.9700735088199753</v>
      </c>
    </row>
    <row r="187" spans="1:10" ht="18.75">
      <c r="A187" s="41"/>
      <c r="B187" s="41"/>
      <c r="C187" s="41" t="s">
        <v>200</v>
      </c>
      <c r="D187" s="41"/>
      <c r="E187" s="42" t="s">
        <v>412</v>
      </c>
      <c r="F187" s="43">
        <f>F188+F191</f>
        <v>12926.3</v>
      </c>
      <c r="G187" s="43">
        <f>G188+G191</f>
        <v>0</v>
      </c>
      <c r="H187" s="43">
        <f>H188+H191</f>
        <v>12926.34</v>
      </c>
      <c r="I187" s="43">
        <f>I188+I191</f>
        <v>12539.5</v>
      </c>
      <c r="J187" s="44">
        <f t="shared" si="19"/>
        <v>0.9700735088199753</v>
      </c>
    </row>
    <row r="188" spans="1:10" ht="18.75">
      <c r="A188" s="41"/>
      <c r="B188" s="41"/>
      <c r="C188" s="47" t="s">
        <v>201</v>
      </c>
      <c r="D188" s="47" t="s">
        <v>352</v>
      </c>
      <c r="E188" s="48" t="s">
        <v>462</v>
      </c>
      <c r="F188" s="49">
        <f>F189+F190</f>
        <v>11487.4</v>
      </c>
      <c r="G188" s="49">
        <f>G189+G190</f>
        <v>0</v>
      </c>
      <c r="H188" s="49">
        <f>H189+H190</f>
        <v>11487.44</v>
      </c>
      <c r="I188" s="49">
        <f>I189+I190</f>
        <v>11487.4</v>
      </c>
      <c r="J188" s="50">
        <f t="shared" si="19"/>
        <v>0.999996517936111</v>
      </c>
    </row>
    <row r="189" spans="1:10" ht="18.75">
      <c r="A189" s="47"/>
      <c r="B189" s="47"/>
      <c r="C189" s="47"/>
      <c r="D189" s="47" t="s">
        <v>103</v>
      </c>
      <c r="E189" s="51" t="s">
        <v>104</v>
      </c>
      <c r="F189" s="49">
        <v>232</v>
      </c>
      <c r="G189" s="49"/>
      <c r="H189" s="49">
        <f>SUM(F189:G189)</f>
        <v>232</v>
      </c>
      <c r="I189" s="49">
        <v>232</v>
      </c>
      <c r="J189" s="50">
        <f t="shared" si="19"/>
        <v>1</v>
      </c>
    </row>
    <row r="190" spans="1:10" ht="18.75">
      <c r="A190" s="47"/>
      <c r="B190" s="47"/>
      <c r="C190" s="47"/>
      <c r="D190" s="47" t="s">
        <v>112</v>
      </c>
      <c r="E190" s="51" t="s">
        <v>113</v>
      </c>
      <c r="F190" s="49">
        <v>11255.4</v>
      </c>
      <c r="G190" s="49"/>
      <c r="H190" s="49">
        <v>11255.44</v>
      </c>
      <c r="I190" s="49">
        <v>11255.4</v>
      </c>
      <c r="J190" s="50">
        <f t="shared" si="19"/>
        <v>0.999996446162922</v>
      </c>
    </row>
    <row r="191" spans="1:10" ht="18.75">
      <c r="A191" s="41"/>
      <c r="B191" s="41"/>
      <c r="C191" s="47" t="s">
        <v>202</v>
      </c>
      <c r="D191" s="47" t="s">
        <v>352</v>
      </c>
      <c r="E191" s="48" t="s">
        <v>816</v>
      </c>
      <c r="F191" s="49">
        <f>F192</f>
        <v>1438.9</v>
      </c>
      <c r="G191" s="49">
        <f>G192</f>
        <v>0</v>
      </c>
      <c r="H191" s="49">
        <f>H192</f>
        <v>1438.9</v>
      </c>
      <c r="I191" s="49">
        <f>I192</f>
        <v>1052.1</v>
      </c>
      <c r="J191" s="50">
        <f t="shared" si="19"/>
        <v>0.7311835429842239</v>
      </c>
    </row>
    <row r="192" spans="1:10" ht="18.75">
      <c r="A192" s="47"/>
      <c r="B192" s="47"/>
      <c r="C192" s="47"/>
      <c r="D192" s="47" t="s">
        <v>112</v>
      </c>
      <c r="E192" s="51" t="s">
        <v>113</v>
      </c>
      <c r="F192" s="49">
        <v>1438.9</v>
      </c>
      <c r="G192" s="49"/>
      <c r="H192" s="49">
        <f>SUM(F192:G192)</f>
        <v>1438.9</v>
      </c>
      <c r="I192" s="49">
        <v>1052.1</v>
      </c>
      <c r="J192" s="50">
        <f t="shared" si="19"/>
        <v>0.7311835429842239</v>
      </c>
    </row>
    <row r="193" spans="1:10" ht="37.5">
      <c r="A193" s="41"/>
      <c r="B193" s="41"/>
      <c r="C193" s="41" t="s">
        <v>197</v>
      </c>
      <c r="D193" s="41" t="s">
        <v>352</v>
      </c>
      <c r="E193" s="42" t="s">
        <v>461</v>
      </c>
      <c r="F193" s="43">
        <f aca="true" t="shared" si="20" ref="F193:I194">F194</f>
        <v>7867.5</v>
      </c>
      <c r="G193" s="43">
        <f t="shared" si="20"/>
        <v>0</v>
      </c>
      <c r="H193" s="43">
        <f t="shared" si="20"/>
        <v>8011.6</v>
      </c>
      <c r="I193" s="43">
        <f t="shared" si="20"/>
        <v>8002.3</v>
      </c>
      <c r="J193" s="44">
        <f t="shared" si="19"/>
        <v>0.9988391831843826</v>
      </c>
    </row>
    <row r="194" spans="1:10" ht="18.75">
      <c r="A194" s="41"/>
      <c r="B194" s="41"/>
      <c r="C194" s="41" t="s">
        <v>198</v>
      </c>
      <c r="D194" s="41"/>
      <c r="E194" s="42" t="s">
        <v>172</v>
      </c>
      <c r="F194" s="43">
        <f t="shared" si="20"/>
        <v>7867.5</v>
      </c>
      <c r="G194" s="43">
        <f t="shared" si="20"/>
        <v>0</v>
      </c>
      <c r="H194" s="43">
        <f t="shared" si="20"/>
        <v>8011.6</v>
      </c>
      <c r="I194" s="43">
        <f t="shared" si="20"/>
        <v>8002.3</v>
      </c>
      <c r="J194" s="44">
        <f t="shared" si="19"/>
        <v>0.9988391831843826</v>
      </c>
    </row>
    <row r="195" spans="1:10" ht="18.75">
      <c r="A195" s="47"/>
      <c r="B195" s="47"/>
      <c r="C195" s="47" t="s">
        <v>199</v>
      </c>
      <c r="D195" s="47" t="s">
        <v>352</v>
      </c>
      <c r="E195" s="48" t="s">
        <v>111</v>
      </c>
      <c r="F195" s="49">
        <f>SUM(F196:F198)</f>
        <v>7867.5</v>
      </c>
      <c r="G195" s="49">
        <f>SUM(G196:G198)</f>
        <v>0</v>
      </c>
      <c r="H195" s="49">
        <f>SUM(H196:H198)</f>
        <v>8011.6</v>
      </c>
      <c r="I195" s="49">
        <f>SUM(I196:I198)</f>
        <v>8002.3</v>
      </c>
      <c r="J195" s="50">
        <f t="shared" si="19"/>
        <v>0.9988391831843826</v>
      </c>
    </row>
    <row r="196" spans="1:10" ht="37.5">
      <c r="A196" s="47"/>
      <c r="B196" s="47"/>
      <c r="C196" s="47"/>
      <c r="D196" s="47" t="s">
        <v>101</v>
      </c>
      <c r="E196" s="51" t="s">
        <v>102</v>
      </c>
      <c r="F196" s="49">
        <v>6972.1</v>
      </c>
      <c r="G196" s="49"/>
      <c r="H196" s="49">
        <v>7152.3</v>
      </c>
      <c r="I196" s="49">
        <v>7152.2</v>
      </c>
      <c r="J196" s="50">
        <f t="shared" si="19"/>
        <v>0.9999860184835647</v>
      </c>
    </row>
    <row r="197" spans="1:10" ht="18.75">
      <c r="A197" s="47"/>
      <c r="B197" s="47"/>
      <c r="C197" s="47"/>
      <c r="D197" s="47" t="s">
        <v>103</v>
      </c>
      <c r="E197" s="51" t="s">
        <v>104</v>
      </c>
      <c r="F197" s="49">
        <v>887</v>
      </c>
      <c r="G197" s="49"/>
      <c r="H197" s="49">
        <v>845</v>
      </c>
      <c r="I197" s="49">
        <v>835.8</v>
      </c>
      <c r="J197" s="50">
        <f t="shared" si="19"/>
        <v>0.9891124260355029</v>
      </c>
    </row>
    <row r="198" spans="1:10" ht="18.75">
      <c r="A198" s="47"/>
      <c r="B198" s="47"/>
      <c r="C198" s="47"/>
      <c r="D198" s="47" t="s">
        <v>105</v>
      </c>
      <c r="E198" s="51" t="s">
        <v>106</v>
      </c>
      <c r="F198" s="49">
        <v>8.4</v>
      </c>
      <c r="G198" s="49"/>
      <c r="H198" s="49">
        <v>14.3</v>
      </c>
      <c r="I198" s="49">
        <v>14.3</v>
      </c>
      <c r="J198" s="50">
        <f t="shared" si="19"/>
        <v>1</v>
      </c>
    </row>
    <row r="199" spans="1:10" ht="18.75">
      <c r="A199" s="47"/>
      <c r="B199" s="45" t="s">
        <v>49</v>
      </c>
      <c r="C199" s="45"/>
      <c r="D199" s="45"/>
      <c r="E199" s="46" t="s">
        <v>71</v>
      </c>
      <c r="F199" s="43">
        <f aca="true" t="shared" si="21" ref="F199:I201">F200</f>
        <v>3043.4</v>
      </c>
      <c r="G199" s="43">
        <f t="shared" si="21"/>
        <v>0</v>
      </c>
      <c r="H199" s="43">
        <f t="shared" si="21"/>
        <v>10368.53233</v>
      </c>
      <c r="I199" s="43">
        <f t="shared" si="21"/>
        <v>9767.12387</v>
      </c>
      <c r="J199" s="44">
        <f t="shared" si="19"/>
        <v>0.9419967608858292</v>
      </c>
    </row>
    <row r="200" spans="1:10" ht="37.5">
      <c r="A200" s="41"/>
      <c r="B200" s="41"/>
      <c r="C200" s="41" t="s">
        <v>192</v>
      </c>
      <c r="D200" s="41" t="s">
        <v>352</v>
      </c>
      <c r="E200" s="42" t="s">
        <v>460</v>
      </c>
      <c r="F200" s="43">
        <f t="shared" si="21"/>
        <v>3043.4</v>
      </c>
      <c r="G200" s="43">
        <f t="shared" si="21"/>
        <v>0</v>
      </c>
      <c r="H200" s="43">
        <f t="shared" si="21"/>
        <v>10368.53233</v>
      </c>
      <c r="I200" s="43">
        <f t="shared" si="21"/>
        <v>9767.12387</v>
      </c>
      <c r="J200" s="44">
        <f t="shared" si="19"/>
        <v>0.9419967608858292</v>
      </c>
    </row>
    <row r="201" spans="1:10" ht="18.75">
      <c r="A201" s="41"/>
      <c r="B201" s="41"/>
      <c r="C201" s="41" t="s">
        <v>203</v>
      </c>
      <c r="D201" s="41" t="s">
        <v>352</v>
      </c>
      <c r="E201" s="42" t="s">
        <v>135</v>
      </c>
      <c r="F201" s="43">
        <f>F202</f>
        <v>3043.4</v>
      </c>
      <c r="G201" s="43">
        <f t="shared" si="21"/>
        <v>0</v>
      </c>
      <c r="H201" s="43">
        <f t="shared" si="21"/>
        <v>10368.53233</v>
      </c>
      <c r="I201" s="43">
        <f t="shared" si="21"/>
        <v>9767.12387</v>
      </c>
      <c r="J201" s="44">
        <f t="shared" si="19"/>
        <v>0.9419967608858292</v>
      </c>
    </row>
    <row r="202" spans="1:10" ht="18.75">
      <c r="A202" s="41"/>
      <c r="B202" s="41"/>
      <c r="C202" s="41" t="s">
        <v>204</v>
      </c>
      <c r="D202" s="41"/>
      <c r="E202" s="42" t="s">
        <v>205</v>
      </c>
      <c r="F202" s="43">
        <f>F203+F205+F207+F211</f>
        <v>3043.4</v>
      </c>
      <c r="G202" s="43">
        <f>G203+G205+G207+G211</f>
        <v>0</v>
      </c>
      <c r="H202" s="43">
        <f>H203+H205+H207+H211+H209</f>
        <v>10368.53233</v>
      </c>
      <c r="I202" s="43">
        <f>I203+I205+I207+I211+I209</f>
        <v>9767.12387</v>
      </c>
      <c r="J202" s="44">
        <f t="shared" si="19"/>
        <v>0.9419967608858292</v>
      </c>
    </row>
    <row r="203" spans="1:10" ht="18.75">
      <c r="A203" s="41"/>
      <c r="B203" s="41"/>
      <c r="C203" s="47" t="s">
        <v>206</v>
      </c>
      <c r="D203" s="47" t="s">
        <v>352</v>
      </c>
      <c r="E203" s="48" t="s">
        <v>463</v>
      </c>
      <c r="F203" s="49">
        <f>F204</f>
        <v>2246</v>
      </c>
      <c r="G203" s="49">
        <f>G204</f>
        <v>0</v>
      </c>
      <c r="H203" s="49">
        <f>H204</f>
        <v>2235</v>
      </c>
      <c r="I203" s="49">
        <f>I204</f>
        <v>2233</v>
      </c>
      <c r="J203" s="50">
        <f t="shared" si="19"/>
        <v>0.9991051454138703</v>
      </c>
    </row>
    <row r="204" spans="1:10" ht="18.75">
      <c r="A204" s="47"/>
      <c r="B204" s="47"/>
      <c r="C204" s="47"/>
      <c r="D204" s="47" t="s">
        <v>103</v>
      </c>
      <c r="E204" s="51" t="s">
        <v>104</v>
      </c>
      <c r="F204" s="49">
        <f>2200+46</f>
        <v>2246</v>
      </c>
      <c r="G204" s="49"/>
      <c r="H204" s="49">
        <v>2235</v>
      </c>
      <c r="I204" s="49">
        <v>2233</v>
      </c>
      <c r="J204" s="50">
        <f t="shared" si="19"/>
        <v>0.9991051454138703</v>
      </c>
    </row>
    <row r="205" spans="1:10" ht="18.75">
      <c r="A205" s="47"/>
      <c r="B205" s="47"/>
      <c r="C205" s="47" t="s">
        <v>413</v>
      </c>
      <c r="D205" s="47"/>
      <c r="E205" s="51" t="s">
        <v>464</v>
      </c>
      <c r="F205" s="49">
        <f>F206</f>
        <v>425</v>
      </c>
      <c r="G205" s="49">
        <f>G206</f>
        <v>0</v>
      </c>
      <c r="H205" s="49">
        <f>H206</f>
        <v>425</v>
      </c>
      <c r="I205" s="49">
        <f>I206</f>
        <v>129.3</v>
      </c>
      <c r="J205" s="50">
        <f t="shared" si="19"/>
        <v>0.3042352941176471</v>
      </c>
    </row>
    <row r="206" spans="1:10" ht="37.5">
      <c r="A206" s="47"/>
      <c r="B206" s="47"/>
      <c r="C206" s="47"/>
      <c r="D206" s="47" t="s">
        <v>101</v>
      </c>
      <c r="E206" s="51" t="s">
        <v>102</v>
      </c>
      <c r="F206" s="49">
        <v>425</v>
      </c>
      <c r="G206" s="49"/>
      <c r="H206" s="49">
        <f>SUM(F206:G206)</f>
        <v>425</v>
      </c>
      <c r="I206" s="49">
        <v>129.3</v>
      </c>
      <c r="J206" s="50">
        <f t="shared" si="19"/>
        <v>0.3042352941176471</v>
      </c>
    </row>
    <row r="207" spans="1:10" ht="18.75">
      <c r="A207" s="47"/>
      <c r="B207" s="47"/>
      <c r="C207" s="126" t="s">
        <v>413</v>
      </c>
      <c r="D207" s="126"/>
      <c r="E207" s="127" t="s">
        <v>665</v>
      </c>
      <c r="F207" s="128">
        <f>F208</f>
        <v>372.4</v>
      </c>
      <c r="G207" s="128">
        <f>G208</f>
        <v>0</v>
      </c>
      <c r="H207" s="128">
        <f>H208</f>
        <v>372.4</v>
      </c>
      <c r="I207" s="128">
        <f>I208</f>
        <v>70</v>
      </c>
      <c r="J207" s="150">
        <f t="shared" si="19"/>
        <v>0.1879699248120301</v>
      </c>
    </row>
    <row r="208" spans="1:10" ht="37.5">
      <c r="A208" s="47"/>
      <c r="B208" s="47"/>
      <c r="C208" s="126"/>
      <c r="D208" s="126" t="s">
        <v>101</v>
      </c>
      <c r="E208" s="127" t="s">
        <v>102</v>
      </c>
      <c r="F208" s="128">
        <v>372.4</v>
      </c>
      <c r="G208" s="49"/>
      <c r="H208" s="128">
        <f>SUM(F208:G208)</f>
        <v>372.4</v>
      </c>
      <c r="I208" s="128">
        <v>70</v>
      </c>
      <c r="J208" s="150">
        <f t="shared" si="19"/>
        <v>0.1879699248120301</v>
      </c>
    </row>
    <row r="209" spans="1:10" ht="18.75">
      <c r="A209" s="47"/>
      <c r="B209" s="47"/>
      <c r="C209" s="47" t="s">
        <v>550</v>
      </c>
      <c r="D209" s="47"/>
      <c r="E209" s="51" t="s">
        <v>568</v>
      </c>
      <c r="F209" s="128"/>
      <c r="G209" s="128"/>
      <c r="H209" s="57">
        <f>H210</f>
        <v>360.39934</v>
      </c>
      <c r="I209" s="57">
        <f>I210</f>
        <v>360.39934</v>
      </c>
      <c r="J209" s="50">
        <f t="shared" si="19"/>
        <v>1</v>
      </c>
    </row>
    <row r="210" spans="1:10" ht="18.75">
      <c r="A210" s="47"/>
      <c r="B210" s="47"/>
      <c r="C210" s="47"/>
      <c r="D210" s="47" t="s">
        <v>112</v>
      </c>
      <c r="E210" s="51" t="s">
        <v>113</v>
      </c>
      <c r="F210" s="128"/>
      <c r="G210" s="128"/>
      <c r="H210" s="57">
        <v>360.39934</v>
      </c>
      <c r="I210" s="57">
        <v>360.39934</v>
      </c>
      <c r="J210" s="50">
        <f t="shared" si="19"/>
        <v>1</v>
      </c>
    </row>
    <row r="211" spans="1:10" ht="18.75">
      <c r="A211" s="47"/>
      <c r="B211" s="47"/>
      <c r="C211" s="126" t="s">
        <v>550</v>
      </c>
      <c r="D211" s="126"/>
      <c r="E211" s="127" t="s">
        <v>633</v>
      </c>
      <c r="F211" s="128"/>
      <c r="G211" s="128"/>
      <c r="H211" s="140">
        <f>H212</f>
        <v>6975.73299</v>
      </c>
      <c r="I211" s="140">
        <f>I212</f>
        <v>6974.42453</v>
      </c>
      <c r="J211" s="185">
        <f t="shared" si="19"/>
        <v>0.999812426880175</v>
      </c>
    </row>
    <row r="212" spans="1:10" ht="18.75">
      <c r="A212" s="47"/>
      <c r="B212" s="47"/>
      <c r="C212" s="126"/>
      <c r="D212" s="126" t="s">
        <v>112</v>
      </c>
      <c r="E212" s="127" t="s">
        <v>113</v>
      </c>
      <c r="F212" s="128"/>
      <c r="G212" s="128"/>
      <c r="H212" s="140">
        <v>6975.73299</v>
      </c>
      <c r="I212" s="140">
        <v>6974.42453</v>
      </c>
      <c r="J212" s="150">
        <f t="shared" si="19"/>
        <v>0.999812426880175</v>
      </c>
    </row>
    <row r="213" spans="1:10" ht="18.75">
      <c r="A213" s="55"/>
      <c r="B213" s="45" t="s">
        <v>93</v>
      </c>
      <c r="C213" s="45"/>
      <c r="D213" s="45"/>
      <c r="E213" s="46" t="s">
        <v>72</v>
      </c>
      <c r="F213" s="43" t="e">
        <f>F239+F256+F271+F214+F250</f>
        <v>#REF!</v>
      </c>
      <c r="G213" s="43" t="e">
        <f>G239+G256+G271+G214+G250</f>
        <v>#REF!</v>
      </c>
      <c r="H213" s="43">
        <f>H239+H256+H271+H214+H250</f>
        <v>405969.665</v>
      </c>
      <c r="I213" s="43">
        <f>I239+I256+I271+I214+I250</f>
        <v>391372.145</v>
      </c>
      <c r="J213" s="44">
        <f t="shared" si="19"/>
        <v>0.9640428306385898</v>
      </c>
    </row>
    <row r="214" spans="1:10" ht="18.75">
      <c r="A214" s="55"/>
      <c r="B214" s="45" t="s">
        <v>465</v>
      </c>
      <c r="C214" s="45"/>
      <c r="D214" s="45"/>
      <c r="E214" s="58" t="s">
        <v>466</v>
      </c>
      <c r="F214" s="43">
        <f>F222+F215+F232</f>
        <v>6550.745</v>
      </c>
      <c r="G214" s="43">
        <f>G222+G215+G232</f>
        <v>0</v>
      </c>
      <c r="H214" s="43">
        <f>H222+H215+H232</f>
        <v>6551.674999999999</v>
      </c>
      <c r="I214" s="43">
        <f>I222+I215+I232</f>
        <v>5151.945</v>
      </c>
      <c r="J214" s="44">
        <f t="shared" si="19"/>
        <v>0.7863553976654826</v>
      </c>
    </row>
    <row r="215" spans="1:10" ht="37.5">
      <c r="A215" s="55"/>
      <c r="B215" s="45"/>
      <c r="C215" s="41" t="s">
        <v>192</v>
      </c>
      <c r="D215" s="41" t="s">
        <v>352</v>
      </c>
      <c r="E215" s="42" t="s">
        <v>460</v>
      </c>
      <c r="F215" s="43">
        <f aca="true" t="shared" si="22" ref="F215:I216">F216</f>
        <v>2019.8000000000002</v>
      </c>
      <c r="G215" s="43">
        <f t="shared" si="22"/>
        <v>0</v>
      </c>
      <c r="H215" s="43">
        <f t="shared" si="22"/>
        <v>2020.73</v>
      </c>
      <c r="I215" s="43">
        <f t="shared" si="22"/>
        <v>621</v>
      </c>
      <c r="J215" s="44">
        <f t="shared" si="19"/>
        <v>0.3073146833075176</v>
      </c>
    </row>
    <row r="216" spans="1:10" ht="18.75">
      <c r="A216" s="55"/>
      <c r="B216" s="45"/>
      <c r="C216" s="41" t="s">
        <v>203</v>
      </c>
      <c r="D216" s="41" t="s">
        <v>352</v>
      </c>
      <c r="E216" s="42" t="s">
        <v>135</v>
      </c>
      <c r="F216" s="43">
        <f t="shared" si="22"/>
        <v>2019.8000000000002</v>
      </c>
      <c r="G216" s="43">
        <f t="shared" si="22"/>
        <v>0</v>
      </c>
      <c r="H216" s="43">
        <f t="shared" si="22"/>
        <v>2020.73</v>
      </c>
      <c r="I216" s="43">
        <f t="shared" si="22"/>
        <v>621</v>
      </c>
      <c r="J216" s="44">
        <f t="shared" si="19"/>
        <v>0.3073146833075176</v>
      </c>
    </row>
    <row r="217" spans="1:10" ht="18.75">
      <c r="A217" s="55"/>
      <c r="B217" s="45"/>
      <c r="C217" s="41" t="s">
        <v>204</v>
      </c>
      <c r="D217" s="41"/>
      <c r="E217" s="42" t="s">
        <v>205</v>
      </c>
      <c r="F217" s="43">
        <f>F218+F220</f>
        <v>2019.8000000000002</v>
      </c>
      <c r="G217" s="43">
        <f>G218+G220</f>
        <v>0</v>
      </c>
      <c r="H217" s="43">
        <f>H218+H220</f>
        <v>2020.73</v>
      </c>
      <c r="I217" s="43">
        <f>I218+I220</f>
        <v>621</v>
      </c>
      <c r="J217" s="44">
        <f t="shared" si="19"/>
        <v>0.3073146833075176</v>
      </c>
    </row>
    <row r="218" spans="1:10" ht="18.75">
      <c r="A218" s="142"/>
      <c r="B218" s="141"/>
      <c r="C218" s="132" t="s">
        <v>467</v>
      </c>
      <c r="D218" s="141"/>
      <c r="E218" s="143" t="s">
        <v>624</v>
      </c>
      <c r="F218" s="133">
        <f>F219</f>
        <v>1928.9</v>
      </c>
      <c r="G218" s="133">
        <f>G219</f>
        <v>0</v>
      </c>
      <c r="H218" s="133">
        <f>H219</f>
        <v>1928.9</v>
      </c>
      <c r="I218" s="133">
        <f>I219</f>
        <v>592.5</v>
      </c>
      <c r="J218" s="150">
        <f t="shared" si="19"/>
        <v>0.3071698895743688</v>
      </c>
    </row>
    <row r="219" spans="1:10" ht="18.75">
      <c r="A219" s="142"/>
      <c r="B219" s="141"/>
      <c r="C219" s="132"/>
      <c r="D219" s="144" t="s">
        <v>112</v>
      </c>
      <c r="E219" s="145" t="s">
        <v>113</v>
      </c>
      <c r="F219" s="133">
        <v>1928.9</v>
      </c>
      <c r="G219" s="49"/>
      <c r="H219" s="128">
        <f>SUM(F219:G219)</f>
        <v>1928.9</v>
      </c>
      <c r="I219" s="133">
        <v>592.5</v>
      </c>
      <c r="J219" s="150">
        <f t="shared" si="19"/>
        <v>0.3071698895743688</v>
      </c>
    </row>
    <row r="220" spans="1:10" ht="18.75">
      <c r="A220" s="142"/>
      <c r="B220" s="141"/>
      <c r="C220" s="132" t="s">
        <v>468</v>
      </c>
      <c r="D220" s="141"/>
      <c r="E220" s="143" t="s">
        <v>625</v>
      </c>
      <c r="F220" s="133">
        <f>F221</f>
        <v>90.9</v>
      </c>
      <c r="G220" s="133">
        <f>G221</f>
        <v>0</v>
      </c>
      <c r="H220" s="128">
        <f>H221</f>
        <v>91.83</v>
      </c>
      <c r="I220" s="133">
        <f>I221</f>
        <v>28.5</v>
      </c>
      <c r="J220" s="150">
        <f t="shared" si="19"/>
        <v>0.3103560927801372</v>
      </c>
    </row>
    <row r="221" spans="1:10" ht="18.75">
      <c r="A221" s="142"/>
      <c r="B221" s="141"/>
      <c r="C221" s="141"/>
      <c r="D221" s="144" t="s">
        <v>112</v>
      </c>
      <c r="E221" s="145" t="s">
        <v>113</v>
      </c>
      <c r="F221" s="133">
        <v>90.9</v>
      </c>
      <c r="G221" s="49"/>
      <c r="H221" s="128">
        <v>91.83</v>
      </c>
      <c r="I221" s="133">
        <v>28.5</v>
      </c>
      <c r="J221" s="150">
        <f t="shared" si="19"/>
        <v>0.3103560927801372</v>
      </c>
    </row>
    <row r="222" spans="1:10" ht="18.75">
      <c r="A222" s="55"/>
      <c r="B222" s="45"/>
      <c r="C222" s="41" t="s">
        <v>207</v>
      </c>
      <c r="D222" s="41" t="s">
        <v>352</v>
      </c>
      <c r="E222" s="58" t="s">
        <v>132</v>
      </c>
      <c r="F222" s="43">
        <f>F223</f>
        <v>1475</v>
      </c>
      <c r="G222" s="43">
        <f>G223</f>
        <v>0</v>
      </c>
      <c r="H222" s="43">
        <f>H223</f>
        <v>1475</v>
      </c>
      <c r="I222" s="43">
        <f>I223</f>
        <v>1475</v>
      </c>
      <c r="J222" s="44">
        <f t="shared" si="19"/>
        <v>1</v>
      </c>
    </row>
    <row r="223" spans="1:10" ht="18.75">
      <c r="A223" s="55"/>
      <c r="B223" s="45"/>
      <c r="C223" s="41" t="s">
        <v>469</v>
      </c>
      <c r="D223" s="41" t="s">
        <v>352</v>
      </c>
      <c r="E223" s="58" t="s">
        <v>470</v>
      </c>
      <c r="F223" s="43">
        <f>F224+F229</f>
        <v>1475</v>
      </c>
      <c r="G223" s="43">
        <f>G224+G229</f>
        <v>0</v>
      </c>
      <c r="H223" s="43">
        <f>H224+H229</f>
        <v>1475</v>
      </c>
      <c r="I223" s="43">
        <f>I224+I229</f>
        <v>1475</v>
      </c>
      <c r="J223" s="44">
        <f t="shared" si="19"/>
        <v>1</v>
      </c>
    </row>
    <row r="224" spans="1:10" ht="18.75">
      <c r="A224" s="55"/>
      <c r="B224" s="45"/>
      <c r="C224" s="41" t="s">
        <v>471</v>
      </c>
      <c r="D224" s="41"/>
      <c r="E224" s="42" t="s">
        <v>472</v>
      </c>
      <c r="F224" s="43">
        <f>F225+F227</f>
        <v>675</v>
      </c>
      <c r="G224" s="43">
        <f>G225+G227</f>
        <v>0</v>
      </c>
      <c r="H224" s="43">
        <f>H225+H227</f>
        <v>675</v>
      </c>
      <c r="I224" s="43">
        <f>I225+I227</f>
        <v>675</v>
      </c>
      <c r="J224" s="44">
        <f t="shared" si="19"/>
        <v>1</v>
      </c>
    </row>
    <row r="225" spans="1:10" ht="18.75">
      <c r="A225" s="55"/>
      <c r="B225" s="45"/>
      <c r="C225" s="47" t="s">
        <v>473</v>
      </c>
      <c r="D225" s="47" t="s">
        <v>352</v>
      </c>
      <c r="E225" s="48" t="s">
        <v>474</v>
      </c>
      <c r="F225" s="49">
        <f>F226</f>
        <v>575</v>
      </c>
      <c r="G225" s="49">
        <f>G226</f>
        <v>0</v>
      </c>
      <c r="H225" s="49">
        <f>H226</f>
        <v>575</v>
      </c>
      <c r="I225" s="49">
        <f>I226</f>
        <v>575</v>
      </c>
      <c r="J225" s="50">
        <f t="shared" si="19"/>
        <v>1</v>
      </c>
    </row>
    <row r="226" spans="1:10" ht="18.75">
      <c r="A226" s="55"/>
      <c r="B226" s="45"/>
      <c r="C226" s="47"/>
      <c r="D226" s="47" t="s">
        <v>105</v>
      </c>
      <c r="E226" s="51" t="s">
        <v>106</v>
      </c>
      <c r="F226" s="49">
        <v>575</v>
      </c>
      <c r="G226" s="49"/>
      <c r="H226" s="49">
        <f>SUM(F226:G226)</f>
        <v>575</v>
      </c>
      <c r="I226" s="49">
        <v>575</v>
      </c>
      <c r="J226" s="50">
        <f t="shared" si="19"/>
        <v>1</v>
      </c>
    </row>
    <row r="227" spans="1:10" ht="18.75">
      <c r="A227" s="142"/>
      <c r="B227" s="141"/>
      <c r="C227" s="47" t="s">
        <v>569</v>
      </c>
      <c r="D227" s="47" t="s">
        <v>352</v>
      </c>
      <c r="E227" s="48" t="s">
        <v>570</v>
      </c>
      <c r="F227" s="49">
        <f>F228</f>
        <v>100</v>
      </c>
      <c r="G227" s="49">
        <f>G228</f>
        <v>0</v>
      </c>
      <c r="H227" s="49">
        <f>H228</f>
        <v>100</v>
      </c>
      <c r="I227" s="49">
        <f>I228</f>
        <v>100</v>
      </c>
      <c r="J227" s="50">
        <f t="shared" si="19"/>
        <v>1</v>
      </c>
    </row>
    <row r="228" spans="1:10" ht="18.75">
      <c r="A228" s="142"/>
      <c r="B228" s="141"/>
      <c r="C228" s="47"/>
      <c r="D228" s="47" t="s">
        <v>103</v>
      </c>
      <c r="E228" s="51" t="s">
        <v>104</v>
      </c>
      <c r="F228" s="49">
        <v>100</v>
      </c>
      <c r="G228" s="49"/>
      <c r="H228" s="49">
        <f>SUM(F228:G228)</f>
        <v>100</v>
      </c>
      <c r="I228" s="49">
        <v>100</v>
      </c>
      <c r="J228" s="50">
        <f t="shared" si="19"/>
        <v>1</v>
      </c>
    </row>
    <row r="229" spans="1:10" ht="18.75">
      <c r="A229" s="55"/>
      <c r="B229" s="45"/>
      <c r="C229" s="41" t="s">
        <v>475</v>
      </c>
      <c r="D229" s="41"/>
      <c r="E229" s="42" t="s">
        <v>476</v>
      </c>
      <c r="F229" s="43">
        <f aca="true" t="shared" si="23" ref="F229:I230">F230</f>
        <v>800</v>
      </c>
      <c r="G229" s="43">
        <f t="shared" si="23"/>
        <v>0</v>
      </c>
      <c r="H229" s="43">
        <f t="shared" si="23"/>
        <v>800</v>
      </c>
      <c r="I229" s="43">
        <f t="shared" si="23"/>
        <v>800</v>
      </c>
      <c r="J229" s="44">
        <f t="shared" si="19"/>
        <v>1</v>
      </c>
    </row>
    <row r="230" spans="1:10" ht="18.75">
      <c r="A230" s="55"/>
      <c r="B230" s="45"/>
      <c r="C230" s="47" t="s">
        <v>477</v>
      </c>
      <c r="D230" s="47" t="s">
        <v>352</v>
      </c>
      <c r="E230" s="48" t="s">
        <v>478</v>
      </c>
      <c r="F230" s="49">
        <f t="shared" si="23"/>
        <v>800</v>
      </c>
      <c r="G230" s="49">
        <f t="shared" si="23"/>
        <v>0</v>
      </c>
      <c r="H230" s="49">
        <f t="shared" si="23"/>
        <v>800</v>
      </c>
      <c r="I230" s="49">
        <f t="shared" si="23"/>
        <v>800</v>
      </c>
      <c r="J230" s="50">
        <f t="shared" si="19"/>
        <v>1</v>
      </c>
    </row>
    <row r="231" spans="1:10" ht="18.75">
      <c r="A231" s="55"/>
      <c r="B231" s="45"/>
      <c r="C231" s="47"/>
      <c r="D231" s="47" t="s">
        <v>105</v>
      </c>
      <c r="E231" s="51" t="s">
        <v>106</v>
      </c>
      <c r="F231" s="49">
        <v>800</v>
      </c>
      <c r="G231" s="49"/>
      <c r="H231" s="49">
        <f>SUM(F231:G231)</f>
        <v>800</v>
      </c>
      <c r="I231" s="49">
        <v>800</v>
      </c>
      <c r="J231" s="50">
        <f t="shared" si="19"/>
        <v>1</v>
      </c>
    </row>
    <row r="232" spans="1:10" ht="18.75">
      <c r="A232" s="55"/>
      <c r="B232" s="45"/>
      <c r="C232" s="41" t="s">
        <v>176</v>
      </c>
      <c r="D232" s="41" t="s">
        <v>352</v>
      </c>
      <c r="E232" s="42" t="s">
        <v>447</v>
      </c>
      <c r="F232" s="43">
        <f aca="true" t="shared" si="24" ref="F232:I233">F233</f>
        <v>3055.9449999999997</v>
      </c>
      <c r="G232" s="43">
        <f t="shared" si="24"/>
        <v>0</v>
      </c>
      <c r="H232" s="43">
        <f t="shared" si="24"/>
        <v>3055.9449999999997</v>
      </c>
      <c r="I232" s="43">
        <f t="shared" si="24"/>
        <v>3055.9449999999997</v>
      </c>
      <c r="J232" s="44">
        <f t="shared" si="19"/>
        <v>1</v>
      </c>
    </row>
    <row r="233" spans="1:10" ht="18.75">
      <c r="A233" s="55"/>
      <c r="B233" s="45"/>
      <c r="C233" s="41" t="s">
        <v>232</v>
      </c>
      <c r="D233" s="41" t="s">
        <v>352</v>
      </c>
      <c r="E233" s="42" t="s">
        <v>136</v>
      </c>
      <c r="F233" s="43">
        <f t="shared" si="24"/>
        <v>3055.9449999999997</v>
      </c>
      <c r="G233" s="43">
        <f t="shared" si="24"/>
        <v>0</v>
      </c>
      <c r="H233" s="43">
        <f t="shared" si="24"/>
        <v>3055.9449999999997</v>
      </c>
      <c r="I233" s="43">
        <f t="shared" si="24"/>
        <v>3055.9449999999997</v>
      </c>
      <c r="J233" s="44">
        <f t="shared" si="19"/>
        <v>1</v>
      </c>
    </row>
    <row r="234" spans="1:10" ht="18.75">
      <c r="A234" s="55"/>
      <c r="B234" s="45"/>
      <c r="C234" s="41" t="s">
        <v>233</v>
      </c>
      <c r="D234" s="41"/>
      <c r="E234" s="42" t="s">
        <v>234</v>
      </c>
      <c r="F234" s="43">
        <f>F235+F237</f>
        <v>3055.9449999999997</v>
      </c>
      <c r="G234" s="43">
        <f>G235+G237</f>
        <v>0</v>
      </c>
      <c r="H234" s="43">
        <f>H235+H237</f>
        <v>3055.9449999999997</v>
      </c>
      <c r="I234" s="43">
        <f>I235+I237</f>
        <v>3055.9449999999997</v>
      </c>
      <c r="J234" s="44">
        <f t="shared" si="19"/>
        <v>1</v>
      </c>
    </row>
    <row r="235" spans="1:10" ht="37.5">
      <c r="A235" s="55"/>
      <c r="B235" s="45"/>
      <c r="C235" s="47" t="s">
        <v>626</v>
      </c>
      <c r="D235" s="47"/>
      <c r="E235" s="51" t="s">
        <v>835</v>
      </c>
      <c r="F235" s="57">
        <f>F236</f>
        <v>764.278</v>
      </c>
      <c r="G235" s="57">
        <f>G236</f>
        <v>0</v>
      </c>
      <c r="H235" s="57">
        <f>H236</f>
        <v>764.278</v>
      </c>
      <c r="I235" s="57">
        <f>I236</f>
        <v>764.278</v>
      </c>
      <c r="J235" s="50">
        <f t="shared" si="19"/>
        <v>1</v>
      </c>
    </row>
    <row r="236" spans="1:10" ht="18.75">
      <c r="A236" s="55"/>
      <c r="B236" s="45"/>
      <c r="C236" s="47"/>
      <c r="D236" s="47" t="s">
        <v>112</v>
      </c>
      <c r="E236" s="51" t="s">
        <v>113</v>
      </c>
      <c r="F236" s="57">
        <v>764.278</v>
      </c>
      <c r="G236" s="49"/>
      <c r="H236" s="57">
        <f>SUM(F236:G236)</f>
        <v>764.278</v>
      </c>
      <c r="I236" s="57">
        <v>764.278</v>
      </c>
      <c r="J236" s="50">
        <f t="shared" si="19"/>
        <v>1</v>
      </c>
    </row>
    <row r="237" spans="1:10" ht="37.5">
      <c r="A237" s="55"/>
      <c r="B237" s="45"/>
      <c r="C237" s="126" t="s">
        <v>626</v>
      </c>
      <c r="D237" s="126"/>
      <c r="E237" s="127" t="s">
        <v>836</v>
      </c>
      <c r="F237" s="140">
        <f>F238</f>
        <v>2291.667</v>
      </c>
      <c r="G237" s="140">
        <f>G238</f>
        <v>0</v>
      </c>
      <c r="H237" s="140">
        <f>H238</f>
        <v>2291.667</v>
      </c>
      <c r="I237" s="140">
        <f>I238</f>
        <v>2291.667</v>
      </c>
      <c r="J237" s="150">
        <f t="shared" si="19"/>
        <v>1</v>
      </c>
    </row>
    <row r="238" spans="1:10" ht="18.75">
      <c r="A238" s="55"/>
      <c r="B238" s="45"/>
      <c r="C238" s="126"/>
      <c r="D238" s="126" t="s">
        <v>112</v>
      </c>
      <c r="E238" s="127" t="s">
        <v>113</v>
      </c>
      <c r="F238" s="140">
        <v>2291.667</v>
      </c>
      <c r="G238" s="49"/>
      <c r="H238" s="140">
        <f>SUM(F238:G238)</f>
        <v>2291.667</v>
      </c>
      <c r="I238" s="140">
        <v>2291.667</v>
      </c>
      <c r="J238" s="150">
        <f t="shared" si="19"/>
        <v>1</v>
      </c>
    </row>
    <row r="239" spans="1:10" ht="18.75">
      <c r="A239" s="47"/>
      <c r="B239" s="52" t="s">
        <v>58</v>
      </c>
      <c r="C239" s="45"/>
      <c r="D239" s="45"/>
      <c r="E239" s="46" t="s">
        <v>73</v>
      </c>
      <c r="F239" s="43">
        <f>F240</f>
        <v>1043.6</v>
      </c>
      <c r="G239" s="43">
        <f>G240</f>
        <v>0</v>
      </c>
      <c r="H239" s="43">
        <f>H240</f>
        <v>798.3899999999999</v>
      </c>
      <c r="I239" s="43">
        <f>I240</f>
        <v>798.2</v>
      </c>
      <c r="J239" s="44">
        <f t="shared" si="19"/>
        <v>0.9997620210673983</v>
      </c>
    </row>
    <row r="240" spans="1:10" ht="37.5">
      <c r="A240" s="41"/>
      <c r="B240" s="41"/>
      <c r="C240" s="41" t="s">
        <v>192</v>
      </c>
      <c r="D240" s="41" t="s">
        <v>352</v>
      </c>
      <c r="E240" s="42" t="s">
        <v>460</v>
      </c>
      <c r="F240" s="43">
        <f>F241+F246</f>
        <v>1043.6</v>
      </c>
      <c r="G240" s="43">
        <f>G241+G246</f>
        <v>0</v>
      </c>
      <c r="H240" s="43">
        <f>H241+H246</f>
        <v>798.3899999999999</v>
      </c>
      <c r="I240" s="43">
        <f>I241+I246</f>
        <v>798.2</v>
      </c>
      <c r="J240" s="44">
        <f t="shared" si="19"/>
        <v>0.9997620210673983</v>
      </c>
    </row>
    <row r="241" spans="1:10" ht="18.75">
      <c r="A241" s="41"/>
      <c r="B241" s="41"/>
      <c r="C241" s="41" t="s">
        <v>193</v>
      </c>
      <c r="D241" s="41" t="s">
        <v>352</v>
      </c>
      <c r="E241" s="42" t="s">
        <v>129</v>
      </c>
      <c r="F241" s="43">
        <f aca="true" t="shared" si="25" ref="F241:I242">F242</f>
        <v>355.1</v>
      </c>
      <c r="G241" s="43">
        <f t="shared" si="25"/>
        <v>0</v>
      </c>
      <c r="H241" s="43">
        <f t="shared" si="25"/>
        <v>236.58999999999997</v>
      </c>
      <c r="I241" s="43">
        <f t="shared" si="25"/>
        <v>236.6</v>
      </c>
      <c r="J241" s="44">
        <f t="shared" si="19"/>
        <v>1.0000422672133227</v>
      </c>
    </row>
    <row r="242" spans="1:10" ht="18.75">
      <c r="A242" s="41"/>
      <c r="B242" s="41"/>
      <c r="C242" s="41" t="s">
        <v>200</v>
      </c>
      <c r="D242" s="41"/>
      <c r="E242" s="42" t="s">
        <v>412</v>
      </c>
      <c r="F242" s="43">
        <f t="shared" si="25"/>
        <v>355.1</v>
      </c>
      <c r="G242" s="43">
        <f t="shared" si="25"/>
        <v>0</v>
      </c>
      <c r="H242" s="43">
        <f t="shared" si="25"/>
        <v>236.58999999999997</v>
      </c>
      <c r="I242" s="43">
        <f t="shared" si="25"/>
        <v>236.6</v>
      </c>
      <c r="J242" s="44">
        <f t="shared" si="19"/>
        <v>1.0000422672133227</v>
      </c>
    </row>
    <row r="243" spans="1:10" ht="18.75">
      <c r="A243" s="41"/>
      <c r="B243" s="41"/>
      <c r="C243" s="47" t="s">
        <v>210</v>
      </c>
      <c r="D243" s="47" t="s">
        <v>352</v>
      </c>
      <c r="E243" s="48" t="s">
        <v>479</v>
      </c>
      <c r="F243" s="49">
        <f>F245+F244</f>
        <v>355.1</v>
      </c>
      <c r="G243" s="49">
        <f>G245+G244</f>
        <v>0</v>
      </c>
      <c r="H243" s="49">
        <f>H245+H244</f>
        <v>236.58999999999997</v>
      </c>
      <c r="I243" s="49">
        <f>I245+I244</f>
        <v>236.6</v>
      </c>
      <c r="J243" s="50">
        <f t="shared" si="19"/>
        <v>1.0000422672133227</v>
      </c>
    </row>
    <row r="244" spans="1:10" ht="18.75">
      <c r="A244" s="41"/>
      <c r="B244" s="41"/>
      <c r="C244" s="47"/>
      <c r="D244" s="47" t="s">
        <v>103</v>
      </c>
      <c r="E244" s="51" t="s">
        <v>104</v>
      </c>
      <c r="F244" s="49">
        <v>217.5</v>
      </c>
      <c r="G244" s="49"/>
      <c r="H244" s="49">
        <f>217.5-118.51</f>
        <v>98.99</v>
      </c>
      <c r="I244" s="49">
        <v>99</v>
      </c>
      <c r="J244" s="50">
        <f t="shared" si="19"/>
        <v>1.0001010203050813</v>
      </c>
    </row>
    <row r="245" spans="1:10" ht="18.75">
      <c r="A245" s="47"/>
      <c r="B245" s="47"/>
      <c r="C245" s="47"/>
      <c r="D245" s="47" t="s">
        <v>112</v>
      </c>
      <c r="E245" s="51" t="s">
        <v>113</v>
      </c>
      <c r="F245" s="49">
        <v>137.6</v>
      </c>
      <c r="G245" s="49"/>
      <c r="H245" s="49">
        <f>SUM(F245:G245)</f>
        <v>137.6</v>
      </c>
      <c r="I245" s="49">
        <v>137.6</v>
      </c>
      <c r="J245" s="50">
        <f t="shared" si="19"/>
        <v>1</v>
      </c>
    </row>
    <row r="246" spans="1:10" ht="18.75">
      <c r="A246" s="41"/>
      <c r="B246" s="41"/>
      <c r="C246" s="41" t="s">
        <v>211</v>
      </c>
      <c r="D246" s="41" t="s">
        <v>352</v>
      </c>
      <c r="E246" s="42" t="s">
        <v>130</v>
      </c>
      <c r="F246" s="43">
        <f aca="true" t="shared" si="26" ref="F246:I248">F247</f>
        <v>688.5</v>
      </c>
      <c r="G246" s="43">
        <f t="shared" si="26"/>
        <v>0</v>
      </c>
      <c r="H246" s="43">
        <f t="shared" si="26"/>
        <v>561.8</v>
      </c>
      <c r="I246" s="43">
        <f t="shared" si="26"/>
        <v>561.6</v>
      </c>
      <c r="J246" s="44">
        <f t="shared" si="19"/>
        <v>0.9996440014239945</v>
      </c>
    </row>
    <row r="247" spans="1:10" ht="18.75">
      <c r="A247" s="41"/>
      <c r="B247" s="41"/>
      <c r="C247" s="41" t="s">
        <v>214</v>
      </c>
      <c r="D247" s="41"/>
      <c r="E247" s="42" t="s">
        <v>213</v>
      </c>
      <c r="F247" s="43">
        <f t="shared" si="26"/>
        <v>688.5</v>
      </c>
      <c r="G247" s="43">
        <f t="shared" si="26"/>
        <v>0</v>
      </c>
      <c r="H247" s="43">
        <f t="shared" si="26"/>
        <v>561.8</v>
      </c>
      <c r="I247" s="43">
        <f t="shared" si="26"/>
        <v>561.6</v>
      </c>
      <c r="J247" s="44">
        <f aca="true" t="shared" si="27" ref="J247:J310">I247/H247</f>
        <v>0.9996440014239945</v>
      </c>
    </row>
    <row r="248" spans="1:10" ht="18.75">
      <c r="A248" s="41"/>
      <c r="B248" s="41"/>
      <c r="C248" s="47" t="s">
        <v>214</v>
      </c>
      <c r="D248" s="47" t="s">
        <v>352</v>
      </c>
      <c r="E248" s="48" t="s">
        <v>116</v>
      </c>
      <c r="F248" s="49">
        <f>F249</f>
        <v>688.5</v>
      </c>
      <c r="G248" s="49">
        <f t="shared" si="26"/>
        <v>0</v>
      </c>
      <c r="H248" s="49">
        <f t="shared" si="26"/>
        <v>561.8</v>
      </c>
      <c r="I248" s="49">
        <f t="shared" si="26"/>
        <v>561.6</v>
      </c>
      <c r="J248" s="184">
        <f t="shared" si="27"/>
        <v>0.9996440014239945</v>
      </c>
    </row>
    <row r="249" spans="1:10" ht="18.75">
      <c r="A249" s="41"/>
      <c r="B249" s="41"/>
      <c r="C249" s="47"/>
      <c r="D249" s="47" t="s">
        <v>103</v>
      </c>
      <c r="E249" s="51" t="s">
        <v>104</v>
      </c>
      <c r="F249" s="49">
        <v>688.5</v>
      </c>
      <c r="G249" s="49"/>
      <c r="H249" s="49">
        <v>561.8</v>
      </c>
      <c r="I249" s="49">
        <v>561.6</v>
      </c>
      <c r="J249" s="50">
        <f t="shared" si="27"/>
        <v>0.9996440014239945</v>
      </c>
    </row>
    <row r="250" spans="1:10" ht="18.75">
      <c r="A250" s="47"/>
      <c r="B250" s="59" t="s">
        <v>480</v>
      </c>
      <c r="C250" s="59"/>
      <c r="D250" s="59"/>
      <c r="E250" s="60" t="s">
        <v>481</v>
      </c>
      <c r="F250" s="43" t="e">
        <f>F251</f>
        <v>#REF!</v>
      </c>
      <c r="G250" s="43" t="e">
        <f aca="true" t="shared" si="28" ref="G250:H253">G251</f>
        <v>#REF!</v>
      </c>
      <c r="H250" s="43">
        <f t="shared" si="28"/>
        <v>2853.9</v>
      </c>
      <c r="I250" s="43">
        <f>I251</f>
        <v>2851.6</v>
      </c>
      <c r="J250" s="44">
        <f t="shared" si="27"/>
        <v>0.9991940852868004</v>
      </c>
    </row>
    <row r="251" spans="1:10" ht="18.75">
      <c r="A251" s="47"/>
      <c r="B251" s="41"/>
      <c r="C251" s="41" t="s">
        <v>482</v>
      </c>
      <c r="D251" s="41" t="s">
        <v>352</v>
      </c>
      <c r="E251" s="60" t="s">
        <v>447</v>
      </c>
      <c r="F251" s="43" t="e">
        <f>F252</f>
        <v>#REF!</v>
      </c>
      <c r="G251" s="43" t="e">
        <f t="shared" si="28"/>
        <v>#REF!</v>
      </c>
      <c r="H251" s="43">
        <f t="shared" si="28"/>
        <v>2853.9</v>
      </c>
      <c r="I251" s="43">
        <f>I252</f>
        <v>2851.6</v>
      </c>
      <c r="J251" s="44">
        <f t="shared" si="27"/>
        <v>0.9991940852868004</v>
      </c>
    </row>
    <row r="252" spans="1:10" ht="37.5">
      <c r="A252" s="47"/>
      <c r="B252" s="59"/>
      <c r="C252" s="59" t="s">
        <v>177</v>
      </c>
      <c r="D252" s="59"/>
      <c r="E252" s="58" t="s">
        <v>448</v>
      </c>
      <c r="F252" s="43" t="e">
        <f>F253</f>
        <v>#REF!</v>
      </c>
      <c r="G252" s="43" t="e">
        <f t="shared" si="28"/>
        <v>#REF!</v>
      </c>
      <c r="H252" s="43">
        <f t="shared" si="28"/>
        <v>2853.9</v>
      </c>
      <c r="I252" s="43">
        <f>I253</f>
        <v>2851.6</v>
      </c>
      <c r="J252" s="44">
        <f t="shared" si="27"/>
        <v>0.9991940852868004</v>
      </c>
    </row>
    <row r="253" spans="1:10" ht="18.75">
      <c r="A253" s="47"/>
      <c r="B253" s="41"/>
      <c r="C253" s="59" t="s">
        <v>363</v>
      </c>
      <c r="D253" s="59"/>
      <c r="E253" s="58" t="s">
        <v>453</v>
      </c>
      <c r="F253" s="43" t="e">
        <f>F254</f>
        <v>#REF!</v>
      </c>
      <c r="G253" s="43" t="e">
        <f t="shared" si="28"/>
        <v>#REF!</v>
      </c>
      <c r="H253" s="43">
        <f t="shared" si="28"/>
        <v>2853.9</v>
      </c>
      <c r="I253" s="43">
        <f>I254</f>
        <v>2851.6</v>
      </c>
      <c r="J253" s="44">
        <f t="shared" si="27"/>
        <v>0.9991940852868004</v>
      </c>
    </row>
    <row r="254" spans="1:10" ht="18.75">
      <c r="A254" s="47"/>
      <c r="B254" s="47"/>
      <c r="C254" s="61" t="s">
        <v>483</v>
      </c>
      <c r="D254" s="61"/>
      <c r="E254" s="62" t="s">
        <v>484</v>
      </c>
      <c r="F254" s="49" t="e">
        <f>F255+#REF!</f>
        <v>#REF!</v>
      </c>
      <c r="G254" s="49" t="e">
        <f>G255+#REF!</f>
        <v>#REF!</v>
      </c>
      <c r="H254" s="49">
        <f>H255</f>
        <v>2853.9</v>
      </c>
      <c r="I254" s="49">
        <f>I255</f>
        <v>2851.6</v>
      </c>
      <c r="J254" s="50">
        <f t="shared" si="27"/>
        <v>0.9991940852868004</v>
      </c>
    </row>
    <row r="255" spans="1:10" ht="18.75">
      <c r="A255" s="47"/>
      <c r="B255" s="47"/>
      <c r="C255" s="47"/>
      <c r="D255" s="47" t="s">
        <v>103</v>
      </c>
      <c r="E255" s="51" t="s">
        <v>104</v>
      </c>
      <c r="F255" s="49">
        <v>20</v>
      </c>
      <c r="G255" s="49"/>
      <c r="H255" s="49">
        <f>2858.8-4.9</f>
        <v>2853.9</v>
      </c>
      <c r="I255" s="49">
        <v>2851.6</v>
      </c>
      <c r="J255" s="50">
        <f t="shared" si="27"/>
        <v>0.9991940852868004</v>
      </c>
    </row>
    <row r="256" spans="1:10" ht="18.75">
      <c r="A256" s="47"/>
      <c r="B256" s="45" t="s">
        <v>20</v>
      </c>
      <c r="C256" s="45"/>
      <c r="D256" s="45"/>
      <c r="E256" s="46" t="s">
        <v>15</v>
      </c>
      <c r="F256" s="43">
        <f aca="true" t="shared" si="29" ref="F256:I257">F257</f>
        <v>345962.9</v>
      </c>
      <c r="G256" s="43">
        <f t="shared" si="29"/>
        <v>0</v>
      </c>
      <c r="H256" s="43">
        <f t="shared" si="29"/>
        <v>394260.1</v>
      </c>
      <c r="I256" s="43">
        <f t="shared" si="29"/>
        <v>381118.4</v>
      </c>
      <c r="J256" s="44">
        <f t="shared" si="27"/>
        <v>0.9666674360403197</v>
      </c>
    </row>
    <row r="257" spans="1:10" ht="18.75">
      <c r="A257" s="41"/>
      <c r="B257" s="41"/>
      <c r="C257" s="41" t="s">
        <v>176</v>
      </c>
      <c r="D257" s="41" t="s">
        <v>352</v>
      </c>
      <c r="E257" s="42" t="s">
        <v>571</v>
      </c>
      <c r="F257" s="43">
        <f t="shared" si="29"/>
        <v>345962.9</v>
      </c>
      <c r="G257" s="43">
        <f t="shared" si="29"/>
        <v>0</v>
      </c>
      <c r="H257" s="43">
        <f t="shared" si="29"/>
        <v>394260.1</v>
      </c>
      <c r="I257" s="43">
        <f t="shared" si="29"/>
        <v>381118.4</v>
      </c>
      <c r="J257" s="44">
        <f t="shared" si="27"/>
        <v>0.9666674360403197</v>
      </c>
    </row>
    <row r="258" spans="1:10" ht="18.75">
      <c r="A258" s="41"/>
      <c r="B258" s="41"/>
      <c r="C258" s="41" t="s">
        <v>215</v>
      </c>
      <c r="D258" s="41" t="s">
        <v>352</v>
      </c>
      <c r="E258" s="42" t="s">
        <v>131</v>
      </c>
      <c r="F258" s="43">
        <f>F259+F262</f>
        <v>345962.9</v>
      </c>
      <c r="G258" s="43">
        <f>G259+G262</f>
        <v>0</v>
      </c>
      <c r="H258" s="43">
        <f>H259+H262</f>
        <v>394260.1</v>
      </c>
      <c r="I258" s="43">
        <f>I259+I262</f>
        <v>381118.4</v>
      </c>
      <c r="J258" s="44">
        <f t="shared" si="27"/>
        <v>0.9666674360403197</v>
      </c>
    </row>
    <row r="259" spans="1:10" ht="18.75">
      <c r="A259" s="41"/>
      <c r="B259" s="41"/>
      <c r="C259" s="41" t="s">
        <v>216</v>
      </c>
      <c r="D259" s="41"/>
      <c r="E259" s="42" t="s">
        <v>217</v>
      </c>
      <c r="F259" s="43">
        <f aca="true" t="shared" si="30" ref="F259:I260">F260</f>
        <v>181394.5</v>
      </c>
      <c r="G259" s="43">
        <f t="shared" si="30"/>
        <v>0</v>
      </c>
      <c r="H259" s="43">
        <f t="shared" si="30"/>
        <v>186616.3</v>
      </c>
      <c r="I259" s="43">
        <f t="shared" si="30"/>
        <v>186616.3</v>
      </c>
      <c r="J259" s="44">
        <f t="shared" si="27"/>
        <v>1</v>
      </c>
    </row>
    <row r="260" spans="1:10" ht="18.75">
      <c r="A260" s="41"/>
      <c r="B260" s="41"/>
      <c r="C260" s="47" t="s">
        <v>218</v>
      </c>
      <c r="D260" s="47" t="s">
        <v>352</v>
      </c>
      <c r="E260" s="48" t="s">
        <v>360</v>
      </c>
      <c r="F260" s="49">
        <f t="shared" si="30"/>
        <v>181394.5</v>
      </c>
      <c r="G260" s="49">
        <f t="shared" si="30"/>
        <v>0</v>
      </c>
      <c r="H260" s="49">
        <f t="shared" si="30"/>
        <v>186616.3</v>
      </c>
      <c r="I260" s="49">
        <f t="shared" si="30"/>
        <v>186616.3</v>
      </c>
      <c r="J260" s="50">
        <f t="shared" si="27"/>
        <v>1</v>
      </c>
    </row>
    <row r="261" spans="1:10" ht="18.75">
      <c r="A261" s="47"/>
      <c r="B261" s="47"/>
      <c r="C261" s="47"/>
      <c r="D261" s="47" t="s">
        <v>112</v>
      </c>
      <c r="E261" s="51" t="s">
        <v>113</v>
      </c>
      <c r="F261" s="49">
        <v>181394.5</v>
      </c>
      <c r="G261" s="49"/>
      <c r="H261" s="49">
        <v>186616.3</v>
      </c>
      <c r="I261" s="49">
        <v>186616.3</v>
      </c>
      <c r="J261" s="50">
        <f t="shared" si="27"/>
        <v>1</v>
      </c>
    </row>
    <row r="262" spans="1:10" ht="18.75">
      <c r="A262" s="41"/>
      <c r="B262" s="41"/>
      <c r="C262" s="41" t="s">
        <v>219</v>
      </c>
      <c r="D262" s="47"/>
      <c r="E262" s="42" t="s">
        <v>349</v>
      </c>
      <c r="F262" s="43">
        <f>F263+F266+F269</f>
        <v>164568.4</v>
      </c>
      <c r="G262" s="43">
        <f>G263+G266+G269</f>
        <v>0</v>
      </c>
      <c r="H262" s="43">
        <f>H263+H266+H269</f>
        <v>207643.8</v>
      </c>
      <c r="I262" s="43">
        <f>I263+I266+I269</f>
        <v>194502.1</v>
      </c>
      <c r="J262" s="44">
        <f t="shared" si="27"/>
        <v>0.9367103665026358</v>
      </c>
    </row>
    <row r="263" spans="1:10" ht="18.75">
      <c r="A263" s="41"/>
      <c r="B263" s="41"/>
      <c r="C263" s="47" t="s">
        <v>220</v>
      </c>
      <c r="D263" s="47" t="s">
        <v>352</v>
      </c>
      <c r="E263" s="48" t="s">
        <v>485</v>
      </c>
      <c r="F263" s="49">
        <f>F265</f>
        <v>21948.2</v>
      </c>
      <c r="G263" s="49">
        <f>G265</f>
        <v>0</v>
      </c>
      <c r="H263" s="49">
        <f>H265+H264</f>
        <v>22589.7</v>
      </c>
      <c r="I263" s="49">
        <f>I265+I264</f>
        <v>15565.7</v>
      </c>
      <c r="J263" s="50">
        <f t="shared" si="27"/>
        <v>0.6890618290636883</v>
      </c>
    </row>
    <row r="264" spans="1:10" ht="18.75">
      <c r="A264" s="41"/>
      <c r="B264" s="41"/>
      <c r="C264" s="47"/>
      <c r="D264" s="47" t="s">
        <v>117</v>
      </c>
      <c r="E264" s="51" t="s">
        <v>134</v>
      </c>
      <c r="F264" s="49"/>
      <c r="G264" s="49"/>
      <c r="H264" s="49">
        <v>5180.8</v>
      </c>
      <c r="I264" s="49"/>
      <c r="J264" s="50"/>
    </row>
    <row r="265" spans="1:10" ht="18.75">
      <c r="A265" s="47"/>
      <c r="B265" s="47"/>
      <c r="C265" s="47"/>
      <c r="D265" s="47" t="s">
        <v>112</v>
      </c>
      <c r="E265" s="51" t="s">
        <v>113</v>
      </c>
      <c r="F265" s="49">
        <f>19988+1960.2</f>
        <v>21948.2</v>
      </c>
      <c r="G265" s="49"/>
      <c r="H265" s="49">
        <v>17408.9</v>
      </c>
      <c r="I265" s="49">
        <v>15565.7</v>
      </c>
      <c r="J265" s="50">
        <f t="shared" si="27"/>
        <v>0.8941231209323967</v>
      </c>
    </row>
    <row r="266" spans="1:10" ht="37.5">
      <c r="A266" s="41"/>
      <c r="B266" s="41"/>
      <c r="C266" s="47" t="s">
        <v>414</v>
      </c>
      <c r="D266" s="47"/>
      <c r="E266" s="48" t="s">
        <v>666</v>
      </c>
      <c r="F266" s="49">
        <f>F268</f>
        <v>14900</v>
      </c>
      <c r="G266" s="49">
        <f>G268</f>
        <v>0</v>
      </c>
      <c r="H266" s="49">
        <f>H268+H267</f>
        <v>24920.199999999997</v>
      </c>
      <c r="I266" s="49">
        <f>I268+I267</f>
        <v>19178.2</v>
      </c>
      <c r="J266" s="50">
        <f t="shared" si="27"/>
        <v>0.7695845137679475</v>
      </c>
    </row>
    <row r="267" spans="1:10" ht="18.75">
      <c r="A267" s="41"/>
      <c r="B267" s="41"/>
      <c r="C267" s="47"/>
      <c r="D267" s="47" t="s">
        <v>117</v>
      </c>
      <c r="E267" s="51" t="s">
        <v>134</v>
      </c>
      <c r="F267" s="49"/>
      <c r="G267" s="49"/>
      <c r="H267" s="49">
        <v>5671.4</v>
      </c>
      <c r="I267" s="49"/>
      <c r="J267" s="50">
        <f t="shared" si="27"/>
        <v>0</v>
      </c>
    </row>
    <row r="268" spans="1:10" ht="18.75">
      <c r="A268" s="47"/>
      <c r="B268" s="47"/>
      <c r="C268" s="47"/>
      <c r="D268" s="47" t="s">
        <v>112</v>
      </c>
      <c r="E268" s="51" t="s">
        <v>113</v>
      </c>
      <c r="F268" s="49">
        <v>14900</v>
      </c>
      <c r="G268" s="49"/>
      <c r="H268" s="49">
        <v>19248.8</v>
      </c>
      <c r="I268" s="49">
        <v>19178.2</v>
      </c>
      <c r="J268" s="50">
        <f t="shared" si="27"/>
        <v>0.9963322388928142</v>
      </c>
    </row>
    <row r="269" spans="1:10" ht="37.5">
      <c r="A269" s="126"/>
      <c r="B269" s="126"/>
      <c r="C269" s="126" t="s">
        <v>414</v>
      </c>
      <c r="D269" s="126"/>
      <c r="E269" s="125" t="s">
        <v>667</v>
      </c>
      <c r="F269" s="133">
        <f>F270</f>
        <v>127720.2</v>
      </c>
      <c r="G269" s="133">
        <f>G270</f>
        <v>0</v>
      </c>
      <c r="H269" s="133">
        <f>H270</f>
        <v>160133.9</v>
      </c>
      <c r="I269" s="133">
        <f>I270</f>
        <v>159758.2</v>
      </c>
      <c r="J269" s="150">
        <f t="shared" si="27"/>
        <v>0.9976538384439523</v>
      </c>
    </row>
    <row r="270" spans="1:10" ht="18.75">
      <c r="A270" s="147"/>
      <c r="B270" s="147"/>
      <c r="C270" s="147"/>
      <c r="D270" s="147" t="s">
        <v>112</v>
      </c>
      <c r="E270" s="149" t="s">
        <v>113</v>
      </c>
      <c r="F270" s="133">
        <v>127720.2</v>
      </c>
      <c r="G270" s="49"/>
      <c r="H270" s="128">
        <v>160133.9</v>
      </c>
      <c r="I270" s="133">
        <v>159758.2</v>
      </c>
      <c r="J270" s="150">
        <f t="shared" si="27"/>
        <v>0.9976538384439523</v>
      </c>
    </row>
    <row r="271" spans="1:10" ht="18.75">
      <c r="A271" s="47"/>
      <c r="B271" s="52" t="s">
        <v>50</v>
      </c>
      <c r="C271" s="45"/>
      <c r="D271" s="45"/>
      <c r="E271" s="46" t="s">
        <v>74</v>
      </c>
      <c r="F271" s="43" t="e">
        <f>F272+F277</f>
        <v>#REF!</v>
      </c>
      <c r="G271" s="43" t="e">
        <f>G272+G277</f>
        <v>#REF!</v>
      </c>
      <c r="H271" s="43">
        <f>H272+H277</f>
        <v>1505.6</v>
      </c>
      <c r="I271" s="43">
        <f>I272+I277</f>
        <v>1452</v>
      </c>
      <c r="J271" s="44">
        <f t="shared" si="27"/>
        <v>0.9643995749202976</v>
      </c>
    </row>
    <row r="272" spans="1:10" ht="18.75">
      <c r="A272" s="47"/>
      <c r="B272" s="52"/>
      <c r="C272" s="41" t="s">
        <v>248</v>
      </c>
      <c r="D272" s="41" t="s">
        <v>352</v>
      </c>
      <c r="E272" s="42" t="s">
        <v>148</v>
      </c>
      <c r="F272" s="43">
        <f aca="true" t="shared" si="31" ref="F272:I275">F273</f>
        <v>1000</v>
      </c>
      <c r="G272" s="43">
        <f t="shared" si="31"/>
        <v>0</v>
      </c>
      <c r="H272" s="43">
        <f t="shared" si="31"/>
        <v>1000</v>
      </c>
      <c r="I272" s="43">
        <f t="shared" si="31"/>
        <v>946.4</v>
      </c>
      <c r="J272" s="44">
        <f t="shared" si="27"/>
        <v>0.9464</v>
      </c>
    </row>
    <row r="273" spans="1:10" ht="18.75">
      <c r="A273" s="47"/>
      <c r="B273" s="52"/>
      <c r="C273" s="41" t="s">
        <v>308</v>
      </c>
      <c r="D273" s="41" t="s">
        <v>352</v>
      </c>
      <c r="E273" s="42" t="s">
        <v>149</v>
      </c>
      <c r="F273" s="43">
        <f t="shared" si="31"/>
        <v>1000</v>
      </c>
      <c r="G273" s="43">
        <f t="shared" si="31"/>
        <v>0</v>
      </c>
      <c r="H273" s="43">
        <f t="shared" si="31"/>
        <v>1000</v>
      </c>
      <c r="I273" s="43">
        <f t="shared" si="31"/>
        <v>946.4</v>
      </c>
      <c r="J273" s="44">
        <f t="shared" si="27"/>
        <v>0.9464</v>
      </c>
    </row>
    <row r="274" spans="1:10" ht="18.75">
      <c r="A274" s="47"/>
      <c r="B274" s="52"/>
      <c r="C274" s="41" t="s">
        <v>309</v>
      </c>
      <c r="D274" s="41"/>
      <c r="E274" s="42" t="s">
        <v>543</v>
      </c>
      <c r="F274" s="43">
        <f>F275</f>
        <v>1000</v>
      </c>
      <c r="G274" s="43">
        <f t="shared" si="31"/>
        <v>0</v>
      </c>
      <c r="H274" s="43">
        <f t="shared" si="31"/>
        <v>1000</v>
      </c>
      <c r="I274" s="43">
        <f t="shared" si="31"/>
        <v>946.4</v>
      </c>
      <c r="J274" s="44">
        <f t="shared" si="27"/>
        <v>0.9464</v>
      </c>
    </row>
    <row r="275" spans="1:10" ht="18.75">
      <c r="A275" s="47"/>
      <c r="B275" s="52"/>
      <c r="C275" s="53" t="s">
        <v>415</v>
      </c>
      <c r="D275" s="47" t="s">
        <v>352</v>
      </c>
      <c r="E275" s="63" t="s">
        <v>487</v>
      </c>
      <c r="F275" s="49">
        <f>F276</f>
        <v>1000</v>
      </c>
      <c r="G275" s="49">
        <f t="shared" si="31"/>
        <v>0</v>
      </c>
      <c r="H275" s="49">
        <f t="shared" si="31"/>
        <v>1000</v>
      </c>
      <c r="I275" s="49">
        <f>I276</f>
        <v>946.4</v>
      </c>
      <c r="J275" s="50">
        <f t="shared" si="27"/>
        <v>0.9464</v>
      </c>
    </row>
    <row r="276" spans="1:10" ht="18.75">
      <c r="A276" s="47"/>
      <c r="B276" s="52"/>
      <c r="C276" s="45"/>
      <c r="D276" s="47" t="s">
        <v>103</v>
      </c>
      <c r="E276" s="51" t="s">
        <v>104</v>
      </c>
      <c r="F276" s="49">
        <v>1000</v>
      </c>
      <c r="G276" s="49"/>
      <c r="H276" s="49">
        <f>SUM(F276:G276)</f>
        <v>1000</v>
      </c>
      <c r="I276" s="49">
        <v>946.4</v>
      </c>
      <c r="J276" s="50">
        <f t="shared" si="27"/>
        <v>0.9464</v>
      </c>
    </row>
    <row r="277" spans="1:10" ht="18.75">
      <c r="A277" s="41"/>
      <c r="B277" s="41"/>
      <c r="C277" s="41" t="s">
        <v>207</v>
      </c>
      <c r="D277" s="41" t="s">
        <v>352</v>
      </c>
      <c r="E277" s="42" t="s">
        <v>132</v>
      </c>
      <c r="F277" s="43" t="e">
        <f>F278</f>
        <v>#REF!</v>
      </c>
      <c r="G277" s="43" t="e">
        <f>G278</f>
        <v>#REF!</v>
      </c>
      <c r="H277" s="43">
        <f>H278</f>
        <v>505.6</v>
      </c>
      <c r="I277" s="43">
        <f>I278</f>
        <v>505.6</v>
      </c>
      <c r="J277" s="44">
        <f t="shared" si="27"/>
        <v>1</v>
      </c>
    </row>
    <row r="278" spans="1:10" ht="18.75">
      <c r="A278" s="41"/>
      <c r="B278" s="41"/>
      <c r="C278" s="41" t="s">
        <v>221</v>
      </c>
      <c r="D278" s="41" t="s">
        <v>352</v>
      </c>
      <c r="E278" s="42" t="s">
        <v>874</v>
      </c>
      <c r="F278" s="43" t="e">
        <f>#REF!+F279</f>
        <v>#REF!</v>
      </c>
      <c r="G278" s="43" t="e">
        <f>#REF!+G279</f>
        <v>#REF!</v>
      </c>
      <c r="H278" s="43">
        <f>H279</f>
        <v>505.6</v>
      </c>
      <c r="I278" s="43">
        <f>I279</f>
        <v>505.6</v>
      </c>
      <c r="J278" s="44">
        <f t="shared" si="27"/>
        <v>1</v>
      </c>
    </row>
    <row r="279" spans="1:10" ht="18.75">
      <c r="A279" s="47"/>
      <c r="B279" s="47"/>
      <c r="C279" s="41" t="s">
        <v>643</v>
      </c>
      <c r="D279" s="47"/>
      <c r="E279" s="54" t="s">
        <v>488</v>
      </c>
      <c r="F279" s="43">
        <f aca="true" t="shared" si="32" ref="F279:I280">F280</f>
        <v>570</v>
      </c>
      <c r="G279" s="43">
        <f t="shared" si="32"/>
        <v>0</v>
      </c>
      <c r="H279" s="43">
        <f t="shared" si="32"/>
        <v>505.6</v>
      </c>
      <c r="I279" s="43">
        <f t="shared" si="32"/>
        <v>505.6</v>
      </c>
      <c r="J279" s="44">
        <f t="shared" si="27"/>
        <v>1</v>
      </c>
    </row>
    <row r="280" spans="1:10" ht="18.75">
      <c r="A280" s="47"/>
      <c r="B280" s="47"/>
      <c r="C280" s="47" t="s">
        <v>644</v>
      </c>
      <c r="D280" s="47"/>
      <c r="E280" s="51" t="s">
        <v>489</v>
      </c>
      <c r="F280" s="49">
        <f t="shared" si="32"/>
        <v>570</v>
      </c>
      <c r="G280" s="49">
        <f t="shared" si="32"/>
        <v>0</v>
      </c>
      <c r="H280" s="49">
        <f t="shared" si="32"/>
        <v>505.6</v>
      </c>
      <c r="I280" s="49">
        <f t="shared" si="32"/>
        <v>505.6</v>
      </c>
      <c r="J280" s="50">
        <f t="shared" si="27"/>
        <v>1</v>
      </c>
    </row>
    <row r="281" spans="1:10" ht="18.75">
      <c r="A281" s="47"/>
      <c r="B281" s="47"/>
      <c r="C281" s="47"/>
      <c r="D281" s="47" t="s">
        <v>105</v>
      </c>
      <c r="E281" s="51" t="s">
        <v>106</v>
      </c>
      <c r="F281" s="49">
        <v>570</v>
      </c>
      <c r="G281" s="49"/>
      <c r="H281" s="49">
        <v>505.6</v>
      </c>
      <c r="I281" s="49">
        <v>505.6</v>
      </c>
      <c r="J281" s="50">
        <f t="shared" si="27"/>
        <v>1</v>
      </c>
    </row>
    <row r="282" spans="1:10" ht="18.75">
      <c r="A282" s="47"/>
      <c r="B282" s="45" t="s">
        <v>94</v>
      </c>
      <c r="C282" s="45"/>
      <c r="D282" s="45"/>
      <c r="E282" s="46" t="s">
        <v>75</v>
      </c>
      <c r="F282" s="43" t="e">
        <f>F283+F318+F356+F417</f>
        <v>#REF!</v>
      </c>
      <c r="G282" s="43" t="e">
        <f>G283+G318+G356+G417</f>
        <v>#REF!</v>
      </c>
      <c r="H282" s="43">
        <f>H283+H318+H356+H417</f>
        <v>674699.8581800001</v>
      </c>
      <c r="I282" s="43">
        <f>I283+I318+I356+I417</f>
        <v>551663.6037</v>
      </c>
      <c r="J282" s="44">
        <f t="shared" si="27"/>
        <v>0.8176429815594005</v>
      </c>
    </row>
    <row r="283" spans="1:10" ht="18.75">
      <c r="A283" s="47"/>
      <c r="B283" s="52" t="s">
        <v>51</v>
      </c>
      <c r="C283" s="45"/>
      <c r="D283" s="45"/>
      <c r="E283" s="46" t="s">
        <v>76</v>
      </c>
      <c r="F283" s="43">
        <f>F284+F313</f>
        <v>101772.85990000002</v>
      </c>
      <c r="G283" s="43">
        <f>G284+G313</f>
        <v>0</v>
      </c>
      <c r="H283" s="43">
        <f>H284+H313</f>
        <v>208694.44269000005</v>
      </c>
      <c r="I283" s="43">
        <f>I284+I313</f>
        <v>98717.10463</v>
      </c>
      <c r="J283" s="44">
        <f t="shared" si="27"/>
        <v>0.4730222010589753</v>
      </c>
    </row>
    <row r="284" spans="1:10" ht="18.75">
      <c r="A284" s="41"/>
      <c r="B284" s="41"/>
      <c r="C284" s="41" t="s">
        <v>176</v>
      </c>
      <c r="D284" s="41" t="s">
        <v>352</v>
      </c>
      <c r="E284" s="42" t="s">
        <v>447</v>
      </c>
      <c r="F284" s="43">
        <f>F291+F285</f>
        <v>101258.25990000002</v>
      </c>
      <c r="G284" s="43">
        <f>G291+G285</f>
        <v>0</v>
      </c>
      <c r="H284" s="43">
        <f>H291+H285</f>
        <v>208686.44269000005</v>
      </c>
      <c r="I284" s="43">
        <f>I291+I285</f>
        <v>98709.10463</v>
      </c>
      <c r="J284" s="44">
        <f t="shared" si="27"/>
        <v>0.4730019993518726</v>
      </c>
    </row>
    <row r="285" spans="1:10" ht="18.75">
      <c r="A285" s="41"/>
      <c r="B285" s="41"/>
      <c r="C285" s="41" t="s">
        <v>232</v>
      </c>
      <c r="D285" s="41" t="s">
        <v>352</v>
      </c>
      <c r="E285" s="42" t="s">
        <v>136</v>
      </c>
      <c r="F285" s="43">
        <f>F286</f>
        <v>151.6524</v>
      </c>
      <c r="G285" s="43">
        <f>G286</f>
        <v>0</v>
      </c>
      <c r="H285" s="43">
        <f>H286</f>
        <v>286.19489000000004</v>
      </c>
      <c r="I285" s="43">
        <f>I286</f>
        <v>285.60424</v>
      </c>
      <c r="J285" s="44">
        <f t="shared" si="27"/>
        <v>0.9979361965547322</v>
      </c>
    </row>
    <row r="286" spans="1:10" ht="18.75">
      <c r="A286" s="41"/>
      <c r="B286" s="41"/>
      <c r="C286" s="41" t="s">
        <v>237</v>
      </c>
      <c r="D286" s="41"/>
      <c r="E286" s="42" t="s">
        <v>503</v>
      </c>
      <c r="F286" s="43">
        <f>F287+F289</f>
        <v>151.6524</v>
      </c>
      <c r="G286" s="43">
        <f>G287+G289</f>
        <v>0</v>
      </c>
      <c r="H286" s="43">
        <f>H287+H289</f>
        <v>286.19489000000004</v>
      </c>
      <c r="I286" s="43">
        <f>I287+I289</f>
        <v>285.60424</v>
      </c>
      <c r="J286" s="44">
        <f t="shared" si="27"/>
        <v>0.9979361965547322</v>
      </c>
    </row>
    <row r="287" spans="1:10" ht="37.5">
      <c r="A287" s="41"/>
      <c r="B287" s="41"/>
      <c r="C287" s="47" t="s">
        <v>578</v>
      </c>
      <c r="D287" s="47"/>
      <c r="E287" s="48" t="s">
        <v>668</v>
      </c>
      <c r="F287" s="57">
        <f>F288</f>
        <v>1.51653</v>
      </c>
      <c r="G287" s="57">
        <f>G288</f>
        <v>0</v>
      </c>
      <c r="H287" s="57">
        <f>H288</f>
        <v>3.4467</v>
      </c>
      <c r="I287" s="57">
        <f>I288</f>
        <v>2.85605</v>
      </c>
      <c r="J287" s="50">
        <f t="shared" si="27"/>
        <v>0.8286331853657122</v>
      </c>
    </row>
    <row r="288" spans="1:10" ht="18.75">
      <c r="A288" s="41"/>
      <c r="B288" s="41"/>
      <c r="C288" s="41"/>
      <c r="D288" s="47" t="s">
        <v>112</v>
      </c>
      <c r="E288" s="51" t="s">
        <v>113</v>
      </c>
      <c r="F288" s="57">
        <v>1.51653</v>
      </c>
      <c r="G288" s="49"/>
      <c r="H288" s="57">
        <v>3.4467</v>
      </c>
      <c r="I288" s="57">
        <v>2.85605</v>
      </c>
      <c r="J288" s="50">
        <f t="shared" si="27"/>
        <v>0.8286331853657122</v>
      </c>
    </row>
    <row r="289" spans="1:10" ht="37.5">
      <c r="A289" s="41"/>
      <c r="B289" s="41"/>
      <c r="C289" s="126" t="s">
        <v>578</v>
      </c>
      <c r="D289" s="126"/>
      <c r="E289" s="125" t="s">
        <v>669</v>
      </c>
      <c r="F289" s="140">
        <f>F290</f>
        <v>150.13587</v>
      </c>
      <c r="G289" s="140">
        <f>G290</f>
        <v>0</v>
      </c>
      <c r="H289" s="140">
        <f>H290</f>
        <v>282.74819</v>
      </c>
      <c r="I289" s="140">
        <f>I290</f>
        <v>282.74819</v>
      </c>
      <c r="J289" s="150">
        <f t="shared" si="27"/>
        <v>1</v>
      </c>
    </row>
    <row r="290" spans="1:10" ht="18.75">
      <c r="A290" s="41"/>
      <c r="B290" s="41"/>
      <c r="C290" s="130"/>
      <c r="D290" s="126" t="s">
        <v>112</v>
      </c>
      <c r="E290" s="127" t="s">
        <v>113</v>
      </c>
      <c r="F290" s="140">
        <v>150.13587</v>
      </c>
      <c r="G290" s="49"/>
      <c r="H290" s="140">
        <v>282.74819</v>
      </c>
      <c r="I290" s="140">
        <v>282.74819</v>
      </c>
      <c r="J290" s="150">
        <f t="shared" si="27"/>
        <v>1</v>
      </c>
    </row>
    <row r="291" spans="1:10" ht="18.75">
      <c r="A291" s="41"/>
      <c r="B291" s="41"/>
      <c r="C291" s="41" t="s">
        <v>222</v>
      </c>
      <c r="D291" s="41" t="s">
        <v>352</v>
      </c>
      <c r="E291" s="42" t="s">
        <v>133</v>
      </c>
      <c r="F291" s="43">
        <f>F292</f>
        <v>101106.60750000001</v>
      </c>
      <c r="G291" s="43">
        <f>G292</f>
        <v>0</v>
      </c>
      <c r="H291" s="43">
        <f>H292</f>
        <v>208400.24780000004</v>
      </c>
      <c r="I291" s="43">
        <f>I292</f>
        <v>98423.50039</v>
      </c>
      <c r="J291" s="44">
        <f t="shared" si="27"/>
        <v>0.4722811101667029</v>
      </c>
    </row>
    <row r="292" spans="1:10" ht="18.75">
      <c r="A292" s="41"/>
      <c r="B292" s="41"/>
      <c r="C292" s="41" t="s">
        <v>223</v>
      </c>
      <c r="D292" s="41"/>
      <c r="E292" s="42" t="s">
        <v>224</v>
      </c>
      <c r="F292" s="43">
        <f>F293+F297+F300+F302+F307+F309+F304</f>
        <v>101106.60750000001</v>
      </c>
      <c r="G292" s="43">
        <f>G293+G297+G300+G302+G307+G309+G304</f>
        <v>0</v>
      </c>
      <c r="H292" s="43">
        <f>H293+H297+H300+H302+H307+H309+H304+H311</f>
        <v>208400.24780000004</v>
      </c>
      <c r="I292" s="43">
        <f>I293+I297+I300+I302+I307+I309+I304+I311</f>
        <v>98423.50039</v>
      </c>
      <c r="J292" s="44">
        <f t="shared" si="27"/>
        <v>0.4722811101667029</v>
      </c>
    </row>
    <row r="293" spans="1:10" ht="18.75">
      <c r="A293" s="41"/>
      <c r="B293" s="41"/>
      <c r="C293" s="47" t="s">
        <v>225</v>
      </c>
      <c r="D293" s="47" t="s">
        <v>352</v>
      </c>
      <c r="E293" s="48" t="s">
        <v>490</v>
      </c>
      <c r="F293" s="49">
        <f>F294+F296</f>
        <v>3142</v>
      </c>
      <c r="G293" s="49">
        <f>G294+G296</f>
        <v>0</v>
      </c>
      <c r="H293" s="49">
        <f>H294+H296+H295</f>
        <v>13108.7</v>
      </c>
      <c r="I293" s="49">
        <f>I294+I296+I295</f>
        <v>11260.9</v>
      </c>
      <c r="J293" s="50">
        <f t="shared" si="27"/>
        <v>0.859040179422826</v>
      </c>
    </row>
    <row r="294" spans="1:10" ht="18.75">
      <c r="A294" s="47"/>
      <c r="B294" s="47"/>
      <c r="C294" s="47"/>
      <c r="D294" s="47" t="s">
        <v>103</v>
      </c>
      <c r="E294" s="51" t="s">
        <v>104</v>
      </c>
      <c r="F294" s="49">
        <v>442</v>
      </c>
      <c r="G294" s="49"/>
      <c r="H294" s="49">
        <v>2134.7</v>
      </c>
      <c r="I294" s="49">
        <v>297.4</v>
      </c>
      <c r="J294" s="50">
        <f t="shared" si="27"/>
        <v>0.139317000046845</v>
      </c>
    </row>
    <row r="295" spans="1:10" ht="18.75">
      <c r="A295" s="47"/>
      <c r="B295" s="47"/>
      <c r="C295" s="47"/>
      <c r="D295" s="47" t="s">
        <v>112</v>
      </c>
      <c r="E295" s="51" t="s">
        <v>113</v>
      </c>
      <c r="F295" s="49"/>
      <c r="G295" s="49"/>
      <c r="H295" s="49">
        <v>142</v>
      </c>
      <c r="I295" s="49">
        <v>140</v>
      </c>
      <c r="J295" s="50">
        <f t="shared" si="27"/>
        <v>0.9859154929577465</v>
      </c>
    </row>
    <row r="296" spans="1:10" ht="18.75">
      <c r="A296" s="47"/>
      <c r="B296" s="47"/>
      <c r="C296" s="47"/>
      <c r="D296" s="47" t="s">
        <v>105</v>
      </c>
      <c r="E296" s="51" t="s">
        <v>106</v>
      </c>
      <c r="F296" s="49">
        <v>2700</v>
      </c>
      <c r="G296" s="49"/>
      <c r="H296" s="49">
        <v>10832</v>
      </c>
      <c r="I296" s="49">
        <v>10823.5</v>
      </c>
      <c r="J296" s="50">
        <f t="shared" si="27"/>
        <v>0.9992152880354506</v>
      </c>
    </row>
    <row r="297" spans="1:10" ht="18.75">
      <c r="A297" s="41"/>
      <c r="B297" s="41"/>
      <c r="C297" s="47" t="s">
        <v>226</v>
      </c>
      <c r="D297" s="47"/>
      <c r="E297" s="48" t="s">
        <v>670</v>
      </c>
      <c r="F297" s="49">
        <f>F298+F299</f>
        <v>10381.1</v>
      </c>
      <c r="G297" s="49">
        <f>G298+G299</f>
        <v>0</v>
      </c>
      <c r="H297" s="49">
        <f>H298+H299</f>
        <v>10756.8</v>
      </c>
      <c r="I297" s="49">
        <f>I298+I299</f>
        <v>9931.099999999999</v>
      </c>
      <c r="J297" s="50">
        <f t="shared" si="27"/>
        <v>0.9232392533095344</v>
      </c>
    </row>
    <row r="298" spans="1:10" ht="18.75">
      <c r="A298" s="47"/>
      <c r="B298" s="47"/>
      <c r="C298" s="47"/>
      <c r="D298" s="47" t="s">
        <v>103</v>
      </c>
      <c r="E298" s="51" t="s">
        <v>104</v>
      </c>
      <c r="F298" s="49">
        <v>500</v>
      </c>
      <c r="G298" s="49"/>
      <c r="H298" s="49">
        <v>467.9</v>
      </c>
      <c r="I298" s="49">
        <v>393.3</v>
      </c>
      <c r="J298" s="50">
        <f t="shared" si="27"/>
        <v>0.8405642231245993</v>
      </c>
    </row>
    <row r="299" spans="1:10" ht="18.75">
      <c r="A299" s="47"/>
      <c r="B299" s="47"/>
      <c r="C299" s="47"/>
      <c r="D299" s="47" t="s">
        <v>112</v>
      </c>
      <c r="E299" s="51" t="s">
        <v>113</v>
      </c>
      <c r="F299" s="49">
        <v>9881.1</v>
      </c>
      <c r="G299" s="49"/>
      <c r="H299" s="49">
        <f>6936.7+3352.2</f>
        <v>10288.9</v>
      </c>
      <c r="I299" s="49">
        <f>6555.7+2982.1</f>
        <v>9537.8</v>
      </c>
      <c r="J299" s="50">
        <f t="shared" si="27"/>
        <v>0.9269989989211674</v>
      </c>
    </row>
    <row r="300" spans="1:10" ht="18.75">
      <c r="A300" s="47"/>
      <c r="B300" s="47"/>
      <c r="C300" s="61" t="s">
        <v>492</v>
      </c>
      <c r="D300" s="61"/>
      <c r="E300" s="62" t="s">
        <v>572</v>
      </c>
      <c r="F300" s="49">
        <f>F301</f>
        <v>600</v>
      </c>
      <c r="G300" s="49">
        <f>G301</f>
        <v>0</v>
      </c>
      <c r="H300" s="49">
        <f>H301</f>
        <v>1572.2</v>
      </c>
      <c r="I300" s="49">
        <f>I301</f>
        <v>1572.2</v>
      </c>
      <c r="J300" s="50">
        <f t="shared" si="27"/>
        <v>1</v>
      </c>
    </row>
    <row r="301" spans="1:10" ht="18.75">
      <c r="A301" s="47"/>
      <c r="B301" s="47"/>
      <c r="C301" s="47"/>
      <c r="D301" s="47" t="s">
        <v>103</v>
      </c>
      <c r="E301" s="51" t="s">
        <v>104</v>
      </c>
      <c r="F301" s="49">
        <v>600</v>
      </c>
      <c r="G301" s="49"/>
      <c r="H301" s="49">
        <v>1572.2</v>
      </c>
      <c r="I301" s="49">
        <v>1572.2</v>
      </c>
      <c r="J301" s="50">
        <f t="shared" si="27"/>
        <v>1</v>
      </c>
    </row>
    <row r="302" spans="1:10" ht="18.75">
      <c r="A302" s="47"/>
      <c r="B302" s="47"/>
      <c r="C302" s="47" t="s">
        <v>493</v>
      </c>
      <c r="D302" s="47" t="s">
        <v>352</v>
      </c>
      <c r="E302" s="48" t="s">
        <v>573</v>
      </c>
      <c r="F302" s="57">
        <f>F303</f>
        <v>14264.97687</v>
      </c>
      <c r="G302" s="57">
        <f>G303</f>
        <v>0</v>
      </c>
      <c r="H302" s="57">
        <f>H303</f>
        <v>29123.39098</v>
      </c>
      <c r="I302" s="57">
        <f>I303</f>
        <v>5410.33245</v>
      </c>
      <c r="J302" s="50">
        <f t="shared" si="27"/>
        <v>0.18577275062905466</v>
      </c>
    </row>
    <row r="303" spans="1:10" ht="18.75">
      <c r="A303" s="47"/>
      <c r="B303" s="47"/>
      <c r="C303" s="47"/>
      <c r="D303" s="47" t="s">
        <v>117</v>
      </c>
      <c r="E303" s="51" t="s">
        <v>134</v>
      </c>
      <c r="F303" s="57">
        <v>14264.97687</v>
      </c>
      <c r="G303" s="49"/>
      <c r="H303" s="57">
        <v>29123.39098</v>
      </c>
      <c r="I303" s="57">
        <v>5410.33245</v>
      </c>
      <c r="J303" s="50">
        <f t="shared" si="27"/>
        <v>0.18577275062905466</v>
      </c>
    </row>
    <row r="304" spans="1:10" ht="18.75">
      <c r="A304" s="47"/>
      <c r="B304" s="47"/>
      <c r="C304" s="126" t="s">
        <v>493</v>
      </c>
      <c r="D304" s="126" t="s">
        <v>352</v>
      </c>
      <c r="E304" s="125" t="s">
        <v>574</v>
      </c>
      <c r="F304" s="140">
        <f>F305</f>
        <v>42794.93063</v>
      </c>
      <c r="G304" s="140">
        <f>G305</f>
        <v>0</v>
      </c>
      <c r="H304" s="140">
        <f>H305</f>
        <v>80073.85682</v>
      </c>
      <c r="I304" s="140">
        <f>I305</f>
        <v>27801.16794</v>
      </c>
      <c r="J304" s="150">
        <f t="shared" si="27"/>
        <v>0.3471940661294101</v>
      </c>
    </row>
    <row r="305" spans="1:10" ht="18.75">
      <c r="A305" s="47"/>
      <c r="B305" s="47"/>
      <c r="C305" s="126"/>
      <c r="D305" s="126" t="s">
        <v>117</v>
      </c>
      <c r="E305" s="127" t="s">
        <v>134</v>
      </c>
      <c r="F305" s="140">
        <v>42794.93063</v>
      </c>
      <c r="G305" s="49"/>
      <c r="H305" s="140">
        <v>80073.85682</v>
      </c>
      <c r="I305" s="140">
        <v>27801.16794</v>
      </c>
      <c r="J305" s="150">
        <f t="shared" si="27"/>
        <v>0.3471940661294101</v>
      </c>
    </row>
    <row r="306" spans="1:10" ht="18.75">
      <c r="A306" s="47"/>
      <c r="B306" s="47"/>
      <c r="C306" s="41" t="s">
        <v>551</v>
      </c>
      <c r="D306" s="47"/>
      <c r="E306" s="54" t="s">
        <v>671</v>
      </c>
      <c r="F306" s="43">
        <f>F307+F309</f>
        <v>29923.6</v>
      </c>
      <c r="G306" s="43">
        <f>G307+G309</f>
        <v>0</v>
      </c>
      <c r="H306" s="43">
        <f>H307+H309+H311</f>
        <v>73765.30000000002</v>
      </c>
      <c r="I306" s="43">
        <f>I307+I309+I311</f>
        <v>42447.8</v>
      </c>
      <c r="J306" s="44">
        <f t="shared" si="27"/>
        <v>0.5754440095817409</v>
      </c>
    </row>
    <row r="307" spans="1:10" ht="18.75">
      <c r="A307" s="126"/>
      <c r="B307" s="126"/>
      <c r="C307" s="126" t="s">
        <v>575</v>
      </c>
      <c r="D307" s="126"/>
      <c r="E307" s="127" t="s">
        <v>552</v>
      </c>
      <c r="F307" s="133">
        <f>F308</f>
        <v>28564.8</v>
      </c>
      <c r="G307" s="133">
        <f>G308</f>
        <v>0</v>
      </c>
      <c r="H307" s="133">
        <f>H308</f>
        <v>66730.6</v>
      </c>
      <c r="I307" s="133">
        <f>I308</f>
        <v>40082.3</v>
      </c>
      <c r="J307" s="150">
        <f t="shared" si="27"/>
        <v>0.600658468528681</v>
      </c>
    </row>
    <row r="308" spans="1:10" ht="18.75">
      <c r="A308" s="126"/>
      <c r="B308" s="126"/>
      <c r="C308" s="126"/>
      <c r="D308" s="126" t="s">
        <v>117</v>
      </c>
      <c r="E308" s="127" t="s">
        <v>134</v>
      </c>
      <c r="F308" s="133">
        <v>28564.8</v>
      </c>
      <c r="G308" s="49"/>
      <c r="H308" s="128">
        <v>66730.6</v>
      </c>
      <c r="I308" s="133">
        <v>40082.3</v>
      </c>
      <c r="J308" s="150">
        <f t="shared" si="27"/>
        <v>0.600658468528681</v>
      </c>
    </row>
    <row r="309" spans="1:10" ht="18.75">
      <c r="A309" s="126"/>
      <c r="B309" s="126"/>
      <c r="C309" s="126" t="s">
        <v>576</v>
      </c>
      <c r="D309" s="126"/>
      <c r="E309" s="149" t="s">
        <v>577</v>
      </c>
      <c r="F309" s="133">
        <f>F310</f>
        <v>1358.8</v>
      </c>
      <c r="G309" s="133">
        <f>G310</f>
        <v>0</v>
      </c>
      <c r="H309" s="133">
        <f>H310</f>
        <v>3006.1</v>
      </c>
      <c r="I309" s="133">
        <f>I310</f>
        <v>2365.5</v>
      </c>
      <c r="J309" s="150">
        <f t="shared" si="27"/>
        <v>0.7868999700608762</v>
      </c>
    </row>
    <row r="310" spans="1:10" ht="18.75">
      <c r="A310" s="126"/>
      <c r="B310" s="126"/>
      <c r="C310" s="126"/>
      <c r="D310" s="126" t="s">
        <v>117</v>
      </c>
      <c r="E310" s="127" t="s">
        <v>134</v>
      </c>
      <c r="F310" s="133">
        <v>1358.8</v>
      </c>
      <c r="G310" s="49"/>
      <c r="H310" s="128">
        <v>3006.1</v>
      </c>
      <c r="I310" s="133">
        <v>2365.5</v>
      </c>
      <c r="J310" s="150">
        <f t="shared" si="27"/>
        <v>0.7868999700608762</v>
      </c>
    </row>
    <row r="311" spans="1:10" ht="18.75">
      <c r="A311" s="126"/>
      <c r="B311" s="126"/>
      <c r="C311" s="47" t="s">
        <v>817</v>
      </c>
      <c r="D311" s="47"/>
      <c r="E311" s="51" t="s">
        <v>818</v>
      </c>
      <c r="F311" s="133"/>
      <c r="G311" s="49"/>
      <c r="H311" s="49">
        <f>H312</f>
        <v>4028.6</v>
      </c>
      <c r="I311" s="49">
        <f>I312</f>
        <v>0</v>
      </c>
      <c r="J311" s="50">
        <f aca="true" t="shared" si="33" ref="J311:J341">I311/H311</f>
        <v>0</v>
      </c>
    </row>
    <row r="312" spans="1:10" ht="18.75">
      <c r="A312" s="126"/>
      <c r="B312" s="126"/>
      <c r="C312" s="47"/>
      <c r="D312" s="47" t="s">
        <v>117</v>
      </c>
      <c r="E312" s="51" t="s">
        <v>134</v>
      </c>
      <c r="F312" s="133"/>
      <c r="G312" s="49"/>
      <c r="H312" s="49">
        <v>4028.6</v>
      </c>
      <c r="I312" s="49"/>
      <c r="J312" s="50">
        <f t="shared" si="33"/>
        <v>0</v>
      </c>
    </row>
    <row r="313" spans="1:10" ht="18.75">
      <c r="A313" s="126"/>
      <c r="B313" s="126"/>
      <c r="C313" s="41" t="s">
        <v>254</v>
      </c>
      <c r="D313" s="41" t="s">
        <v>352</v>
      </c>
      <c r="E313" s="42" t="s">
        <v>632</v>
      </c>
      <c r="F313" s="43">
        <f>F314</f>
        <v>514.6</v>
      </c>
      <c r="G313" s="43">
        <f aca="true" t="shared" si="34" ref="G313:H316">G314</f>
        <v>0</v>
      </c>
      <c r="H313" s="43">
        <f t="shared" si="34"/>
        <v>8</v>
      </c>
      <c r="I313" s="43">
        <f>I314</f>
        <v>8</v>
      </c>
      <c r="J313" s="50">
        <f t="shared" si="33"/>
        <v>1</v>
      </c>
    </row>
    <row r="314" spans="1:10" ht="18.75">
      <c r="A314" s="126"/>
      <c r="B314" s="126"/>
      <c r="C314" s="41" t="s">
        <v>255</v>
      </c>
      <c r="D314" s="41" t="s">
        <v>352</v>
      </c>
      <c r="E314" s="42" t="s">
        <v>631</v>
      </c>
      <c r="F314" s="43">
        <f>F315</f>
        <v>514.6</v>
      </c>
      <c r="G314" s="43">
        <f t="shared" si="34"/>
        <v>0</v>
      </c>
      <c r="H314" s="43">
        <f t="shared" si="34"/>
        <v>8</v>
      </c>
      <c r="I314" s="43">
        <f>I315</f>
        <v>8</v>
      </c>
      <c r="J314" s="50">
        <f t="shared" si="33"/>
        <v>1</v>
      </c>
    </row>
    <row r="315" spans="1:10" ht="18.75">
      <c r="A315" s="126"/>
      <c r="B315" s="126"/>
      <c r="C315" s="41" t="s">
        <v>256</v>
      </c>
      <c r="D315" s="41"/>
      <c r="E315" s="42" t="s">
        <v>257</v>
      </c>
      <c r="F315" s="43">
        <f>F316</f>
        <v>514.6</v>
      </c>
      <c r="G315" s="43">
        <f t="shared" si="34"/>
        <v>0</v>
      </c>
      <c r="H315" s="43">
        <f t="shared" si="34"/>
        <v>8</v>
      </c>
      <c r="I315" s="43">
        <f>I316</f>
        <v>8</v>
      </c>
      <c r="J315" s="50">
        <f t="shared" si="33"/>
        <v>1</v>
      </c>
    </row>
    <row r="316" spans="1:10" ht="18.75">
      <c r="A316" s="126"/>
      <c r="B316" s="126"/>
      <c r="C316" s="126" t="s">
        <v>422</v>
      </c>
      <c r="D316" s="126"/>
      <c r="E316" s="127" t="s">
        <v>392</v>
      </c>
      <c r="F316" s="133">
        <f>F317</f>
        <v>514.6</v>
      </c>
      <c r="G316" s="133">
        <f t="shared" si="34"/>
        <v>0</v>
      </c>
      <c r="H316" s="133">
        <f t="shared" si="34"/>
        <v>8</v>
      </c>
      <c r="I316" s="133">
        <f>I317</f>
        <v>8</v>
      </c>
      <c r="J316" s="50">
        <f t="shared" si="33"/>
        <v>1</v>
      </c>
    </row>
    <row r="317" spans="1:10" ht="18.75">
      <c r="A317" s="126"/>
      <c r="B317" s="126"/>
      <c r="C317" s="126"/>
      <c r="D317" s="126" t="s">
        <v>103</v>
      </c>
      <c r="E317" s="127" t="s">
        <v>104</v>
      </c>
      <c r="F317" s="133">
        <v>514.6</v>
      </c>
      <c r="G317" s="49"/>
      <c r="H317" s="128">
        <v>8</v>
      </c>
      <c r="I317" s="133">
        <v>8</v>
      </c>
      <c r="J317" s="50">
        <f t="shared" si="33"/>
        <v>1</v>
      </c>
    </row>
    <row r="318" spans="1:10" ht="18.75">
      <c r="A318" s="47"/>
      <c r="B318" s="52" t="s">
        <v>52</v>
      </c>
      <c r="C318" s="45"/>
      <c r="D318" s="45"/>
      <c r="E318" s="46" t="s">
        <v>77</v>
      </c>
      <c r="F318" s="43" t="e">
        <f>F319</f>
        <v>#REF!</v>
      </c>
      <c r="G318" s="43" t="e">
        <f>G319</f>
        <v>#REF!</v>
      </c>
      <c r="H318" s="43">
        <f>H319+H353</f>
        <v>64449.48181</v>
      </c>
      <c r="I318" s="43">
        <f>I319+I353</f>
        <v>59566.68181</v>
      </c>
      <c r="J318" s="44">
        <f t="shared" si="33"/>
        <v>0.9242383357806551</v>
      </c>
    </row>
    <row r="319" spans="1:10" ht="18.75">
      <c r="A319" s="41"/>
      <c r="B319" s="41"/>
      <c r="C319" s="41" t="s">
        <v>176</v>
      </c>
      <c r="D319" s="41" t="s">
        <v>352</v>
      </c>
      <c r="E319" s="42" t="s">
        <v>447</v>
      </c>
      <c r="F319" s="43" t="e">
        <f>F326</f>
        <v>#REF!</v>
      </c>
      <c r="G319" s="43" t="e">
        <f>G326</f>
        <v>#REF!</v>
      </c>
      <c r="H319" s="43">
        <f>H326+H320</f>
        <v>63512.48181</v>
      </c>
      <c r="I319" s="43">
        <f>I326+I320</f>
        <v>58641.981810000005</v>
      </c>
      <c r="J319" s="44">
        <f t="shared" si="33"/>
        <v>0.9233142862442334</v>
      </c>
    </row>
    <row r="320" spans="1:10" ht="18.75">
      <c r="A320" s="41"/>
      <c r="B320" s="41"/>
      <c r="C320" s="41" t="s">
        <v>232</v>
      </c>
      <c r="D320" s="41" t="s">
        <v>352</v>
      </c>
      <c r="E320" s="42" t="s">
        <v>136</v>
      </c>
      <c r="F320" s="43"/>
      <c r="G320" s="43"/>
      <c r="H320" s="43">
        <f>H321</f>
        <v>3448.237</v>
      </c>
      <c r="I320" s="43">
        <f>I321</f>
        <v>3448.237</v>
      </c>
      <c r="J320" s="44">
        <f t="shared" si="33"/>
        <v>1</v>
      </c>
    </row>
    <row r="321" spans="1:10" ht="18.75">
      <c r="A321" s="41"/>
      <c r="B321" s="41"/>
      <c r="C321" s="41" t="s">
        <v>233</v>
      </c>
      <c r="D321" s="41"/>
      <c r="E321" s="42" t="s">
        <v>234</v>
      </c>
      <c r="F321" s="43"/>
      <c r="G321" s="43"/>
      <c r="H321" s="43">
        <f>H324+H322</f>
        <v>3448.237</v>
      </c>
      <c r="I321" s="43">
        <f>I324+I322</f>
        <v>3448.237</v>
      </c>
      <c r="J321" s="44">
        <f t="shared" si="33"/>
        <v>1</v>
      </c>
    </row>
    <row r="322" spans="1:10" ht="37.5">
      <c r="A322" s="41"/>
      <c r="B322" s="41"/>
      <c r="C322" s="47" t="s">
        <v>672</v>
      </c>
      <c r="D322" s="47"/>
      <c r="E322" s="48" t="s">
        <v>797</v>
      </c>
      <c r="F322" s="49"/>
      <c r="G322" s="49"/>
      <c r="H322" s="57">
        <f>H323</f>
        <v>1250.737</v>
      </c>
      <c r="I322" s="57">
        <f>I323</f>
        <v>1250.737</v>
      </c>
      <c r="J322" s="50">
        <f t="shared" si="33"/>
        <v>1</v>
      </c>
    </row>
    <row r="323" spans="1:10" ht="18.75">
      <c r="A323" s="41"/>
      <c r="B323" s="41"/>
      <c r="C323" s="47"/>
      <c r="D323" s="47" t="s">
        <v>112</v>
      </c>
      <c r="E323" s="51" t="s">
        <v>113</v>
      </c>
      <c r="F323" s="49"/>
      <c r="G323" s="49"/>
      <c r="H323" s="57">
        <v>1250.737</v>
      </c>
      <c r="I323" s="57">
        <v>1250.737</v>
      </c>
      <c r="J323" s="50">
        <f t="shared" si="33"/>
        <v>1</v>
      </c>
    </row>
    <row r="324" spans="1:10" s="129" customFormat="1" ht="37.5">
      <c r="A324" s="126"/>
      <c r="B324" s="126"/>
      <c r="C324" s="126" t="s">
        <v>672</v>
      </c>
      <c r="D324" s="126"/>
      <c r="E324" s="125" t="s">
        <v>673</v>
      </c>
      <c r="F324" s="128"/>
      <c r="G324" s="128"/>
      <c r="H324" s="140">
        <f>H325</f>
        <v>2197.5</v>
      </c>
      <c r="I324" s="140">
        <f>I325</f>
        <v>2197.5</v>
      </c>
      <c r="J324" s="150">
        <f t="shared" si="33"/>
        <v>1</v>
      </c>
    </row>
    <row r="325" spans="1:10" s="129" customFormat="1" ht="18.75">
      <c r="A325" s="126"/>
      <c r="B325" s="126"/>
      <c r="C325" s="126"/>
      <c r="D325" s="126" t="s">
        <v>112</v>
      </c>
      <c r="E325" s="127" t="s">
        <v>113</v>
      </c>
      <c r="F325" s="128"/>
      <c r="G325" s="128"/>
      <c r="H325" s="140">
        <v>2197.5</v>
      </c>
      <c r="I325" s="140">
        <v>2197.5</v>
      </c>
      <c r="J325" s="150">
        <f t="shared" si="33"/>
        <v>1</v>
      </c>
    </row>
    <row r="326" spans="1:10" ht="37.5">
      <c r="A326" s="41"/>
      <c r="B326" s="41"/>
      <c r="C326" s="41" t="s">
        <v>227</v>
      </c>
      <c r="D326" s="41" t="s">
        <v>352</v>
      </c>
      <c r="E326" s="42" t="s">
        <v>158</v>
      </c>
      <c r="F326" s="43" t="e">
        <f>F327+F339+F350</f>
        <v>#REF!</v>
      </c>
      <c r="G326" s="43" t="e">
        <f>G327+G339+G350</f>
        <v>#REF!</v>
      </c>
      <c r="H326" s="43">
        <f>H327+H339+H350</f>
        <v>60064.24481</v>
      </c>
      <c r="I326" s="43">
        <f>I327+I339+I350</f>
        <v>55193.744810000004</v>
      </c>
      <c r="J326" s="44">
        <f t="shared" si="33"/>
        <v>0.9189118249067021</v>
      </c>
    </row>
    <row r="327" spans="1:10" ht="18.75">
      <c r="A327" s="41"/>
      <c r="B327" s="41"/>
      <c r="C327" s="41" t="s">
        <v>228</v>
      </c>
      <c r="D327" s="41"/>
      <c r="E327" s="42" t="s">
        <v>229</v>
      </c>
      <c r="F327" s="43">
        <f>F328+F332+F335+F337</f>
        <v>33166.68655</v>
      </c>
      <c r="G327" s="43">
        <f>G328+G332+G335+G337</f>
        <v>0</v>
      </c>
      <c r="H327" s="43">
        <f>H328+H332+H335+H337</f>
        <v>39782.54255</v>
      </c>
      <c r="I327" s="43">
        <f>I328+I332+I335+I337</f>
        <v>39465.44255</v>
      </c>
      <c r="J327" s="44">
        <f t="shared" si="33"/>
        <v>0.9920291670749436</v>
      </c>
    </row>
    <row r="328" spans="1:10" ht="37.5">
      <c r="A328" s="41"/>
      <c r="B328" s="41"/>
      <c r="C328" s="47" t="s">
        <v>230</v>
      </c>
      <c r="D328" s="47" t="s">
        <v>352</v>
      </c>
      <c r="E328" s="48" t="s">
        <v>674</v>
      </c>
      <c r="F328" s="49">
        <f>F331</f>
        <v>5000</v>
      </c>
      <c r="G328" s="49">
        <f>G331</f>
        <v>0</v>
      </c>
      <c r="H328" s="49">
        <f>H329+H330+H331</f>
        <v>10958.5</v>
      </c>
      <c r="I328" s="49">
        <f>I329+I330+I331</f>
        <v>10687.5</v>
      </c>
      <c r="J328" s="50">
        <f t="shared" si="33"/>
        <v>0.9752703380937172</v>
      </c>
    </row>
    <row r="329" spans="1:10" ht="18.75">
      <c r="A329" s="41"/>
      <c r="B329" s="41"/>
      <c r="C329" s="47"/>
      <c r="D329" s="47" t="s">
        <v>103</v>
      </c>
      <c r="E329" s="48" t="s">
        <v>104</v>
      </c>
      <c r="F329" s="49"/>
      <c r="G329" s="49"/>
      <c r="H329" s="49">
        <v>269.4</v>
      </c>
      <c r="I329" s="49">
        <v>78.8</v>
      </c>
      <c r="J329" s="50">
        <f t="shared" si="33"/>
        <v>0.2925018559762435</v>
      </c>
    </row>
    <row r="330" spans="1:10" ht="18.75">
      <c r="A330" s="41"/>
      <c r="B330" s="41"/>
      <c r="C330" s="47"/>
      <c r="D330" s="47" t="s">
        <v>112</v>
      </c>
      <c r="E330" s="48" t="s">
        <v>113</v>
      </c>
      <c r="F330" s="49"/>
      <c r="G330" s="49"/>
      <c r="H330" s="49">
        <v>1004.4</v>
      </c>
      <c r="I330" s="49">
        <v>999.6</v>
      </c>
      <c r="J330" s="50">
        <f t="shared" si="33"/>
        <v>0.995221027479092</v>
      </c>
    </row>
    <row r="331" spans="1:10" ht="18.75">
      <c r="A331" s="47"/>
      <c r="B331" s="47"/>
      <c r="C331" s="47"/>
      <c r="D331" s="47" t="s">
        <v>105</v>
      </c>
      <c r="E331" s="51" t="s">
        <v>106</v>
      </c>
      <c r="F331" s="49">
        <v>5000</v>
      </c>
      <c r="G331" s="49"/>
      <c r="H331" s="49">
        <v>9684.7</v>
      </c>
      <c r="I331" s="49">
        <v>9609.1</v>
      </c>
      <c r="J331" s="50">
        <f t="shared" si="33"/>
        <v>0.9921938728096895</v>
      </c>
    </row>
    <row r="332" spans="1:10" ht="18.75">
      <c r="A332" s="47"/>
      <c r="B332" s="47"/>
      <c r="C332" s="47" t="s">
        <v>494</v>
      </c>
      <c r="D332" s="47"/>
      <c r="E332" s="48" t="s">
        <v>495</v>
      </c>
      <c r="F332" s="49">
        <f>F334</f>
        <v>2619.6</v>
      </c>
      <c r="G332" s="49">
        <f>G334</f>
        <v>0</v>
      </c>
      <c r="H332" s="49">
        <f>H334+H333</f>
        <v>5197.5</v>
      </c>
      <c r="I332" s="49">
        <f>I334+I333</f>
        <v>5151.4</v>
      </c>
      <c r="J332" s="50">
        <f t="shared" si="33"/>
        <v>0.9911303511303511</v>
      </c>
    </row>
    <row r="333" spans="1:10" ht="18.75">
      <c r="A333" s="47"/>
      <c r="B333" s="47"/>
      <c r="C333" s="47"/>
      <c r="D333" s="47" t="s">
        <v>103</v>
      </c>
      <c r="E333" s="48" t="s">
        <v>104</v>
      </c>
      <c r="F333" s="49"/>
      <c r="G333" s="49"/>
      <c r="H333" s="49">
        <v>1.7</v>
      </c>
      <c r="I333" s="49"/>
      <c r="J333" s="50">
        <f t="shared" si="33"/>
        <v>0</v>
      </c>
    </row>
    <row r="334" spans="1:10" ht="18.75">
      <c r="A334" s="47"/>
      <c r="B334" s="47"/>
      <c r="C334" s="47"/>
      <c r="D334" s="47" t="s">
        <v>112</v>
      </c>
      <c r="E334" s="51" t="s">
        <v>113</v>
      </c>
      <c r="F334" s="49">
        <v>2619.6</v>
      </c>
      <c r="G334" s="49"/>
      <c r="H334" s="49">
        <v>5195.8</v>
      </c>
      <c r="I334" s="49">
        <v>5151.4</v>
      </c>
      <c r="J334" s="50">
        <f t="shared" si="33"/>
        <v>0.9914546364371222</v>
      </c>
    </row>
    <row r="335" spans="1:10" ht="18.75">
      <c r="A335" s="41"/>
      <c r="B335" s="41"/>
      <c r="C335" s="47" t="s">
        <v>496</v>
      </c>
      <c r="D335" s="47"/>
      <c r="E335" s="48" t="s">
        <v>486</v>
      </c>
      <c r="F335" s="57">
        <f>F336</f>
        <v>12773.54329</v>
      </c>
      <c r="G335" s="57">
        <f>G336</f>
        <v>0</v>
      </c>
      <c r="H335" s="57">
        <f>H336</f>
        <v>11813.2713</v>
      </c>
      <c r="I335" s="57">
        <f>I336</f>
        <v>11813.2713</v>
      </c>
      <c r="J335" s="50">
        <f t="shared" si="33"/>
        <v>1</v>
      </c>
    </row>
    <row r="336" spans="1:10" ht="18.75">
      <c r="A336" s="41"/>
      <c r="B336" s="41"/>
      <c r="C336" s="41"/>
      <c r="D336" s="47" t="s">
        <v>112</v>
      </c>
      <c r="E336" s="51" t="s">
        <v>113</v>
      </c>
      <c r="F336" s="57">
        <v>12773.54329</v>
      </c>
      <c r="G336" s="49"/>
      <c r="H336" s="57">
        <v>11813.2713</v>
      </c>
      <c r="I336" s="57">
        <v>11813.2713</v>
      </c>
      <c r="J336" s="50">
        <f t="shared" si="33"/>
        <v>1</v>
      </c>
    </row>
    <row r="337" spans="1:10" ht="18.75">
      <c r="A337" s="130"/>
      <c r="B337" s="130"/>
      <c r="C337" s="126" t="s">
        <v>496</v>
      </c>
      <c r="D337" s="126"/>
      <c r="E337" s="125" t="s">
        <v>459</v>
      </c>
      <c r="F337" s="140">
        <f>F338</f>
        <v>12773.54326</v>
      </c>
      <c r="G337" s="140">
        <f>G338</f>
        <v>0</v>
      </c>
      <c r="H337" s="140">
        <f>H338</f>
        <v>11813.27125</v>
      </c>
      <c r="I337" s="140">
        <f>I338</f>
        <v>11813.27125</v>
      </c>
      <c r="J337" s="150">
        <f t="shared" si="33"/>
        <v>1</v>
      </c>
    </row>
    <row r="338" spans="1:10" ht="18.75">
      <c r="A338" s="130"/>
      <c r="B338" s="130"/>
      <c r="C338" s="130"/>
      <c r="D338" s="126" t="s">
        <v>112</v>
      </c>
      <c r="E338" s="127" t="s">
        <v>113</v>
      </c>
      <c r="F338" s="57">
        <v>12773.54326</v>
      </c>
      <c r="G338" s="49"/>
      <c r="H338" s="140">
        <v>11813.27125</v>
      </c>
      <c r="I338" s="140">
        <v>11813.27125</v>
      </c>
      <c r="J338" s="150">
        <f t="shared" si="33"/>
        <v>1</v>
      </c>
    </row>
    <row r="339" spans="1:10" ht="18.75">
      <c r="A339" s="41"/>
      <c r="B339" s="41"/>
      <c r="C339" s="41" t="s">
        <v>231</v>
      </c>
      <c r="D339" s="41"/>
      <c r="E339" s="42" t="s">
        <v>497</v>
      </c>
      <c r="F339" s="43" t="e">
        <f>F346</f>
        <v>#REF!</v>
      </c>
      <c r="G339" s="43" t="e">
        <f>G346</f>
        <v>#REF!</v>
      </c>
      <c r="H339" s="43">
        <f>H346+H340+H344</f>
        <v>9378.80226</v>
      </c>
      <c r="I339" s="43">
        <f>I346+I340+I344</f>
        <v>5746.602260000001</v>
      </c>
      <c r="J339" s="44">
        <f t="shared" si="33"/>
        <v>0.612722403212284</v>
      </c>
    </row>
    <row r="340" spans="1:10" ht="18.75">
      <c r="A340" s="47"/>
      <c r="B340" s="47"/>
      <c r="C340" s="47" t="s">
        <v>675</v>
      </c>
      <c r="D340" s="47"/>
      <c r="E340" s="48" t="s">
        <v>676</v>
      </c>
      <c r="F340" s="49"/>
      <c r="G340" s="49"/>
      <c r="H340" s="57">
        <f>H341</f>
        <v>2281.00226</v>
      </c>
      <c r="I340" s="57">
        <f>I341</f>
        <v>2281.00226</v>
      </c>
      <c r="J340" s="50">
        <f t="shared" si="33"/>
        <v>1</v>
      </c>
    </row>
    <row r="341" spans="1:10" ht="18.75">
      <c r="A341" s="47"/>
      <c r="B341" s="47"/>
      <c r="C341" s="47"/>
      <c r="D341" s="47" t="s">
        <v>117</v>
      </c>
      <c r="E341" s="51" t="s">
        <v>134</v>
      </c>
      <c r="F341" s="49"/>
      <c r="G341" s="49"/>
      <c r="H341" s="57">
        <f>H343</f>
        <v>2281.00226</v>
      </c>
      <c r="I341" s="57">
        <f>I343</f>
        <v>2281.00226</v>
      </c>
      <c r="J341" s="50">
        <f t="shared" si="33"/>
        <v>1</v>
      </c>
    </row>
    <row r="342" spans="1:10" ht="18.75">
      <c r="A342" s="47"/>
      <c r="B342" s="47"/>
      <c r="C342" s="47"/>
      <c r="D342" s="47"/>
      <c r="E342" s="51" t="s">
        <v>442</v>
      </c>
      <c r="F342" s="49"/>
      <c r="G342" s="49"/>
      <c r="H342" s="57"/>
      <c r="I342" s="57"/>
      <c r="J342" s="50"/>
    </row>
    <row r="343" spans="1:10" ht="18.75">
      <c r="A343" s="47"/>
      <c r="B343" s="47"/>
      <c r="C343" s="47"/>
      <c r="D343" s="64"/>
      <c r="E343" s="48" t="s">
        <v>553</v>
      </c>
      <c r="F343" s="49"/>
      <c r="G343" s="49"/>
      <c r="H343" s="57">
        <v>2281.00226</v>
      </c>
      <c r="I343" s="57">
        <v>2281.00226</v>
      </c>
      <c r="J343" s="50">
        <f aca="true" t="shared" si="35" ref="J343:J406">I343/H343</f>
        <v>1</v>
      </c>
    </row>
    <row r="344" spans="1:10" ht="18.75">
      <c r="A344" s="47"/>
      <c r="B344" s="47"/>
      <c r="C344" s="65" t="s">
        <v>798</v>
      </c>
      <c r="D344" s="64"/>
      <c r="E344" s="66" t="s">
        <v>799</v>
      </c>
      <c r="F344" s="49"/>
      <c r="G344" s="49"/>
      <c r="H344" s="49">
        <f>H345</f>
        <v>2708.9</v>
      </c>
      <c r="I344" s="49">
        <f>I345</f>
        <v>1966.7</v>
      </c>
      <c r="J344" s="50">
        <f t="shared" si="35"/>
        <v>0.7260142493262948</v>
      </c>
    </row>
    <row r="345" spans="1:10" ht="18.75">
      <c r="A345" s="47"/>
      <c r="B345" s="47"/>
      <c r="C345" s="47"/>
      <c r="D345" s="47" t="s">
        <v>112</v>
      </c>
      <c r="E345" s="51" t="s">
        <v>113</v>
      </c>
      <c r="F345" s="49"/>
      <c r="G345" s="49"/>
      <c r="H345" s="49">
        <v>2708.9</v>
      </c>
      <c r="I345" s="49">
        <v>1966.7</v>
      </c>
      <c r="J345" s="50">
        <f t="shared" si="35"/>
        <v>0.7260142493262948</v>
      </c>
    </row>
    <row r="346" spans="1:10" ht="18.75">
      <c r="A346" s="47"/>
      <c r="B346" s="47"/>
      <c r="C346" s="47" t="s">
        <v>498</v>
      </c>
      <c r="D346" s="47"/>
      <c r="E346" s="48" t="s">
        <v>499</v>
      </c>
      <c r="F346" s="49" t="e">
        <f>F349+#REF!</f>
        <v>#REF!</v>
      </c>
      <c r="G346" s="49" t="e">
        <f>G349+#REF!</f>
        <v>#REF!</v>
      </c>
      <c r="H346" s="49">
        <f>H349+H347+H348</f>
        <v>4388.9</v>
      </c>
      <c r="I346" s="49">
        <f>I349+I347+I348</f>
        <v>1498.9</v>
      </c>
      <c r="J346" s="50">
        <f t="shared" si="35"/>
        <v>0.3415206543780902</v>
      </c>
    </row>
    <row r="347" spans="1:10" ht="18.75">
      <c r="A347" s="47"/>
      <c r="B347" s="47"/>
      <c r="C347" s="47"/>
      <c r="D347" s="47" t="s">
        <v>103</v>
      </c>
      <c r="E347" s="51" t="s">
        <v>104</v>
      </c>
      <c r="F347" s="49"/>
      <c r="G347" s="49"/>
      <c r="H347" s="49">
        <v>1567.7</v>
      </c>
      <c r="I347" s="49">
        <v>37.6</v>
      </c>
      <c r="J347" s="50">
        <f t="shared" si="35"/>
        <v>0.023984180646807424</v>
      </c>
    </row>
    <row r="348" spans="1:10" ht="18.75">
      <c r="A348" s="47"/>
      <c r="B348" s="47"/>
      <c r="C348" s="47"/>
      <c r="D348" s="47" t="s">
        <v>112</v>
      </c>
      <c r="E348" s="51" t="s">
        <v>113</v>
      </c>
      <c r="F348" s="49"/>
      <c r="G348" s="49"/>
      <c r="H348" s="49">
        <v>176</v>
      </c>
      <c r="I348" s="49">
        <v>174.9</v>
      </c>
      <c r="J348" s="50">
        <f t="shared" si="35"/>
        <v>0.99375</v>
      </c>
    </row>
    <row r="349" spans="1:10" ht="18.75">
      <c r="A349" s="47"/>
      <c r="B349" s="47"/>
      <c r="C349" s="47"/>
      <c r="D349" s="47" t="s">
        <v>105</v>
      </c>
      <c r="E349" s="51" t="s">
        <v>106</v>
      </c>
      <c r="F349" s="49">
        <v>5000</v>
      </c>
      <c r="G349" s="49"/>
      <c r="H349" s="49">
        <v>2645.2</v>
      </c>
      <c r="I349" s="49">
        <v>1286.4</v>
      </c>
      <c r="J349" s="50">
        <f t="shared" si="35"/>
        <v>0.48631483441705736</v>
      </c>
    </row>
    <row r="350" spans="1:10" ht="18.75">
      <c r="A350" s="47"/>
      <c r="B350" s="47"/>
      <c r="C350" s="59" t="s">
        <v>579</v>
      </c>
      <c r="D350" s="59"/>
      <c r="E350" s="58" t="s">
        <v>580</v>
      </c>
      <c r="F350" s="43">
        <f aca="true" t="shared" si="36" ref="F350:I354">F351</f>
        <v>13300</v>
      </c>
      <c r="G350" s="43">
        <f t="shared" si="36"/>
        <v>0</v>
      </c>
      <c r="H350" s="43">
        <f t="shared" si="36"/>
        <v>10902.9</v>
      </c>
      <c r="I350" s="43">
        <f t="shared" si="36"/>
        <v>9981.7</v>
      </c>
      <c r="J350" s="44">
        <f t="shared" si="35"/>
        <v>0.9155087178640546</v>
      </c>
    </row>
    <row r="351" spans="1:10" ht="18.75">
      <c r="A351" s="47"/>
      <c r="B351" s="47"/>
      <c r="C351" s="61" t="s">
        <v>581</v>
      </c>
      <c r="D351" s="61"/>
      <c r="E351" s="62" t="s">
        <v>582</v>
      </c>
      <c r="F351" s="49">
        <f t="shared" si="36"/>
        <v>13300</v>
      </c>
      <c r="G351" s="49">
        <f t="shared" si="36"/>
        <v>0</v>
      </c>
      <c r="H351" s="49">
        <f t="shared" si="36"/>
        <v>10902.9</v>
      </c>
      <c r="I351" s="49">
        <f t="shared" si="36"/>
        <v>9981.7</v>
      </c>
      <c r="J351" s="50">
        <f t="shared" si="35"/>
        <v>0.9155087178640546</v>
      </c>
    </row>
    <row r="352" spans="1:10" ht="18.75">
      <c r="A352" s="47"/>
      <c r="B352" s="47"/>
      <c r="C352" s="47"/>
      <c r="D352" s="47" t="s">
        <v>112</v>
      </c>
      <c r="E352" s="51" t="s">
        <v>113</v>
      </c>
      <c r="F352" s="49">
        <v>13300</v>
      </c>
      <c r="G352" s="49"/>
      <c r="H352" s="49">
        <v>10902.9</v>
      </c>
      <c r="I352" s="49">
        <v>9981.7</v>
      </c>
      <c r="J352" s="50">
        <f t="shared" si="35"/>
        <v>0.9155087178640546</v>
      </c>
    </row>
    <row r="353" spans="1:10" ht="18.75">
      <c r="A353" s="47"/>
      <c r="B353" s="47"/>
      <c r="C353" s="41" t="s">
        <v>164</v>
      </c>
      <c r="D353" s="41" t="s">
        <v>352</v>
      </c>
      <c r="E353" s="42" t="s">
        <v>107</v>
      </c>
      <c r="F353" s="49"/>
      <c r="G353" s="49"/>
      <c r="H353" s="43">
        <f t="shared" si="36"/>
        <v>937</v>
      </c>
      <c r="I353" s="43">
        <f t="shared" si="36"/>
        <v>924.7</v>
      </c>
      <c r="J353" s="44">
        <f>I353/H353</f>
        <v>0.9868729989327641</v>
      </c>
    </row>
    <row r="354" spans="1:10" ht="18.75">
      <c r="A354" s="47"/>
      <c r="B354" s="47"/>
      <c r="C354" s="65" t="s">
        <v>191</v>
      </c>
      <c r="D354" s="77"/>
      <c r="E354" s="66" t="s">
        <v>19</v>
      </c>
      <c r="F354" s="49"/>
      <c r="G354" s="49"/>
      <c r="H354" s="49">
        <f t="shared" si="36"/>
        <v>937</v>
      </c>
      <c r="I354" s="49">
        <f t="shared" si="36"/>
        <v>924.7</v>
      </c>
      <c r="J354" s="50">
        <f>I354/H354</f>
        <v>0.9868729989327641</v>
      </c>
    </row>
    <row r="355" spans="1:10" ht="18.75">
      <c r="A355" s="47"/>
      <c r="B355" s="47"/>
      <c r="C355" s="77"/>
      <c r="D355" s="47" t="s">
        <v>112</v>
      </c>
      <c r="E355" s="51" t="s">
        <v>113</v>
      </c>
      <c r="F355" s="49"/>
      <c r="G355" s="49"/>
      <c r="H355" s="49">
        <v>937</v>
      </c>
      <c r="I355" s="49">
        <v>924.7</v>
      </c>
      <c r="J355" s="50">
        <f>I355/H355</f>
        <v>0.9868729989327641</v>
      </c>
    </row>
    <row r="356" spans="1:10" ht="18.75">
      <c r="A356" s="47"/>
      <c r="B356" s="45" t="s">
        <v>54</v>
      </c>
      <c r="C356" s="45"/>
      <c r="D356" s="47"/>
      <c r="E356" s="42" t="s">
        <v>78</v>
      </c>
      <c r="F356" s="43" t="e">
        <f>F362+F357</f>
        <v>#REF!</v>
      </c>
      <c r="G356" s="43" t="e">
        <f>G362+G357</f>
        <v>#REF!</v>
      </c>
      <c r="H356" s="43">
        <f>H362+H357+H408</f>
        <v>141667.18179</v>
      </c>
      <c r="I356" s="43">
        <f>I362+I357+I408</f>
        <v>141166.76537</v>
      </c>
      <c r="J356" s="44">
        <f t="shared" si="35"/>
        <v>0.9964676616441641</v>
      </c>
    </row>
    <row r="357" spans="1:10" ht="37.5">
      <c r="A357" s="47"/>
      <c r="B357" s="45"/>
      <c r="C357" s="41" t="s">
        <v>192</v>
      </c>
      <c r="D357" s="41" t="s">
        <v>352</v>
      </c>
      <c r="E357" s="42" t="s">
        <v>460</v>
      </c>
      <c r="F357" s="43">
        <f>F358</f>
        <v>40</v>
      </c>
      <c r="G357" s="43">
        <f aca="true" t="shared" si="37" ref="G357:H360">G358</f>
        <v>0</v>
      </c>
      <c r="H357" s="43">
        <f t="shared" si="37"/>
        <v>40</v>
      </c>
      <c r="I357" s="43">
        <f>I358</f>
        <v>22.9</v>
      </c>
      <c r="J357" s="44">
        <f t="shared" si="35"/>
        <v>0.5725</v>
      </c>
    </row>
    <row r="358" spans="1:10" ht="18.75">
      <c r="A358" s="47"/>
      <c r="B358" s="45"/>
      <c r="C358" s="41" t="s">
        <v>203</v>
      </c>
      <c r="D358" s="41" t="s">
        <v>352</v>
      </c>
      <c r="E358" s="42" t="s">
        <v>135</v>
      </c>
      <c r="F358" s="43">
        <f>F359</f>
        <v>40</v>
      </c>
      <c r="G358" s="43">
        <f t="shared" si="37"/>
        <v>0</v>
      </c>
      <c r="H358" s="43">
        <f t="shared" si="37"/>
        <v>40</v>
      </c>
      <c r="I358" s="43">
        <f>I359</f>
        <v>22.9</v>
      </c>
      <c r="J358" s="44">
        <f t="shared" si="35"/>
        <v>0.5725</v>
      </c>
    </row>
    <row r="359" spans="1:10" ht="18.75">
      <c r="A359" s="47"/>
      <c r="B359" s="45"/>
      <c r="C359" s="41" t="s">
        <v>204</v>
      </c>
      <c r="D359" s="41"/>
      <c r="E359" s="42" t="s">
        <v>205</v>
      </c>
      <c r="F359" s="43">
        <f>F360</f>
        <v>40</v>
      </c>
      <c r="G359" s="43">
        <f t="shared" si="37"/>
        <v>0</v>
      </c>
      <c r="H359" s="43">
        <f t="shared" si="37"/>
        <v>40</v>
      </c>
      <c r="I359" s="43">
        <f>I360</f>
        <v>22.9</v>
      </c>
      <c r="J359" s="44">
        <f t="shared" si="35"/>
        <v>0.5725</v>
      </c>
    </row>
    <row r="360" spans="1:10" ht="18.75">
      <c r="A360" s="47"/>
      <c r="B360" s="45"/>
      <c r="C360" s="47" t="s">
        <v>501</v>
      </c>
      <c r="D360" s="47" t="s">
        <v>352</v>
      </c>
      <c r="E360" s="48" t="s">
        <v>416</v>
      </c>
      <c r="F360" s="49">
        <f>F361</f>
        <v>40</v>
      </c>
      <c r="G360" s="49">
        <f t="shared" si="37"/>
        <v>0</v>
      </c>
      <c r="H360" s="49">
        <f t="shared" si="37"/>
        <v>40</v>
      </c>
      <c r="I360" s="49">
        <f>I361</f>
        <v>22.9</v>
      </c>
      <c r="J360" s="50">
        <f t="shared" si="35"/>
        <v>0.5725</v>
      </c>
    </row>
    <row r="361" spans="1:10" ht="18.75">
      <c r="A361" s="47"/>
      <c r="B361" s="45"/>
      <c r="C361" s="47"/>
      <c r="D361" s="47" t="s">
        <v>112</v>
      </c>
      <c r="E361" s="51" t="s">
        <v>113</v>
      </c>
      <c r="F361" s="49">
        <v>40</v>
      </c>
      <c r="G361" s="49"/>
      <c r="H361" s="49">
        <f>SUM(F361:G361)</f>
        <v>40</v>
      </c>
      <c r="I361" s="49">
        <v>22.9</v>
      </c>
      <c r="J361" s="50">
        <f t="shared" si="35"/>
        <v>0.5725</v>
      </c>
    </row>
    <row r="362" spans="1:10" ht="18.75">
      <c r="A362" s="41"/>
      <c r="B362" s="41"/>
      <c r="C362" s="41" t="s">
        <v>176</v>
      </c>
      <c r="D362" s="41" t="s">
        <v>352</v>
      </c>
      <c r="E362" s="42" t="s">
        <v>447</v>
      </c>
      <c r="F362" s="43" t="e">
        <f>F363+F400</f>
        <v>#REF!</v>
      </c>
      <c r="G362" s="43" t="e">
        <f>G363+G400</f>
        <v>#REF!</v>
      </c>
      <c r="H362" s="43">
        <f>H363+H400</f>
        <v>139850.49577</v>
      </c>
      <c r="I362" s="43">
        <f>I363+I400</f>
        <v>139417.39577</v>
      </c>
      <c r="J362" s="44">
        <f t="shared" si="35"/>
        <v>0.9969031214539826</v>
      </c>
    </row>
    <row r="363" spans="1:10" ht="18.75">
      <c r="A363" s="41"/>
      <c r="B363" s="41"/>
      <c r="C363" s="41" t="s">
        <v>232</v>
      </c>
      <c r="D363" s="41" t="s">
        <v>352</v>
      </c>
      <c r="E363" s="42" t="s">
        <v>136</v>
      </c>
      <c r="F363" s="43" t="e">
        <f>F364+F371+F378+F388</f>
        <v>#REF!</v>
      </c>
      <c r="G363" s="43" t="e">
        <f>G364+G371+G378+G388</f>
        <v>#REF!</v>
      </c>
      <c r="H363" s="43">
        <f>H364+H371+H378+H388</f>
        <v>98609.62155</v>
      </c>
      <c r="I363" s="43">
        <f>I364+I371+I378+I388</f>
        <v>98367.72155</v>
      </c>
      <c r="J363" s="44">
        <f t="shared" si="35"/>
        <v>0.9975468925222745</v>
      </c>
    </row>
    <row r="364" spans="1:10" ht="18.75">
      <c r="A364" s="41"/>
      <c r="B364" s="41"/>
      <c r="C364" s="41" t="s">
        <v>233</v>
      </c>
      <c r="D364" s="41"/>
      <c r="E364" s="42" t="s">
        <v>234</v>
      </c>
      <c r="F364" s="43">
        <f>F365+F368</f>
        <v>29992.8</v>
      </c>
      <c r="G364" s="43">
        <f>G365+G368</f>
        <v>0</v>
      </c>
      <c r="H364" s="43">
        <f>H365+H368</f>
        <v>30418.6</v>
      </c>
      <c r="I364" s="43">
        <f>I365+I368</f>
        <v>30176.7</v>
      </c>
      <c r="J364" s="44">
        <f t="shared" si="35"/>
        <v>0.9920476287534601</v>
      </c>
    </row>
    <row r="365" spans="1:10" ht="18.75">
      <c r="A365" s="41"/>
      <c r="B365" s="41"/>
      <c r="C365" s="47" t="s">
        <v>235</v>
      </c>
      <c r="D365" s="47" t="s">
        <v>352</v>
      </c>
      <c r="E365" s="48" t="s">
        <v>502</v>
      </c>
      <c r="F365" s="49">
        <f>F366+F367</f>
        <v>17167.8</v>
      </c>
      <c r="G365" s="49">
        <f>G366+G367</f>
        <v>0</v>
      </c>
      <c r="H365" s="49">
        <f>H366+H367</f>
        <v>20637.2</v>
      </c>
      <c r="I365" s="49">
        <f>I366+I367</f>
        <v>20499.9</v>
      </c>
      <c r="J365" s="50">
        <f t="shared" si="35"/>
        <v>0.9933469656736379</v>
      </c>
    </row>
    <row r="366" spans="1:10" ht="18.75">
      <c r="A366" s="47"/>
      <c r="B366" s="47"/>
      <c r="C366" s="47"/>
      <c r="D366" s="47" t="s">
        <v>112</v>
      </c>
      <c r="E366" s="51" t="s">
        <v>113</v>
      </c>
      <c r="F366" s="49">
        <v>12167.8</v>
      </c>
      <c r="G366" s="49"/>
      <c r="H366" s="49">
        <v>13073.9</v>
      </c>
      <c r="I366" s="49">
        <v>12940.5</v>
      </c>
      <c r="J366" s="50">
        <f t="shared" si="35"/>
        <v>0.9897964647121364</v>
      </c>
    </row>
    <row r="367" spans="1:10" ht="18.75">
      <c r="A367" s="47"/>
      <c r="B367" s="47"/>
      <c r="C367" s="47"/>
      <c r="D367" s="47" t="s">
        <v>105</v>
      </c>
      <c r="E367" s="51" t="s">
        <v>106</v>
      </c>
      <c r="F367" s="49">
        <v>5000</v>
      </c>
      <c r="G367" s="49"/>
      <c r="H367" s="49">
        <v>7563.3</v>
      </c>
      <c r="I367" s="49">
        <v>7559.4</v>
      </c>
      <c r="J367" s="50">
        <f t="shared" si="35"/>
        <v>0.9994843520685415</v>
      </c>
    </row>
    <row r="368" spans="1:10" ht="18.75">
      <c r="A368" s="41"/>
      <c r="B368" s="41"/>
      <c r="C368" s="47" t="s">
        <v>236</v>
      </c>
      <c r="D368" s="47" t="s">
        <v>352</v>
      </c>
      <c r="E368" s="48" t="s">
        <v>800</v>
      </c>
      <c r="F368" s="49">
        <f>F370+F369</f>
        <v>12825</v>
      </c>
      <c r="G368" s="49">
        <f>G370+G369</f>
        <v>0</v>
      </c>
      <c r="H368" s="49">
        <f>H370+H369</f>
        <v>9781.4</v>
      </c>
      <c r="I368" s="49">
        <f>I370+I369</f>
        <v>9676.8</v>
      </c>
      <c r="J368" s="50">
        <f t="shared" si="35"/>
        <v>0.9893062342813912</v>
      </c>
    </row>
    <row r="369" spans="1:10" ht="18.75">
      <c r="A369" s="41"/>
      <c r="B369" s="41"/>
      <c r="C369" s="47"/>
      <c r="D369" s="47" t="s">
        <v>103</v>
      </c>
      <c r="E369" s="51" t="s">
        <v>104</v>
      </c>
      <c r="F369" s="49">
        <v>5747</v>
      </c>
      <c r="G369" s="49"/>
      <c r="H369" s="49">
        <v>506</v>
      </c>
      <c r="I369" s="49">
        <v>506</v>
      </c>
      <c r="J369" s="50">
        <f t="shared" si="35"/>
        <v>1</v>
      </c>
    </row>
    <row r="370" spans="1:10" ht="18.75">
      <c r="A370" s="47"/>
      <c r="B370" s="47"/>
      <c r="C370" s="47"/>
      <c r="D370" s="47" t="s">
        <v>112</v>
      </c>
      <c r="E370" s="51" t="s">
        <v>113</v>
      </c>
      <c r="F370" s="49">
        <v>7078</v>
      </c>
      <c r="G370" s="49"/>
      <c r="H370" s="49">
        <v>9275.4</v>
      </c>
      <c r="I370" s="49">
        <v>9170.8</v>
      </c>
      <c r="J370" s="50">
        <f t="shared" si="35"/>
        <v>0.988722858313388</v>
      </c>
    </row>
    <row r="371" spans="1:10" ht="18.75">
      <c r="A371" s="41"/>
      <c r="B371" s="41"/>
      <c r="C371" s="41" t="s">
        <v>237</v>
      </c>
      <c r="D371" s="41"/>
      <c r="E371" s="42" t="s">
        <v>503</v>
      </c>
      <c r="F371" s="43">
        <f>F372+F374+F376</f>
        <v>6096.78347</v>
      </c>
      <c r="G371" s="43">
        <f>G372+G374+G376</f>
        <v>0</v>
      </c>
      <c r="H371" s="43">
        <f>H372+H374+H376</f>
        <v>5749.700000000001</v>
      </c>
      <c r="I371" s="43">
        <f>I372+I374+I376</f>
        <v>5749.700000000001</v>
      </c>
      <c r="J371" s="44">
        <f t="shared" si="35"/>
        <v>1</v>
      </c>
    </row>
    <row r="372" spans="1:10" ht="18.75">
      <c r="A372" s="41"/>
      <c r="B372" s="41"/>
      <c r="C372" s="47" t="s">
        <v>238</v>
      </c>
      <c r="D372" s="47" t="s">
        <v>352</v>
      </c>
      <c r="E372" s="48" t="s">
        <v>118</v>
      </c>
      <c r="F372" s="49">
        <f>F373</f>
        <v>3713.48347</v>
      </c>
      <c r="G372" s="49">
        <f>G373</f>
        <v>0</v>
      </c>
      <c r="H372" s="49">
        <f>H373</f>
        <v>3520.4</v>
      </c>
      <c r="I372" s="49">
        <f>I373</f>
        <v>3520.4</v>
      </c>
      <c r="J372" s="50">
        <f t="shared" si="35"/>
        <v>1</v>
      </c>
    </row>
    <row r="373" spans="1:10" ht="18.75">
      <c r="A373" s="47"/>
      <c r="B373" s="47"/>
      <c r="C373" s="47"/>
      <c r="D373" s="47" t="s">
        <v>112</v>
      </c>
      <c r="E373" s="51" t="s">
        <v>113</v>
      </c>
      <c r="F373" s="49">
        <f>3715-1.51653</f>
        <v>3713.48347</v>
      </c>
      <c r="G373" s="49"/>
      <c r="H373" s="49">
        <v>3520.4</v>
      </c>
      <c r="I373" s="49">
        <v>3520.4</v>
      </c>
      <c r="J373" s="50">
        <f t="shared" si="35"/>
        <v>1</v>
      </c>
    </row>
    <row r="374" spans="1:10" ht="18.75">
      <c r="A374" s="41"/>
      <c r="B374" s="41"/>
      <c r="C374" s="47" t="s">
        <v>239</v>
      </c>
      <c r="D374" s="47" t="s">
        <v>352</v>
      </c>
      <c r="E374" s="48" t="s">
        <v>361</v>
      </c>
      <c r="F374" s="49">
        <f>F375</f>
        <v>2183.3</v>
      </c>
      <c r="G374" s="49">
        <f>G375</f>
        <v>0</v>
      </c>
      <c r="H374" s="49">
        <f>H375</f>
        <v>2183.3</v>
      </c>
      <c r="I374" s="49">
        <f>I375</f>
        <v>2183.3</v>
      </c>
      <c r="J374" s="50">
        <f t="shared" si="35"/>
        <v>1</v>
      </c>
    </row>
    <row r="375" spans="1:10" ht="18.75">
      <c r="A375" s="47"/>
      <c r="B375" s="47"/>
      <c r="C375" s="47"/>
      <c r="D375" s="47" t="s">
        <v>112</v>
      </c>
      <c r="E375" s="51" t="s">
        <v>113</v>
      </c>
      <c r="F375" s="49">
        <v>2183.3</v>
      </c>
      <c r="G375" s="49"/>
      <c r="H375" s="49">
        <f>SUM(F375:G375)</f>
        <v>2183.3</v>
      </c>
      <c r="I375" s="49">
        <v>2183.3</v>
      </c>
      <c r="J375" s="50">
        <f t="shared" si="35"/>
        <v>1</v>
      </c>
    </row>
    <row r="376" spans="1:10" ht="18.75">
      <c r="A376" s="47"/>
      <c r="B376" s="47"/>
      <c r="C376" s="47" t="s">
        <v>417</v>
      </c>
      <c r="D376" s="47"/>
      <c r="E376" s="51" t="s">
        <v>504</v>
      </c>
      <c r="F376" s="49">
        <f>F377</f>
        <v>200</v>
      </c>
      <c r="G376" s="49">
        <f>G377</f>
        <v>0</v>
      </c>
      <c r="H376" s="49">
        <f>H377</f>
        <v>46</v>
      </c>
      <c r="I376" s="49">
        <f>I377</f>
        <v>46</v>
      </c>
      <c r="J376" s="50">
        <f t="shared" si="35"/>
        <v>1</v>
      </c>
    </row>
    <row r="377" spans="1:10" ht="18.75">
      <c r="A377" s="47"/>
      <c r="B377" s="47"/>
      <c r="C377" s="47"/>
      <c r="D377" s="47" t="s">
        <v>112</v>
      </c>
      <c r="E377" s="51" t="s">
        <v>113</v>
      </c>
      <c r="F377" s="49">
        <v>200</v>
      </c>
      <c r="G377" s="49"/>
      <c r="H377" s="49">
        <v>46</v>
      </c>
      <c r="I377" s="49">
        <v>46</v>
      </c>
      <c r="J377" s="50">
        <f t="shared" si="35"/>
        <v>1</v>
      </c>
    </row>
    <row r="378" spans="1:10" ht="37.5">
      <c r="A378" s="47"/>
      <c r="B378" s="47"/>
      <c r="C378" s="41" t="s">
        <v>418</v>
      </c>
      <c r="D378" s="41"/>
      <c r="E378" s="54" t="s">
        <v>419</v>
      </c>
      <c r="F378" s="43" t="e">
        <f>F379+F393+F382+F385</f>
        <v>#REF!</v>
      </c>
      <c r="G378" s="43" t="e">
        <f>G379+G393+G382+G385</f>
        <v>#REF!</v>
      </c>
      <c r="H378" s="43">
        <f>H379+H393+H382+H385</f>
        <v>59686.32932999999</v>
      </c>
      <c r="I378" s="43">
        <f>I379+I393+I382+I385</f>
        <v>59686.32932999999</v>
      </c>
      <c r="J378" s="44">
        <f t="shared" si="35"/>
        <v>1</v>
      </c>
    </row>
    <row r="379" spans="1:10" ht="37.5">
      <c r="A379" s="47"/>
      <c r="B379" s="47"/>
      <c r="C379" s="47" t="s">
        <v>505</v>
      </c>
      <c r="D379" s="47" t="s">
        <v>352</v>
      </c>
      <c r="E379" s="48" t="s">
        <v>648</v>
      </c>
      <c r="F379" s="49">
        <f>F381+F380</f>
        <v>2750</v>
      </c>
      <c r="G379" s="49">
        <f>G381+G380</f>
        <v>0</v>
      </c>
      <c r="H379" s="49">
        <f>H381+H380</f>
        <v>4844.2</v>
      </c>
      <c r="I379" s="49">
        <f>I381+I380</f>
        <v>4844.2</v>
      </c>
      <c r="J379" s="50">
        <f t="shared" si="35"/>
        <v>1</v>
      </c>
    </row>
    <row r="380" spans="1:10" ht="18.75">
      <c r="A380" s="47"/>
      <c r="B380" s="47"/>
      <c r="C380" s="47"/>
      <c r="D380" s="47" t="s">
        <v>112</v>
      </c>
      <c r="E380" s="51" t="s">
        <v>113</v>
      </c>
      <c r="F380" s="49">
        <v>750</v>
      </c>
      <c r="G380" s="49"/>
      <c r="H380" s="49">
        <v>3821.9</v>
      </c>
      <c r="I380" s="49">
        <v>3821.9</v>
      </c>
      <c r="J380" s="50">
        <f t="shared" si="35"/>
        <v>1</v>
      </c>
    </row>
    <row r="381" spans="1:10" ht="18.75">
      <c r="A381" s="47"/>
      <c r="B381" s="47"/>
      <c r="C381" s="47"/>
      <c r="D381" s="47" t="s">
        <v>105</v>
      </c>
      <c r="E381" s="51" t="s">
        <v>106</v>
      </c>
      <c r="F381" s="49">
        <v>2000</v>
      </c>
      <c r="G381" s="49"/>
      <c r="H381" s="49">
        <v>1022.3</v>
      </c>
      <c r="I381" s="49">
        <v>1022.3</v>
      </c>
      <c r="J381" s="50">
        <f t="shared" si="35"/>
        <v>1</v>
      </c>
    </row>
    <row r="382" spans="1:10" ht="37.5">
      <c r="A382" s="47"/>
      <c r="B382" s="47"/>
      <c r="C382" s="47" t="s">
        <v>583</v>
      </c>
      <c r="D382" s="47"/>
      <c r="E382" s="51" t="s">
        <v>677</v>
      </c>
      <c r="F382" s="57">
        <f>F384</f>
        <v>4700</v>
      </c>
      <c r="G382" s="57">
        <f>G384</f>
        <v>0</v>
      </c>
      <c r="H382" s="57">
        <f>H384+H383</f>
        <v>1812.8889599999998</v>
      </c>
      <c r="I382" s="57">
        <f>I384+I383</f>
        <v>1812.8889599999998</v>
      </c>
      <c r="J382" s="50">
        <f t="shared" si="35"/>
        <v>1</v>
      </c>
    </row>
    <row r="383" spans="1:10" ht="18.75">
      <c r="A383" s="47"/>
      <c r="B383" s="47"/>
      <c r="C383" s="47"/>
      <c r="D383" s="47" t="s">
        <v>112</v>
      </c>
      <c r="E383" s="51" t="s">
        <v>113</v>
      </c>
      <c r="F383" s="57"/>
      <c r="G383" s="57"/>
      <c r="H383" s="57">
        <v>1177.311</v>
      </c>
      <c r="I383" s="57">
        <v>1177.311</v>
      </c>
      <c r="J383" s="50">
        <f t="shared" si="35"/>
        <v>1</v>
      </c>
    </row>
    <row r="384" spans="1:10" ht="18.75">
      <c r="A384" s="47"/>
      <c r="B384" s="47"/>
      <c r="C384" s="47"/>
      <c r="D384" s="47" t="s">
        <v>105</v>
      </c>
      <c r="E384" s="51" t="s">
        <v>106</v>
      </c>
      <c r="F384" s="57">
        <v>4700</v>
      </c>
      <c r="G384" s="49"/>
      <c r="H384" s="57">
        <v>635.57796</v>
      </c>
      <c r="I384" s="57">
        <v>635.57796</v>
      </c>
      <c r="J384" s="50">
        <f t="shared" si="35"/>
        <v>1</v>
      </c>
    </row>
    <row r="385" spans="1:10" ht="37.5">
      <c r="A385" s="47"/>
      <c r="B385" s="47"/>
      <c r="C385" s="126" t="s">
        <v>583</v>
      </c>
      <c r="D385" s="126"/>
      <c r="E385" s="127" t="s">
        <v>678</v>
      </c>
      <c r="F385" s="140">
        <f>F387</f>
        <v>16316.00061</v>
      </c>
      <c r="G385" s="140">
        <f>G387</f>
        <v>0</v>
      </c>
      <c r="H385" s="140">
        <f>H387+H386</f>
        <v>16316.00061</v>
      </c>
      <c r="I385" s="140">
        <f>I387+I386</f>
        <v>16316.00061</v>
      </c>
      <c r="J385" s="150">
        <f t="shared" si="35"/>
        <v>1</v>
      </c>
    </row>
    <row r="386" spans="1:10" ht="18.75">
      <c r="A386" s="47"/>
      <c r="B386" s="47"/>
      <c r="C386" s="126"/>
      <c r="D386" s="126" t="s">
        <v>112</v>
      </c>
      <c r="E386" s="127" t="s">
        <v>113</v>
      </c>
      <c r="F386" s="140"/>
      <c r="G386" s="140"/>
      <c r="H386" s="140">
        <v>10595.79897</v>
      </c>
      <c r="I386" s="140">
        <v>10595.79897</v>
      </c>
      <c r="J386" s="150">
        <f t="shared" si="35"/>
        <v>1</v>
      </c>
    </row>
    <row r="387" spans="1:10" ht="18.75">
      <c r="A387" s="47"/>
      <c r="B387" s="47"/>
      <c r="C387" s="126"/>
      <c r="D387" s="126" t="s">
        <v>105</v>
      </c>
      <c r="E387" s="127" t="s">
        <v>106</v>
      </c>
      <c r="F387" s="140">
        <v>16316.00061</v>
      </c>
      <c r="G387" s="49"/>
      <c r="H387" s="140">
        <v>5720.20164</v>
      </c>
      <c r="I387" s="140">
        <v>5720.20164</v>
      </c>
      <c r="J387" s="150">
        <f t="shared" si="35"/>
        <v>1</v>
      </c>
    </row>
    <row r="388" spans="1:10" ht="18.75">
      <c r="A388" s="47"/>
      <c r="B388" s="47"/>
      <c r="C388" s="41" t="s">
        <v>584</v>
      </c>
      <c r="D388" s="47"/>
      <c r="E388" s="58" t="s">
        <v>580</v>
      </c>
      <c r="F388" s="43">
        <f>F389+F391</f>
        <v>4685.60055</v>
      </c>
      <c r="G388" s="43">
        <f>G389+G391</f>
        <v>-1351.4</v>
      </c>
      <c r="H388" s="43">
        <f>H389+H391</f>
        <v>2754.99222</v>
      </c>
      <c r="I388" s="43">
        <f>I389+I391</f>
        <v>2754.99222</v>
      </c>
      <c r="J388" s="44">
        <f t="shared" si="35"/>
        <v>1</v>
      </c>
    </row>
    <row r="389" spans="1:10" ht="18.75">
      <c r="A389" s="47"/>
      <c r="B389" s="47"/>
      <c r="C389" s="47" t="s">
        <v>585</v>
      </c>
      <c r="D389" s="47"/>
      <c r="E389" s="51" t="s">
        <v>586</v>
      </c>
      <c r="F389" s="57">
        <f>F390</f>
        <v>1405.68014</v>
      </c>
      <c r="G389" s="57">
        <f>G390</f>
        <v>0</v>
      </c>
      <c r="H389" s="57">
        <f>H390</f>
        <v>826.49814</v>
      </c>
      <c r="I389" s="57">
        <f>I390</f>
        <v>826.49814</v>
      </c>
      <c r="J389" s="50">
        <f t="shared" si="35"/>
        <v>1</v>
      </c>
    </row>
    <row r="390" spans="1:10" ht="18.75">
      <c r="A390" s="47"/>
      <c r="B390" s="47"/>
      <c r="C390" s="47"/>
      <c r="D390" s="47" t="s">
        <v>112</v>
      </c>
      <c r="E390" s="51" t="s">
        <v>113</v>
      </c>
      <c r="F390" s="57">
        <v>1405.68014</v>
      </c>
      <c r="G390" s="49"/>
      <c r="H390" s="57">
        <v>826.49814</v>
      </c>
      <c r="I390" s="57">
        <v>826.49814</v>
      </c>
      <c r="J390" s="50">
        <f t="shared" si="35"/>
        <v>1</v>
      </c>
    </row>
    <row r="391" spans="1:10" ht="37.5">
      <c r="A391" s="47"/>
      <c r="B391" s="47"/>
      <c r="C391" s="126" t="s">
        <v>585</v>
      </c>
      <c r="D391" s="126"/>
      <c r="E391" s="127" t="s">
        <v>587</v>
      </c>
      <c r="F391" s="140">
        <f>F392</f>
        <v>3279.92041</v>
      </c>
      <c r="G391" s="140">
        <f>G392</f>
        <v>-1351.4</v>
      </c>
      <c r="H391" s="140">
        <f>H392</f>
        <v>1928.49408</v>
      </c>
      <c r="I391" s="140">
        <f>I392</f>
        <v>1928.49408</v>
      </c>
      <c r="J391" s="150">
        <f t="shared" si="35"/>
        <v>1</v>
      </c>
    </row>
    <row r="392" spans="1:10" ht="18.75">
      <c r="A392" s="47"/>
      <c r="B392" s="47"/>
      <c r="C392" s="126"/>
      <c r="D392" s="126" t="s">
        <v>112</v>
      </c>
      <c r="E392" s="127" t="s">
        <v>113</v>
      </c>
      <c r="F392" s="140">
        <v>3279.92041</v>
      </c>
      <c r="G392" s="176">
        <v>-1351.4</v>
      </c>
      <c r="H392" s="140">
        <v>1928.49408</v>
      </c>
      <c r="I392" s="140">
        <f>96.4247+1832.06938</f>
        <v>1928.49408</v>
      </c>
      <c r="J392" s="150">
        <f t="shared" si="35"/>
        <v>1</v>
      </c>
    </row>
    <row r="393" spans="1:10" ht="18.75">
      <c r="A393" s="47"/>
      <c r="B393" s="47"/>
      <c r="C393" s="41" t="s">
        <v>506</v>
      </c>
      <c r="D393" s="41"/>
      <c r="E393" s="54" t="s">
        <v>679</v>
      </c>
      <c r="F393" s="43" t="e">
        <f>F394+F396+F398</f>
        <v>#REF!</v>
      </c>
      <c r="G393" s="43" t="e">
        <f>G394+G396+G398</f>
        <v>#REF!</v>
      </c>
      <c r="H393" s="43">
        <f>H394+H396+H398</f>
        <v>36713.23976</v>
      </c>
      <c r="I393" s="43">
        <f>I394+I396+I398</f>
        <v>36713.23976</v>
      </c>
      <c r="J393" s="44">
        <f t="shared" si="35"/>
        <v>1</v>
      </c>
    </row>
    <row r="394" spans="1:10" ht="37.5">
      <c r="A394" s="47"/>
      <c r="B394" s="47"/>
      <c r="C394" s="47" t="s">
        <v>507</v>
      </c>
      <c r="D394" s="47"/>
      <c r="E394" s="51" t="s">
        <v>649</v>
      </c>
      <c r="F394" s="57" t="e">
        <f>#REF!+F395</f>
        <v>#REF!</v>
      </c>
      <c r="G394" s="57" t="e">
        <f>#REF!+G395</f>
        <v>#REF!</v>
      </c>
      <c r="H394" s="57">
        <f>H395</f>
        <v>3671.32398</v>
      </c>
      <c r="I394" s="57">
        <f>I395</f>
        <v>3671.32398</v>
      </c>
      <c r="J394" s="50">
        <f t="shared" si="35"/>
        <v>1</v>
      </c>
    </row>
    <row r="395" spans="1:10" ht="18.75">
      <c r="A395" s="47"/>
      <c r="B395" s="47"/>
      <c r="C395" s="47"/>
      <c r="D395" s="47" t="s">
        <v>112</v>
      </c>
      <c r="E395" s="51" t="s">
        <v>113</v>
      </c>
      <c r="F395" s="57"/>
      <c r="G395" s="57"/>
      <c r="H395" s="57">
        <v>3671.32398</v>
      </c>
      <c r="I395" s="57">
        <v>3671.32398</v>
      </c>
      <c r="J395" s="50">
        <f t="shared" si="35"/>
        <v>1</v>
      </c>
    </row>
    <row r="396" spans="1:10" ht="37.5">
      <c r="A396" s="47"/>
      <c r="B396" s="47"/>
      <c r="C396" s="126" t="s">
        <v>507</v>
      </c>
      <c r="D396" s="126"/>
      <c r="E396" s="127" t="s">
        <v>650</v>
      </c>
      <c r="F396" s="140" t="e">
        <f>#REF!+F397</f>
        <v>#REF!</v>
      </c>
      <c r="G396" s="140" t="e">
        <f>#REF!+G397</f>
        <v>#REF!</v>
      </c>
      <c r="H396" s="140">
        <f>H397</f>
        <v>1652.09579</v>
      </c>
      <c r="I396" s="140">
        <f>I397</f>
        <v>1652.09579</v>
      </c>
      <c r="J396" s="150">
        <f t="shared" si="35"/>
        <v>1</v>
      </c>
    </row>
    <row r="397" spans="1:10" ht="18.75">
      <c r="A397" s="47"/>
      <c r="B397" s="47"/>
      <c r="C397" s="126"/>
      <c r="D397" s="126" t="s">
        <v>112</v>
      </c>
      <c r="E397" s="127" t="s">
        <v>113</v>
      </c>
      <c r="F397" s="140"/>
      <c r="G397" s="140"/>
      <c r="H397" s="140">
        <v>1652.09579</v>
      </c>
      <c r="I397" s="140">
        <v>1652.09579</v>
      </c>
      <c r="J397" s="150">
        <f t="shared" si="35"/>
        <v>1</v>
      </c>
    </row>
    <row r="398" spans="1:10" ht="37.5">
      <c r="A398" s="47"/>
      <c r="B398" s="47"/>
      <c r="C398" s="126" t="s">
        <v>507</v>
      </c>
      <c r="D398" s="126"/>
      <c r="E398" s="127" t="s">
        <v>651</v>
      </c>
      <c r="F398" s="140" t="e">
        <f>#REF!+F399</f>
        <v>#REF!</v>
      </c>
      <c r="G398" s="140" t="e">
        <f>#REF!+G399</f>
        <v>#REF!</v>
      </c>
      <c r="H398" s="140">
        <f>H399</f>
        <v>31389.81999</v>
      </c>
      <c r="I398" s="140">
        <f>I399</f>
        <v>31389.81999</v>
      </c>
      <c r="J398" s="150">
        <f t="shared" si="35"/>
        <v>1</v>
      </c>
    </row>
    <row r="399" spans="1:10" ht="18.75">
      <c r="A399" s="47"/>
      <c r="B399" s="47"/>
      <c r="C399" s="126"/>
      <c r="D399" s="126" t="s">
        <v>112</v>
      </c>
      <c r="E399" s="127" t="s">
        <v>113</v>
      </c>
      <c r="F399" s="140"/>
      <c r="G399" s="140"/>
      <c r="H399" s="140">
        <v>31389.81999</v>
      </c>
      <c r="I399" s="140">
        <v>31389.81999</v>
      </c>
      <c r="J399" s="150">
        <f t="shared" si="35"/>
        <v>1</v>
      </c>
    </row>
    <row r="400" spans="1:10" ht="18.75">
      <c r="A400" s="41"/>
      <c r="B400" s="41"/>
      <c r="C400" s="41" t="s">
        <v>215</v>
      </c>
      <c r="D400" s="41" t="s">
        <v>352</v>
      </c>
      <c r="E400" s="42" t="s">
        <v>131</v>
      </c>
      <c r="F400" s="43" t="e">
        <f>F401+#REF!</f>
        <v>#REF!</v>
      </c>
      <c r="G400" s="43" t="e">
        <f>G401+#REF!</f>
        <v>#REF!</v>
      </c>
      <c r="H400" s="43">
        <f>H401</f>
        <v>41240.874220000005</v>
      </c>
      <c r="I400" s="43">
        <f>I401</f>
        <v>41049.67422000001</v>
      </c>
      <c r="J400" s="44">
        <f t="shared" si="35"/>
        <v>0.995363822818594</v>
      </c>
    </row>
    <row r="401" spans="1:10" ht="18.75">
      <c r="A401" s="41"/>
      <c r="B401" s="41"/>
      <c r="C401" s="41" t="s">
        <v>216</v>
      </c>
      <c r="D401" s="41"/>
      <c r="E401" s="42" t="s">
        <v>217</v>
      </c>
      <c r="F401" s="43" t="e">
        <f>F402+F404+F406</f>
        <v>#REF!</v>
      </c>
      <c r="G401" s="43" t="e">
        <f>G402+G404+G406</f>
        <v>#REF!</v>
      </c>
      <c r="H401" s="43">
        <f>H402+H404+H406</f>
        <v>41240.874220000005</v>
      </c>
      <c r="I401" s="43">
        <f>I402+I404+I406</f>
        <v>41049.67422000001</v>
      </c>
      <c r="J401" s="44">
        <f t="shared" si="35"/>
        <v>0.995363822818594</v>
      </c>
    </row>
    <row r="402" spans="1:10" ht="18.75">
      <c r="A402" s="41"/>
      <c r="B402" s="41"/>
      <c r="C402" s="47" t="s">
        <v>240</v>
      </c>
      <c r="D402" s="47" t="s">
        <v>352</v>
      </c>
      <c r="E402" s="48" t="s">
        <v>362</v>
      </c>
      <c r="F402" s="49" t="e">
        <f>#REF!+F403</f>
        <v>#REF!</v>
      </c>
      <c r="G402" s="49" t="e">
        <f>#REF!+G403</f>
        <v>#REF!</v>
      </c>
      <c r="H402" s="49">
        <f>H403</f>
        <v>35659.1</v>
      </c>
      <c r="I402" s="49">
        <f>I403</f>
        <v>35467.9</v>
      </c>
      <c r="J402" s="50">
        <f t="shared" si="35"/>
        <v>0.9946381148150122</v>
      </c>
    </row>
    <row r="403" spans="1:10" ht="18.75">
      <c r="A403" s="47"/>
      <c r="B403" s="47"/>
      <c r="C403" s="47"/>
      <c r="D403" s="47" t="s">
        <v>112</v>
      </c>
      <c r="E403" s="51" t="s">
        <v>113</v>
      </c>
      <c r="F403" s="49">
        <f>32590.7+188.9</f>
        <v>32779.6</v>
      </c>
      <c r="G403" s="49"/>
      <c r="H403" s="49">
        <v>35659.1</v>
      </c>
      <c r="I403" s="49">
        <v>35467.9</v>
      </c>
      <c r="J403" s="50">
        <f t="shared" si="35"/>
        <v>0.9946381148150122</v>
      </c>
    </row>
    <row r="404" spans="1:10" ht="18.75">
      <c r="A404" s="47"/>
      <c r="B404" s="47"/>
      <c r="C404" s="47" t="s">
        <v>508</v>
      </c>
      <c r="D404" s="47"/>
      <c r="E404" s="48" t="s">
        <v>486</v>
      </c>
      <c r="F404" s="57">
        <f>F405</f>
        <v>2982.02493</v>
      </c>
      <c r="G404" s="57">
        <f>G405</f>
        <v>0</v>
      </c>
      <c r="H404" s="57">
        <f>H405</f>
        <v>2790.88711</v>
      </c>
      <c r="I404" s="57">
        <f>I405</f>
        <v>2790.88711</v>
      </c>
      <c r="J404" s="50">
        <f t="shared" si="35"/>
        <v>1</v>
      </c>
    </row>
    <row r="405" spans="1:10" ht="18.75">
      <c r="A405" s="47"/>
      <c r="B405" s="47"/>
      <c r="C405" s="47"/>
      <c r="D405" s="47" t="s">
        <v>112</v>
      </c>
      <c r="E405" s="51" t="s">
        <v>113</v>
      </c>
      <c r="F405" s="57">
        <v>2982.02493</v>
      </c>
      <c r="G405" s="49"/>
      <c r="H405" s="57">
        <v>2790.88711</v>
      </c>
      <c r="I405" s="57">
        <v>2790.88711</v>
      </c>
      <c r="J405" s="50">
        <f t="shared" si="35"/>
        <v>1</v>
      </c>
    </row>
    <row r="406" spans="1:10" ht="18.75">
      <c r="A406" s="126"/>
      <c r="B406" s="126"/>
      <c r="C406" s="126" t="s">
        <v>508</v>
      </c>
      <c r="D406" s="126"/>
      <c r="E406" s="125" t="s">
        <v>459</v>
      </c>
      <c r="F406" s="140">
        <f>F407</f>
        <v>2982.02498</v>
      </c>
      <c r="G406" s="140">
        <f>G407</f>
        <v>-5E-05</v>
      </c>
      <c r="H406" s="140">
        <f>H407</f>
        <v>2790.88711</v>
      </c>
      <c r="I406" s="140">
        <f>I407</f>
        <v>2790.88711</v>
      </c>
      <c r="J406" s="150">
        <f t="shared" si="35"/>
        <v>1</v>
      </c>
    </row>
    <row r="407" spans="1:10" ht="18.75">
      <c r="A407" s="126"/>
      <c r="B407" s="126"/>
      <c r="C407" s="126"/>
      <c r="D407" s="126" t="s">
        <v>112</v>
      </c>
      <c r="E407" s="127" t="s">
        <v>113</v>
      </c>
      <c r="F407" s="140">
        <v>2982.02498</v>
      </c>
      <c r="G407" s="176">
        <v>-5E-05</v>
      </c>
      <c r="H407" s="140">
        <f>2982.02493-191.13782</f>
        <v>2790.88711</v>
      </c>
      <c r="I407" s="140">
        <v>2790.88711</v>
      </c>
      <c r="J407" s="150">
        <f aca="true" t="shared" si="38" ref="J407:J470">I407/H407</f>
        <v>1</v>
      </c>
    </row>
    <row r="408" spans="1:10" ht="18.75">
      <c r="A408" s="47"/>
      <c r="B408" s="47"/>
      <c r="C408" s="41" t="s">
        <v>179</v>
      </c>
      <c r="D408" s="41" t="s">
        <v>352</v>
      </c>
      <c r="E408" s="42" t="s">
        <v>449</v>
      </c>
      <c r="F408" s="49"/>
      <c r="G408" s="43" t="e">
        <f aca="true" t="shared" si="39" ref="G408:I409">G409</f>
        <v>#REF!</v>
      </c>
      <c r="H408" s="43">
        <f t="shared" si="39"/>
        <v>1776.6860199999999</v>
      </c>
      <c r="I408" s="43">
        <f t="shared" si="39"/>
        <v>1726.4696000000001</v>
      </c>
      <c r="J408" s="44">
        <f t="shared" si="38"/>
        <v>0.9717359063814777</v>
      </c>
    </row>
    <row r="409" spans="1:10" ht="18.75">
      <c r="A409" s="47"/>
      <c r="B409" s="47"/>
      <c r="C409" s="41" t="s">
        <v>180</v>
      </c>
      <c r="D409" s="41" t="s">
        <v>352</v>
      </c>
      <c r="E409" s="42" t="s">
        <v>127</v>
      </c>
      <c r="F409" s="49"/>
      <c r="G409" s="43" t="e">
        <f t="shared" si="39"/>
        <v>#REF!</v>
      </c>
      <c r="H409" s="43">
        <f t="shared" si="39"/>
        <v>1776.6860199999999</v>
      </c>
      <c r="I409" s="43">
        <f t="shared" si="39"/>
        <v>1726.4696000000001</v>
      </c>
      <c r="J409" s="44">
        <f t="shared" si="38"/>
        <v>0.9717359063814777</v>
      </c>
    </row>
    <row r="410" spans="1:10" ht="18.75">
      <c r="A410" s="47"/>
      <c r="B410" s="47"/>
      <c r="C410" s="41" t="s">
        <v>181</v>
      </c>
      <c r="D410" s="41"/>
      <c r="E410" s="42" t="s">
        <v>409</v>
      </c>
      <c r="F410" s="49"/>
      <c r="G410" s="43" t="e">
        <f>#REF!+G413</f>
        <v>#REF!</v>
      </c>
      <c r="H410" s="43">
        <f>H413+H415+H411</f>
        <v>1776.6860199999999</v>
      </c>
      <c r="I410" s="43">
        <f>I413+I415+I411</f>
        <v>1726.4696000000001</v>
      </c>
      <c r="J410" s="44">
        <f t="shared" si="38"/>
        <v>0.9717359063814777</v>
      </c>
    </row>
    <row r="411" spans="1:10" ht="18.75">
      <c r="A411" s="47"/>
      <c r="B411" s="47"/>
      <c r="C411" s="47" t="s">
        <v>594</v>
      </c>
      <c r="D411" s="47"/>
      <c r="E411" s="51" t="s">
        <v>567</v>
      </c>
      <c r="F411" s="49"/>
      <c r="G411" s="57">
        <f>G412</f>
        <v>193.00726</v>
      </c>
      <c r="H411" s="57">
        <f>H412</f>
        <v>2.01673</v>
      </c>
      <c r="I411" s="57">
        <f>I412</f>
        <v>2.01673</v>
      </c>
      <c r="J411" s="50">
        <f t="shared" si="38"/>
        <v>1</v>
      </c>
    </row>
    <row r="412" spans="1:10" ht="18.75">
      <c r="A412" s="47"/>
      <c r="B412" s="47"/>
      <c r="C412" s="47"/>
      <c r="D412" s="47" t="s">
        <v>112</v>
      </c>
      <c r="E412" s="51" t="s">
        <v>113</v>
      </c>
      <c r="F412" s="49"/>
      <c r="G412" s="57">
        <v>193.00726</v>
      </c>
      <c r="H412" s="57">
        <f>2.01673</f>
        <v>2.01673</v>
      </c>
      <c r="I412" s="57">
        <v>2.01673</v>
      </c>
      <c r="J412" s="50">
        <f t="shared" si="38"/>
        <v>1</v>
      </c>
    </row>
    <row r="413" spans="1:10" ht="18.75">
      <c r="A413" s="47"/>
      <c r="B413" s="47"/>
      <c r="C413" s="47" t="s">
        <v>594</v>
      </c>
      <c r="D413" s="47"/>
      <c r="E413" s="51" t="s">
        <v>602</v>
      </c>
      <c r="F413" s="49"/>
      <c r="G413" s="57">
        <f>G414</f>
        <v>193.00726</v>
      </c>
      <c r="H413" s="57">
        <f>H414</f>
        <v>199.65747</v>
      </c>
      <c r="I413" s="57">
        <f>I414</f>
        <v>199.65747</v>
      </c>
      <c r="J413" s="50">
        <f t="shared" si="38"/>
        <v>1</v>
      </c>
    </row>
    <row r="414" spans="1:10" ht="18.75">
      <c r="A414" s="47"/>
      <c r="B414" s="25"/>
      <c r="C414" s="47"/>
      <c r="D414" s="47" t="s">
        <v>112</v>
      </c>
      <c r="E414" s="51" t="s">
        <v>113</v>
      </c>
      <c r="F414" s="49"/>
      <c r="G414" s="57">
        <v>193.00726</v>
      </c>
      <c r="H414" s="57">
        <f>199.65747</f>
        <v>199.65747</v>
      </c>
      <c r="I414" s="57">
        <v>199.65747</v>
      </c>
      <c r="J414" s="50">
        <f t="shared" si="38"/>
        <v>1</v>
      </c>
    </row>
    <row r="415" spans="1:10" ht="18.75">
      <c r="A415" s="47"/>
      <c r="B415" s="47"/>
      <c r="C415" s="126" t="s">
        <v>594</v>
      </c>
      <c r="D415" s="126"/>
      <c r="E415" s="127" t="s">
        <v>618</v>
      </c>
      <c r="F415" s="128"/>
      <c r="G415" s="140">
        <f>G416</f>
        <v>193.00726</v>
      </c>
      <c r="H415" s="140">
        <f>H416</f>
        <v>1575.01182</v>
      </c>
      <c r="I415" s="140">
        <f>I416</f>
        <v>1524.7954</v>
      </c>
      <c r="J415" s="150">
        <f t="shared" si="38"/>
        <v>0.9681167980059985</v>
      </c>
    </row>
    <row r="416" spans="1:10" ht="18.75">
      <c r="A416" s="47"/>
      <c r="B416" s="47"/>
      <c r="C416" s="126"/>
      <c r="D416" s="126" t="s">
        <v>112</v>
      </c>
      <c r="E416" s="127" t="s">
        <v>113</v>
      </c>
      <c r="F416" s="128"/>
      <c r="G416" s="140">
        <v>193.00726</v>
      </c>
      <c r="H416" s="140">
        <v>1575.01182</v>
      </c>
      <c r="I416" s="140">
        <v>1524.7954</v>
      </c>
      <c r="J416" s="150">
        <f t="shared" si="38"/>
        <v>0.9681167980059985</v>
      </c>
    </row>
    <row r="417" spans="1:10" ht="18.75">
      <c r="A417" s="47"/>
      <c r="B417" s="45" t="s">
        <v>95</v>
      </c>
      <c r="C417" s="45"/>
      <c r="D417" s="45"/>
      <c r="E417" s="46" t="s">
        <v>87</v>
      </c>
      <c r="F417" s="43">
        <f>F418</f>
        <v>125600.72</v>
      </c>
      <c r="G417" s="43">
        <f>G418</f>
        <v>0</v>
      </c>
      <c r="H417" s="43">
        <f>H418+H444</f>
        <v>259888.75188999998</v>
      </c>
      <c r="I417" s="43">
        <f>I418+I444</f>
        <v>252213.05189</v>
      </c>
      <c r="J417" s="44">
        <f t="shared" si="38"/>
        <v>0.970465439753819</v>
      </c>
    </row>
    <row r="418" spans="1:10" ht="18.75">
      <c r="A418" s="41"/>
      <c r="B418" s="41"/>
      <c r="C418" s="41" t="s">
        <v>176</v>
      </c>
      <c r="D418" s="41" t="s">
        <v>352</v>
      </c>
      <c r="E418" s="42" t="s">
        <v>447</v>
      </c>
      <c r="F418" s="43">
        <f>F436+F440</f>
        <v>125600.72</v>
      </c>
      <c r="G418" s="43">
        <f>G436+G440</f>
        <v>0</v>
      </c>
      <c r="H418" s="43">
        <f>H436+H440+H419</f>
        <v>259382.15188999998</v>
      </c>
      <c r="I418" s="43">
        <f>I436+I440+I419</f>
        <v>251915.85189</v>
      </c>
      <c r="J418" s="44">
        <f t="shared" si="38"/>
        <v>0.9712150587633095</v>
      </c>
    </row>
    <row r="419" spans="1:10" ht="18.75">
      <c r="A419" s="41"/>
      <c r="B419" s="41"/>
      <c r="C419" s="41" t="s">
        <v>232</v>
      </c>
      <c r="D419" s="41" t="s">
        <v>352</v>
      </c>
      <c r="E419" s="42" t="s">
        <v>136</v>
      </c>
      <c r="F419" s="43"/>
      <c r="G419" s="43"/>
      <c r="H419" s="43">
        <f>H420+H431</f>
        <v>133115.55189</v>
      </c>
      <c r="I419" s="43">
        <f>I420+I431</f>
        <v>125835.55189</v>
      </c>
      <c r="J419" s="44">
        <f t="shared" si="38"/>
        <v>0.9453106725950712</v>
      </c>
    </row>
    <row r="420" spans="1:10" ht="18.75">
      <c r="A420" s="41"/>
      <c r="B420" s="41"/>
      <c r="C420" s="41" t="s">
        <v>680</v>
      </c>
      <c r="D420" s="41"/>
      <c r="E420" s="54" t="s">
        <v>681</v>
      </c>
      <c r="F420" s="43"/>
      <c r="G420" s="43"/>
      <c r="H420" s="43">
        <f>H421+H427+H429+H423+H425</f>
        <v>125835.55189</v>
      </c>
      <c r="I420" s="43">
        <f>I421+I427+I429+I423+I425</f>
        <v>125835.55189</v>
      </c>
      <c r="J420" s="44">
        <f t="shared" si="38"/>
        <v>1</v>
      </c>
    </row>
    <row r="421" spans="1:10" ht="18.75">
      <c r="A421" s="41"/>
      <c r="B421" s="41"/>
      <c r="C421" s="47" t="s">
        <v>682</v>
      </c>
      <c r="D421" s="47"/>
      <c r="E421" s="51" t="s">
        <v>683</v>
      </c>
      <c r="F421" s="43"/>
      <c r="G421" s="43"/>
      <c r="H421" s="49">
        <f>H422</f>
        <v>100226</v>
      </c>
      <c r="I421" s="49">
        <f>I422</f>
        <v>100226</v>
      </c>
      <c r="J421" s="50">
        <f t="shared" si="38"/>
        <v>1</v>
      </c>
    </row>
    <row r="422" spans="1:10" ht="18.75">
      <c r="A422" s="41"/>
      <c r="B422" s="41"/>
      <c r="C422" s="47"/>
      <c r="D422" s="47" t="s">
        <v>112</v>
      </c>
      <c r="E422" s="51" t="s">
        <v>113</v>
      </c>
      <c r="F422" s="43"/>
      <c r="G422" s="43"/>
      <c r="H422" s="49">
        <v>100226</v>
      </c>
      <c r="I422" s="49">
        <v>100226</v>
      </c>
      <c r="J422" s="50">
        <f t="shared" si="38"/>
        <v>1</v>
      </c>
    </row>
    <row r="423" spans="1:10" ht="37.5">
      <c r="A423" s="41"/>
      <c r="B423" s="41"/>
      <c r="C423" s="47" t="s">
        <v>801</v>
      </c>
      <c r="D423" s="47"/>
      <c r="E423" s="51" t="s">
        <v>500</v>
      </c>
      <c r="F423" s="43"/>
      <c r="G423" s="43"/>
      <c r="H423" s="57">
        <f>H424</f>
        <v>5925.2625</v>
      </c>
      <c r="I423" s="57">
        <f>I424</f>
        <v>5925.2625</v>
      </c>
      <c r="J423" s="50">
        <f t="shared" si="38"/>
        <v>1</v>
      </c>
    </row>
    <row r="424" spans="1:10" ht="18.75">
      <c r="A424" s="41"/>
      <c r="B424" s="41"/>
      <c r="C424" s="47"/>
      <c r="D424" s="47" t="s">
        <v>112</v>
      </c>
      <c r="E424" s="51" t="s">
        <v>113</v>
      </c>
      <c r="F424" s="43"/>
      <c r="G424" s="43"/>
      <c r="H424" s="57">
        <v>5925.2625</v>
      </c>
      <c r="I424" s="57">
        <v>5925.2625</v>
      </c>
      <c r="J424" s="50">
        <f t="shared" si="38"/>
        <v>1</v>
      </c>
    </row>
    <row r="425" spans="1:10" ht="37.5">
      <c r="A425" s="41"/>
      <c r="B425" s="41"/>
      <c r="C425" s="126" t="s">
        <v>801</v>
      </c>
      <c r="D425" s="126"/>
      <c r="E425" s="127" t="s">
        <v>457</v>
      </c>
      <c r="F425" s="140">
        <f>F426</f>
        <v>2982.02498</v>
      </c>
      <c r="G425" s="140">
        <f>G426</f>
        <v>-5E-05</v>
      </c>
      <c r="H425" s="140">
        <f>H426</f>
        <v>17775.7875</v>
      </c>
      <c r="I425" s="140">
        <f>I426</f>
        <v>17775.7875</v>
      </c>
      <c r="J425" s="150">
        <f t="shared" si="38"/>
        <v>1</v>
      </c>
    </row>
    <row r="426" spans="1:10" ht="18.75">
      <c r="A426" s="41"/>
      <c r="B426" s="41"/>
      <c r="C426" s="47"/>
      <c r="D426" s="126" t="s">
        <v>112</v>
      </c>
      <c r="E426" s="127" t="s">
        <v>113</v>
      </c>
      <c r="F426" s="140">
        <v>2982.02498</v>
      </c>
      <c r="G426" s="176">
        <v>-5E-05</v>
      </c>
      <c r="H426" s="140">
        <v>17775.7875</v>
      </c>
      <c r="I426" s="140">
        <v>17775.7875</v>
      </c>
      <c r="J426" s="150">
        <f t="shared" si="38"/>
        <v>1</v>
      </c>
    </row>
    <row r="427" spans="1:10" ht="18.75">
      <c r="A427" s="41"/>
      <c r="B427" s="41"/>
      <c r="C427" s="47" t="s">
        <v>684</v>
      </c>
      <c r="D427" s="47"/>
      <c r="E427" s="48" t="s">
        <v>486</v>
      </c>
      <c r="F427" s="43"/>
      <c r="G427" s="43"/>
      <c r="H427" s="57">
        <f>H428</f>
        <v>954.25095</v>
      </c>
      <c r="I427" s="57">
        <f>I428</f>
        <v>954.25095</v>
      </c>
      <c r="J427" s="50">
        <f t="shared" si="38"/>
        <v>1</v>
      </c>
    </row>
    <row r="428" spans="1:10" ht="18.75">
      <c r="A428" s="41"/>
      <c r="B428" s="41"/>
      <c r="C428" s="47"/>
      <c r="D428" s="47" t="s">
        <v>112</v>
      </c>
      <c r="E428" s="51" t="s">
        <v>113</v>
      </c>
      <c r="F428" s="43"/>
      <c r="G428" s="43"/>
      <c r="H428" s="57">
        <v>954.25095</v>
      </c>
      <c r="I428" s="57">
        <v>954.25095</v>
      </c>
      <c r="J428" s="50">
        <f t="shared" si="38"/>
        <v>1</v>
      </c>
    </row>
    <row r="429" spans="1:10" ht="18.75">
      <c r="A429" s="41"/>
      <c r="B429" s="41"/>
      <c r="C429" s="126" t="s">
        <v>684</v>
      </c>
      <c r="D429" s="126"/>
      <c r="E429" s="125" t="s">
        <v>459</v>
      </c>
      <c r="F429" s="140">
        <f>F430</f>
        <v>2982.02498</v>
      </c>
      <c r="G429" s="140">
        <f>G430</f>
        <v>-5E-05</v>
      </c>
      <c r="H429" s="140">
        <f>H430</f>
        <v>954.25094</v>
      </c>
      <c r="I429" s="140">
        <f>I430</f>
        <v>954.25094</v>
      </c>
      <c r="J429" s="150">
        <f t="shared" si="38"/>
        <v>1</v>
      </c>
    </row>
    <row r="430" spans="1:10" ht="18.75">
      <c r="A430" s="41"/>
      <c r="B430" s="41"/>
      <c r="C430" s="126"/>
      <c r="D430" s="126" t="s">
        <v>112</v>
      </c>
      <c r="E430" s="127" t="s">
        <v>113</v>
      </c>
      <c r="F430" s="140">
        <v>2982.02498</v>
      </c>
      <c r="G430" s="176">
        <v>-5E-05</v>
      </c>
      <c r="H430" s="140">
        <v>954.25094</v>
      </c>
      <c r="I430" s="140">
        <v>954.25094</v>
      </c>
      <c r="J430" s="50">
        <f t="shared" si="38"/>
        <v>1</v>
      </c>
    </row>
    <row r="431" spans="1:10" ht="37.5">
      <c r="A431" s="41"/>
      <c r="B431" s="41"/>
      <c r="C431" s="41" t="s">
        <v>875</v>
      </c>
      <c r="D431" s="41"/>
      <c r="E431" s="54" t="s">
        <v>876</v>
      </c>
      <c r="F431" s="140"/>
      <c r="G431" s="176"/>
      <c r="H431" s="43">
        <f>H432+H434</f>
        <v>7280</v>
      </c>
      <c r="I431" s="43">
        <f>I432+I434</f>
        <v>0</v>
      </c>
      <c r="J431" s="50">
        <f t="shared" si="38"/>
        <v>0</v>
      </c>
    </row>
    <row r="432" spans="1:10" ht="37.5">
      <c r="A432" s="41"/>
      <c r="B432" s="41"/>
      <c r="C432" s="47" t="s">
        <v>877</v>
      </c>
      <c r="D432" s="47"/>
      <c r="E432" s="51" t="s">
        <v>878</v>
      </c>
      <c r="F432" s="140"/>
      <c r="G432" s="176"/>
      <c r="H432" s="49">
        <f aca="true" t="shared" si="40" ref="G432:H438">H433</f>
        <v>1820</v>
      </c>
      <c r="I432" s="49">
        <f>I433</f>
        <v>0</v>
      </c>
      <c r="J432" s="50">
        <f t="shared" si="38"/>
        <v>0</v>
      </c>
    </row>
    <row r="433" spans="1:10" ht="18.75">
      <c r="A433" s="41"/>
      <c r="B433" s="41"/>
      <c r="C433" s="47"/>
      <c r="D433" s="47" t="s">
        <v>112</v>
      </c>
      <c r="E433" s="51" t="s">
        <v>113</v>
      </c>
      <c r="F433" s="140"/>
      <c r="G433" s="176"/>
      <c r="H433" s="49">
        <v>1820</v>
      </c>
      <c r="I433" s="49"/>
      <c r="J433" s="50">
        <f t="shared" si="38"/>
        <v>0</v>
      </c>
    </row>
    <row r="434" spans="1:10" s="129" customFormat="1" ht="37.5">
      <c r="A434" s="130"/>
      <c r="B434" s="130"/>
      <c r="C434" s="126" t="s">
        <v>877</v>
      </c>
      <c r="D434" s="126"/>
      <c r="E434" s="127" t="s">
        <v>879</v>
      </c>
      <c r="F434" s="140"/>
      <c r="G434" s="140"/>
      <c r="H434" s="128">
        <f t="shared" si="40"/>
        <v>5460</v>
      </c>
      <c r="I434" s="128">
        <f>I435</f>
        <v>0</v>
      </c>
      <c r="J434" s="150">
        <f t="shared" si="38"/>
        <v>0</v>
      </c>
    </row>
    <row r="435" spans="1:10" s="129" customFormat="1" ht="18.75">
      <c r="A435" s="130"/>
      <c r="B435" s="130"/>
      <c r="C435" s="126"/>
      <c r="D435" s="126" t="s">
        <v>112</v>
      </c>
      <c r="E435" s="127" t="s">
        <v>113</v>
      </c>
      <c r="F435" s="140"/>
      <c r="G435" s="140"/>
      <c r="H435" s="128">
        <v>5460</v>
      </c>
      <c r="I435" s="128"/>
      <c r="J435" s="150">
        <f t="shared" si="38"/>
        <v>0</v>
      </c>
    </row>
    <row r="436" spans="1:10" ht="18.75">
      <c r="A436" s="41"/>
      <c r="B436" s="41"/>
      <c r="C436" s="41" t="s">
        <v>222</v>
      </c>
      <c r="D436" s="41"/>
      <c r="E436" s="42" t="s">
        <v>133</v>
      </c>
      <c r="F436" s="43">
        <f>F437</f>
        <v>9589.2</v>
      </c>
      <c r="G436" s="43">
        <f t="shared" si="40"/>
        <v>0</v>
      </c>
      <c r="H436" s="43">
        <f t="shared" si="40"/>
        <v>9589.2</v>
      </c>
      <c r="I436" s="43">
        <f>I437</f>
        <v>9502.9</v>
      </c>
      <c r="J436" s="44">
        <f t="shared" si="38"/>
        <v>0.9910002919951612</v>
      </c>
    </row>
    <row r="437" spans="1:10" ht="18.75">
      <c r="A437" s="41"/>
      <c r="B437" s="41"/>
      <c r="C437" s="41" t="s">
        <v>223</v>
      </c>
      <c r="D437" s="41"/>
      <c r="E437" s="42" t="s">
        <v>224</v>
      </c>
      <c r="F437" s="43">
        <f>F438</f>
        <v>9589.2</v>
      </c>
      <c r="G437" s="43">
        <f t="shared" si="40"/>
        <v>0</v>
      </c>
      <c r="H437" s="43">
        <f t="shared" si="40"/>
        <v>9589.2</v>
      </c>
      <c r="I437" s="43">
        <f>I438</f>
        <v>9502.9</v>
      </c>
      <c r="J437" s="44">
        <f t="shared" si="38"/>
        <v>0.9910002919951612</v>
      </c>
    </row>
    <row r="438" spans="1:10" ht="18.75">
      <c r="A438" s="41"/>
      <c r="B438" s="41"/>
      <c r="C438" s="47" t="s">
        <v>226</v>
      </c>
      <c r="D438" s="47"/>
      <c r="E438" s="48" t="s">
        <v>491</v>
      </c>
      <c r="F438" s="49">
        <f>F439</f>
        <v>9589.2</v>
      </c>
      <c r="G438" s="49">
        <f t="shared" si="40"/>
        <v>0</v>
      </c>
      <c r="H438" s="49">
        <f t="shared" si="40"/>
        <v>9589.2</v>
      </c>
      <c r="I438" s="49">
        <f>I439</f>
        <v>9502.9</v>
      </c>
      <c r="J438" s="50">
        <f t="shared" si="38"/>
        <v>0.9910002919951612</v>
      </c>
    </row>
    <row r="439" spans="1:10" ht="18.75">
      <c r="A439" s="47"/>
      <c r="B439" s="47"/>
      <c r="C439" s="47"/>
      <c r="D439" s="47" t="s">
        <v>103</v>
      </c>
      <c r="E439" s="51" t="s">
        <v>104</v>
      </c>
      <c r="F439" s="49">
        <v>9589.2</v>
      </c>
      <c r="G439" s="49"/>
      <c r="H439" s="49">
        <f>SUM(F439:G439)</f>
        <v>9589.2</v>
      </c>
      <c r="I439" s="49">
        <v>9502.9</v>
      </c>
      <c r="J439" s="50">
        <f t="shared" si="38"/>
        <v>0.9910002919951612</v>
      </c>
    </row>
    <row r="440" spans="1:10" ht="37.5">
      <c r="A440" s="41"/>
      <c r="B440" s="41"/>
      <c r="C440" s="41" t="s">
        <v>177</v>
      </c>
      <c r="D440" s="41" t="s">
        <v>352</v>
      </c>
      <c r="E440" s="42" t="s">
        <v>448</v>
      </c>
      <c r="F440" s="43">
        <f>F441</f>
        <v>116011.52</v>
      </c>
      <c r="G440" s="43">
        <f>G441</f>
        <v>0</v>
      </c>
      <c r="H440" s="43">
        <f>H441</f>
        <v>116677.4</v>
      </c>
      <c r="I440" s="43">
        <f>I441</f>
        <v>116577.4</v>
      </c>
      <c r="J440" s="44">
        <f t="shared" si="38"/>
        <v>0.9991429359927458</v>
      </c>
    </row>
    <row r="441" spans="1:10" ht="18.75">
      <c r="A441" s="41"/>
      <c r="B441" s="41"/>
      <c r="C441" s="41" t="s">
        <v>178</v>
      </c>
      <c r="D441" s="41"/>
      <c r="E441" s="42" t="s">
        <v>172</v>
      </c>
      <c r="F441" s="43">
        <f aca="true" t="shared" si="41" ref="F441:I442">F442</f>
        <v>116011.52</v>
      </c>
      <c r="G441" s="43">
        <f t="shared" si="41"/>
        <v>0</v>
      </c>
      <c r="H441" s="43">
        <f t="shared" si="41"/>
        <v>116677.4</v>
      </c>
      <c r="I441" s="43">
        <f t="shared" si="41"/>
        <v>116577.4</v>
      </c>
      <c r="J441" s="44">
        <f t="shared" si="38"/>
        <v>0.9991429359927458</v>
      </c>
    </row>
    <row r="442" spans="1:10" ht="18.75">
      <c r="A442" s="41"/>
      <c r="B442" s="41"/>
      <c r="C442" s="47" t="s">
        <v>241</v>
      </c>
      <c r="D442" s="47" t="s">
        <v>352</v>
      </c>
      <c r="E442" s="48" t="s">
        <v>802</v>
      </c>
      <c r="F442" s="49">
        <f t="shared" si="41"/>
        <v>116011.52</v>
      </c>
      <c r="G442" s="49">
        <f t="shared" si="41"/>
        <v>0</v>
      </c>
      <c r="H442" s="49">
        <f t="shared" si="41"/>
        <v>116677.4</v>
      </c>
      <c r="I442" s="49">
        <f t="shared" si="41"/>
        <v>116577.4</v>
      </c>
      <c r="J442" s="50">
        <f t="shared" si="38"/>
        <v>0.9991429359927458</v>
      </c>
    </row>
    <row r="443" spans="1:10" ht="18.75">
      <c r="A443" s="47"/>
      <c r="B443" s="47"/>
      <c r="C443" s="47"/>
      <c r="D443" s="47" t="s">
        <v>112</v>
      </c>
      <c r="E443" s="51" t="s">
        <v>113</v>
      </c>
      <c r="F443" s="49">
        <v>116011.52</v>
      </c>
      <c r="G443" s="49"/>
      <c r="H443" s="49">
        <v>116677.4</v>
      </c>
      <c r="I443" s="49">
        <v>116577.4</v>
      </c>
      <c r="J443" s="50">
        <f t="shared" si="38"/>
        <v>0.9991429359927458</v>
      </c>
    </row>
    <row r="444" spans="1:10" ht="18.75">
      <c r="A444" s="47"/>
      <c r="B444" s="47"/>
      <c r="C444" s="41" t="s">
        <v>254</v>
      </c>
      <c r="D444" s="41" t="s">
        <v>352</v>
      </c>
      <c r="E444" s="42" t="s">
        <v>632</v>
      </c>
      <c r="F444" s="43">
        <f>F445</f>
        <v>514.6</v>
      </c>
      <c r="G444" s="43">
        <f aca="true" t="shared" si="42" ref="G444:I447">G445</f>
        <v>0</v>
      </c>
      <c r="H444" s="43">
        <f t="shared" si="42"/>
        <v>506.6</v>
      </c>
      <c r="I444" s="43">
        <f t="shared" si="42"/>
        <v>297.2</v>
      </c>
      <c r="J444" s="44">
        <f t="shared" si="38"/>
        <v>0.5866561389656533</v>
      </c>
    </row>
    <row r="445" spans="1:10" ht="18.75">
      <c r="A445" s="47"/>
      <c r="B445" s="47"/>
      <c r="C445" s="41" t="s">
        <v>255</v>
      </c>
      <c r="D445" s="41" t="s">
        <v>352</v>
      </c>
      <c r="E445" s="42" t="s">
        <v>631</v>
      </c>
      <c r="F445" s="43">
        <f>F446</f>
        <v>514.6</v>
      </c>
      <c r="G445" s="43">
        <f t="shared" si="42"/>
        <v>0</v>
      </c>
      <c r="H445" s="43">
        <f t="shared" si="42"/>
        <v>506.6</v>
      </c>
      <c r="I445" s="43">
        <f t="shared" si="42"/>
        <v>297.2</v>
      </c>
      <c r="J445" s="44">
        <f t="shared" si="38"/>
        <v>0.5866561389656533</v>
      </c>
    </row>
    <row r="446" spans="1:10" ht="18.75">
      <c r="A446" s="47"/>
      <c r="B446" s="47"/>
      <c r="C446" s="41" t="s">
        <v>256</v>
      </c>
      <c r="D446" s="41"/>
      <c r="E446" s="42" t="s">
        <v>257</v>
      </c>
      <c r="F446" s="43">
        <f>F447</f>
        <v>514.6</v>
      </c>
      <c r="G446" s="43">
        <f t="shared" si="42"/>
        <v>0</v>
      </c>
      <c r="H446" s="43">
        <f t="shared" si="42"/>
        <v>506.6</v>
      </c>
      <c r="I446" s="43">
        <f t="shared" si="42"/>
        <v>297.2</v>
      </c>
      <c r="J446" s="44">
        <f t="shared" si="38"/>
        <v>0.5866561389656533</v>
      </c>
    </row>
    <row r="447" spans="1:10" ht="18.75">
      <c r="A447" s="47"/>
      <c r="B447" s="47"/>
      <c r="C447" s="126" t="s">
        <v>422</v>
      </c>
      <c r="D447" s="126"/>
      <c r="E447" s="127" t="s">
        <v>392</v>
      </c>
      <c r="F447" s="133">
        <f>F448</f>
        <v>514.6</v>
      </c>
      <c r="G447" s="133">
        <f t="shared" si="42"/>
        <v>0</v>
      </c>
      <c r="H447" s="133">
        <f t="shared" si="42"/>
        <v>506.6</v>
      </c>
      <c r="I447" s="128">
        <f t="shared" si="42"/>
        <v>297.2</v>
      </c>
      <c r="J447" s="150">
        <f t="shared" si="38"/>
        <v>0.5866561389656533</v>
      </c>
    </row>
    <row r="448" spans="1:10" ht="18.75">
      <c r="A448" s="47"/>
      <c r="B448" s="47"/>
      <c r="C448" s="126"/>
      <c r="D448" s="126" t="s">
        <v>103</v>
      </c>
      <c r="E448" s="127" t="s">
        <v>104</v>
      </c>
      <c r="F448" s="133">
        <v>514.6</v>
      </c>
      <c r="G448" s="49"/>
      <c r="H448" s="128">
        <v>506.6</v>
      </c>
      <c r="I448" s="128">
        <v>297.2</v>
      </c>
      <c r="J448" s="150">
        <f t="shared" si="38"/>
        <v>0.5866561389656533</v>
      </c>
    </row>
    <row r="449" spans="1:10" ht="18.75">
      <c r="A449" s="47"/>
      <c r="B449" s="45" t="s">
        <v>96</v>
      </c>
      <c r="C449" s="45"/>
      <c r="D449" s="45"/>
      <c r="E449" s="46" t="s">
        <v>79</v>
      </c>
      <c r="F449" s="43">
        <f>F450</f>
        <v>465</v>
      </c>
      <c r="G449" s="43">
        <f>G450</f>
        <v>0</v>
      </c>
      <c r="H449" s="43">
        <f>H450</f>
        <v>401.4</v>
      </c>
      <c r="I449" s="43">
        <f>I450</f>
        <v>400.9</v>
      </c>
      <c r="J449" s="44">
        <f t="shared" si="38"/>
        <v>0.9987543597409069</v>
      </c>
    </row>
    <row r="450" spans="1:10" ht="18.75">
      <c r="A450" s="47"/>
      <c r="B450" s="52" t="s">
        <v>55</v>
      </c>
      <c r="C450" s="45"/>
      <c r="D450" s="45"/>
      <c r="E450" s="46" t="s">
        <v>80</v>
      </c>
      <c r="F450" s="43">
        <f aca="true" t="shared" si="43" ref="F450:I451">F451</f>
        <v>465</v>
      </c>
      <c r="G450" s="43">
        <f t="shared" si="43"/>
        <v>0</v>
      </c>
      <c r="H450" s="43">
        <f t="shared" si="43"/>
        <v>401.4</v>
      </c>
      <c r="I450" s="43">
        <f t="shared" si="43"/>
        <v>400.9</v>
      </c>
      <c r="J450" s="44">
        <f t="shared" si="38"/>
        <v>0.9987543597409069</v>
      </c>
    </row>
    <row r="451" spans="1:10" ht="37.5">
      <c r="A451" s="41"/>
      <c r="B451" s="41"/>
      <c r="C451" s="41" t="s">
        <v>192</v>
      </c>
      <c r="D451" s="41" t="s">
        <v>352</v>
      </c>
      <c r="E451" s="42" t="s">
        <v>460</v>
      </c>
      <c r="F451" s="43">
        <f t="shared" si="43"/>
        <v>465</v>
      </c>
      <c r="G451" s="43">
        <f t="shared" si="43"/>
        <v>0</v>
      </c>
      <c r="H451" s="43">
        <f t="shared" si="43"/>
        <v>401.4</v>
      </c>
      <c r="I451" s="43">
        <f t="shared" si="43"/>
        <v>400.9</v>
      </c>
      <c r="J451" s="44">
        <f t="shared" si="38"/>
        <v>0.9987543597409069</v>
      </c>
    </row>
    <row r="452" spans="1:10" ht="18.75">
      <c r="A452" s="41"/>
      <c r="B452" s="41"/>
      <c r="C452" s="41" t="s">
        <v>211</v>
      </c>
      <c r="D452" s="41" t="s">
        <v>352</v>
      </c>
      <c r="E452" s="42" t="s">
        <v>130</v>
      </c>
      <c r="F452" s="43">
        <f>F453+F460</f>
        <v>465</v>
      </c>
      <c r="G452" s="43">
        <f>G453+G460</f>
        <v>0</v>
      </c>
      <c r="H452" s="43">
        <f>H453+H460</f>
        <v>401.4</v>
      </c>
      <c r="I452" s="43">
        <f>I453+I460</f>
        <v>400.9</v>
      </c>
      <c r="J452" s="44">
        <f t="shared" si="38"/>
        <v>0.9987543597409069</v>
      </c>
    </row>
    <row r="453" spans="1:10" ht="18.75">
      <c r="A453" s="41"/>
      <c r="B453" s="41"/>
      <c r="C453" s="41" t="s">
        <v>212</v>
      </c>
      <c r="D453" s="41"/>
      <c r="E453" s="42" t="s">
        <v>213</v>
      </c>
      <c r="F453" s="43">
        <f>F456+F454+F458</f>
        <v>410</v>
      </c>
      <c r="G453" s="43">
        <f>G456+G454+G458</f>
        <v>0</v>
      </c>
      <c r="H453" s="43">
        <f>H456+H454+H458</f>
        <v>347.4</v>
      </c>
      <c r="I453" s="43">
        <f>I456+I454+I458</f>
        <v>347.4</v>
      </c>
      <c r="J453" s="44">
        <f t="shared" si="38"/>
        <v>1</v>
      </c>
    </row>
    <row r="454" spans="1:10" ht="18.75">
      <c r="A454" s="47"/>
      <c r="B454" s="47"/>
      <c r="C454" s="47" t="s">
        <v>554</v>
      </c>
      <c r="D454" s="47" t="s">
        <v>352</v>
      </c>
      <c r="E454" s="48" t="s">
        <v>588</v>
      </c>
      <c r="F454" s="49">
        <f>F455</f>
        <v>20</v>
      </c>
      <c r="G454" s="49">
        <f>G455</f>
        <v>0</v>
      </c>
      <c r="H454" s="49">
        <f>H455</f>
        <v>16.4</v>
      </c>
      <c r="I454" s="49">
        <f>I455</f>
        <v>16.4</v>
      </c>
      <c r="J454" s="50">
        <f t="shared" si="38"/>
        <v>1</v>
      </c>
    </row>
    <row r="455" spans="1:10" ht="18.75">
      <c r="A455" s="47"/>
      <c r="B455" s="47"/>
      <c r="C455" s="47"/>
      <c r="D455" s="47" t="s">
        <v>103</v>
      </c>
      <c r="E455" s="51" t="s">
        <v>104</v>
      </c>
      <c r="F455" s="49">
        <v>20</v>
      </c>
      <c r="G455" s="49"/>
      <c r="H455" s="49">
        <v>16.4</v>
      </c>
      <c r="I455" s="49">
        <v>16.4</v>
      </c>
      <c r="J455" s="50">
        <f t="shared" si="38"/>
        <v>1</v>
      </c>
    </row>
    <row r="456" spans="1:10" ht="18.75">
      <c r="A456" s="41"/>
      <c r="B456" s="41"/>
      <c r="C456" s="47" t="s">
        <v>509</v>
      </c>
      <c r="D456" s="47" t="s">
        <v>352</v>
      </c>
      <c r="E456" s="48" t="s">
        <v>510</v>
      </c>
      <c r="F456" s="49">
        <f>F457</f>
        <v>90</v>
      </c>
      <c r="G456" s="49">
        <f>G457</f>
        <v>0</v>
      </c>
      <c r="H456" s="49">
        <f>H457</f>
        <v>101.8</v>
      </c>
      <c r="I456" s="49">
        <f>I457</f>
        <v>101.8</v>
      </c>
      <c r="J456" s="50">
        <f t="shared" si="38"/>
        <v>1</v>
      </c>
    </row>
    <row r="457" spans="1:10" ht="18.75">
      <c r="A457" s="47"/>
      <c r="B457" s="47"/>
      <c r="C457" s="47"/>
      <c r="D457" s="47" t="s">
        <v>103</v>
      </c>
      <c r="E457" s="51" t="s">
        <v>104</v>
      </c>
      <c r="F457" s="49">
        <v>90</v>
      </c>
      <c r="G457" s="49"/>
      <c r="H457" s="49">
        <v>101.8</v>
      </c>
      <c r="I457" s="49">
        <v>101.8</v>
      </c>
      <c r="J457" s="50">
        <f t="shared" si="38"/>
        <v>1</v>
      </c>
    </row>
    <row r="458" spans="1:10" ht="18.75">
      <c r="A458" s="41"/>
      <c r="B458" s="41"/>
      <c r="C458" s="47" t="s">
        <v>589</v>
      </c>
      <c r="D458" s="47" t="s">
        <v>352</v>
      </c>
      <c r="E458" s="48" t="s">
        <v>590</v>
      </c>
      <c r="F458" s="49">
        <f>F459</f>
        <v>300</v>
      </c>
      <c r="G458" s="49">
        <f>G459</f>
        <v>0</v>
      </c>
      <c r="H458" s="49">
        <f>H459</f>
        <v>229.2</v>
      </c>
      <c r="I458" s="49">
        <f>I459</f>
        <v>229.2</v>
      </c>
      <c r="J458" s="50">
        <f t="shared" si="38"/>
        <v>1</v>
      </c>
    </row>
    <row r="459" spans="1:10" ht="18.75">
      <c r="A459" s="47"/>
      <c r="B459" s="47"/>
      <c r="C459" s="47"/>
      <c r="D459" s="47" t="s">
        <v>103</v>
      </c>
      <c r="E459" s="51" t="s">
        <v>104</v>
      </c>
      <c r="F459" s="49">
        <v>300</v>
      </c>
      <c r="G459" s="49"/>
      <c r="H459" s="49">
        <v>229.2</v>
      </c>
      <c r="I459" s="49">
        <v>229.2</v>
      </c>
      <c r="J459" s="50">
        <f t="shared" si="38"/>
        <v>1</v>
      </c>
    </row>
    <row r="460" spans="1:10" ht="18.75">
      <c r="A460" s="47"/>
      <c r="B460" s="47"/>
      <c r="C460" s="41" t="s">
        <v>242</v>
      </c>
      <c r="D460" s="41"/>
      <c r="E460" s="42" t="s">
        <v>685</v>
      </c>
      <c r="F460" s="43">
        <f aca="true" t="shared" si="44" ref="F460:I461">F461</f>
        <v>55</v>
      </c>
      <c r="G460" s="43">
        <f t="shared" si="44"/>
        <v>0</v>
      </c>
      <c r="H460" s="43">
        <f t="shared" si="44"/>
        <v>54</v>
      </c>
      <c r="I460" s="43">
        <f t="shared" si="44"/>
        <v>53.5</v>
      </c>
      <c r="J460" s="44">
        <f t="shared" si="38"/>
        <v>0.9907407407407407</v>
      </c>
    </row>
    <row r="461" spans="1:10" ht="18.75">
      <c r="A461" s="47"/>
      <c r="B461" s="47"/>
      <c r="C461" s="47" t="s">
        <v>243</v>
      </c>
      <c r="D461" s="47"/>
      <c r="E461" s="51" t="s">
        <v>119</v>
      </c>
      <c r="F461" s="49">
        <f t="shared" si="44"/>
        <v>55</v>
      </c>
      <c r="G461" s="49">
        <f t="shared" si="44"/>
        <v>0</v>
      </c>
      <c r="H461" s="49">
        <f t="shared" si="44"/>
        <v>54</v>
      </c>
      <c r="I461" s="49">
        <f t="shared" si="44"/>
        <v>53.5</v>
      </c>
      <c r="J461" s="50">
        <f t="shared" si="38"/>
        <v>0.9907407407407407</v>
      </c>
    </row>
    <row r="462" spans="1:10" ht="18.75">
      <c r="A462" s="47"/>
      <c r="B462" s="47"/>
      <c r="C462" s="47"/>
      <c r="D462" s="47" t="s">
        <v>103</v>
      </c>
      <c r="E462" s="51" t="s">
        <v>104</v>
      </c>
      <c r="F462" s="49">
        <v>55</v>
      </c>
      <c r="G462" s="49"/>
      <c r="H462" s="49">
        <v>54</v>
      </c>
      <c r="I462" s="49">
        <v>53.5</v>
      </c>
      <c r="J462" s="50">
        <f t="shared" si="38"/>
        <v>0.9907407407407407</v>
      </c>
    </row>
    <row r="463" spans="1:10" ht="18.75">
      <c r="A463" s="47"/>
      <c r="B463" s="45" t="s">
        <v>90</v>
      </c>
      <c r="C463" s="53"/>
      <c r="D463" s="53"/>
      <c r="E463" s="46" t="s">
        <v>81</v>
      </c>
      <c r="F463" s="43">
        <f>F464+F486+F512</f>
        <v>957521.0233000001</v>
      </c>
      <c r="G463" s="43">
        <f>G464+G486+G512</f>
        <v>0</v>
      </c>
      <c r="H463" s="43">
        <f>H464+H487+H512</f>
        <v>651848.1912</v>
      </c>
      <c r="I463" s="43">
        <f>I464+I487+I512</f>
        <v>480041.64609</v>
      </c>
      <c r="J463" s="44">
        <f t="shared" si="38"/>
        <v>0.7364316608845413</v>
      </c>
    </row>
    <row r="464" spans="1:10" ht="18.75">
      <c r="A464" s="47"/>
      <c r="B464" s="45" t="s">
        <v>31</v>
      </c>
      <c r="C464" s="45"/>
      <c r="D464" s="45"/>
      <c r="E464" s="46" t="s">
        <v>83</v>
      </c>
      <c r="F464" s="43">
        <f>F465</f>
        <v>485479.836</v>
      </c>
      <c r="G464" s="43">
        <f aca="true" t="shared" si="45" ref="G464:I466">G465</f>
        <v>0</v>
      </c>
      <c r="H464" s="43">
        <f t="shared" si="45"/>
        <v>635699.6912</v>
      </c>
      <c r="I464" s="43">
        <f t="shared" si="45"/>
        <v>463913.44609</v>
      </c>
      <c r="J464" s="44">
        <f t="shared" si="38"/>
        <v>0.7297682420047713</v>
      </c>
    </row>
    <row r="465" spans="1:10" ht="18.75">
      <c r="A465" s="41"/>
      <c r="B465" s="41"/>
      <c r="C465" s="41" t="s">
        <v>244</v>
      </c>
      <c r="D465" s="41"/>
      <c r="E465" s="42" t="s">
        <v>137</v>
      </c>
      <c r="F465" s="43">
        <f>F466</f>
        <v>485479.836</v>
      </c>
      <c r="G465" s="43">
        <f t="shared" si="45"/>
        <v>0</v>
      </c>
      <c r="H465" s="43">
        <f t="shared" si="45"/>
        <v>635699.6912</v>
      </c>
      <c r="I465" s="43">
        <f t="shared" si="45"/>
        <v>463913.44609</v>
      </c>
      <c r="J465" s="44">
        <f t="shared" si="38"/>
        <v>0.7297682420047713</v>
      </c>
    </row>
    <row r="466" spans="1:10" ht="18.75">
      <c r="A466" s="41"/>
      <c r="B466" s="41"/>
      <c r="C466" s="41" t="s">
        <v>245</v>
      </c>
      <c r="D466" s="41"/>
      <c r="E466" s="42" t="s">
        <v>138</v>
      </c>
      <c r="F466" s="43">
        <f>F467</f>
        <v>485479.836</v>
      </c>
      <c r="G466" s="43">
        <f t="shared" si="45"/>
        <v>0</v>
      </c>
      <c r="H466" s="43">
        <f t="shared" si="45"/>
        <v>635699.6912</v>
      </c>
      <c r="I466" s="43">
        <f t="shared" si="45"/>
        <v>463913.44609</v>
      </c>
      <c r="J466" s="44">
        <f t="shared" si="38"/>
        <v>0.7297682420047713</v>
      </c>
    </row>
    <row r="467" spans="1:10" ht="37.5">
      <c r="A467" s="41"/>
      <c r="B467" s="41"/>
      <c r="C467" s="41" t="s">
        <v>246</v>
      </c>
      <c r="D467" s="41"/>
      <c r="E467" s="42" t="s">
        <v>420</v>
      </c>
      <c r="F467" s="43">
        <f>F474+F470</f>
        <v>485479.836</v>
      </c>
      <c r="G467" s="43">
        <f>G474+G470</f>
        <v>0</v>
      </c>
      <c r="H467" s="43">
        <f>H474+H470+H468+H478</f>
        <v>635699.6912</v>
      </c>
      <c r="I467" s="43">
        <f>I474+I470+I468+I478</f>
        <v>463913.44609</v>
      </c>
      <c r="J467" s="44">
        <f t="shared" si="38"/>
        <v>0.7297682420047713</v>
      </c>
    </row>
    <row r="468" spans="1:10" ht="18.75">
      <c r="A468" s="41"/>
      <c r="B468" s="41"/>
      <c r="C468" s="47" t="s">
        <v>287</v>
      </c>
      <c r="D468" s="47" t="s">
        <v>352</v>
      </c>
      <c r="E468" s="48" t="s">
        <v>247</v>
      </c>
      <c r="F468" s="43"/>
      <c r="G468" s="43"/>
      <c r="H468" s="49">
        <f>H469</f>
        <v>580</v>
      </c>
      <c r="I468" s="49">
        <f>I469</f>
        <v>580</v>
      </c>
      <c r="J468" s="50">
        <f>I468/H468</f>
        <v>1</v>
      </c>
    </row>
    <row r="469" spans="1:10" ht="18.75">
      <c r="A469" s="41"/>
      <c r="B469" s="41"/>
      <c r="C469" s="47"/>
      <c r="D469" s="47" t="s">
        <v>112</v>
      </c>
      <c r="E469" s="51" t="s">
        <v>113</v>
      </c>
      <c r="F469" s="43"/>
      <c r="G469" s="43"/>
      <c r="H469" s="49">
        <v>580</v>
      </c>
      <c r="I469" s="49">
        <v>580</v>
      </c>
      <c r="J469" s="50">
        <f>I469/H469</f>
        <v>1</v>
      </c>
    </row>
    <row r="470" spans="1:10" ht="56.25">
      <c r="A470" s="47"/>
      <c r="B470" s="47"/>
      <c r="C470" s="47" t="s">
        <v>511</v>
      </c>
      <c r="D470" s="47"/>
      <c r="E470" s="51" t="s">
        <v>512</v>
      </c>
      <c r="F470" s="57">
        <f>F471</f>
        <v>28815.0487</v>
      </c>
      <c r="G470" s="57">
        <f>G471</f>
        <v>0</v>
      </c>
      <c r="H470" s="57">
        <f>H471</f>
        <v>38256.03029</v>
      </c>
      <c r="I470" s="57">
        <f>I471</f>
        <v>38256.03029</v>
      </c>
      <c r="J470" s="50">
        <f t="shared" si="38"/>
        <v>1</v>
      </c>
    </row>
    <row r="471" spans="1:10" ht="18.75">
      <c r="A471" s="47"/>
      <c r="B471" s="47"/>
      <c r="C471" s="47"/>
      <c r="D471" s="47" t="s">
        <v>686</v>
      </c>
      <c r="E471" s="51" t="s">
        <v>134</v>
      </c>
      <c r="F471" s="57">
        <f>F473</f>
        <v>28815.0487</v>
      </c>
      <c r="G471" s="57">
        <f>G473</f>
        <v>0</v>
      </c>
      <c r="H471" s="57">
        <f>H473</f>
        <v>38256.03029</v>
      </c>
      <c r="I471" s="57">
        <f>I473</f>
        <v>38256.03029</v>
      </c>
      <c r="J471" s="50">
        <f>I471/H471</f>
        <v>1</v>
      </c>
    </row>
    <row r="472" spans="1:10" ht="18.75">
      <c r="A472" s="47"/>
      <c r="B472" s="47"/>
      <c r="C472" s="47"/>
      <c r="D472" s="47"/>
      <c r="E472" s="51" t="s">
        <v>442</v>
      </c>
      <c r="F472" s="57"/>
      <c r="G472" s="57"/>
      <c r="H472" s="57"/>
      <c r="I472" s="57"/>
      <c r="J472" s="50"/>
    </row>
    <row r="473" spans="1:10" ht="18.75">
      <c r="A473" s="47"/>
      <c r="B473" s="47"/>
      <c r="C473" s="47"/>
      <c r="D473" s="47"/>
      <c r="E473" s="51" t="s">
        <v>591</v>
      </c>
      <c r="F473" s="57">
        <v>28815.0487</v>
      </c>
      <c r="G473" s="49"/>
      <c r="H473" s="57">
        <v>38256.03029</v>
      </c>
      <c r="I473" s="57">
        <v>38256.03029</v>
      </c>
      <c r="J473" s="50">
        <f>I473/H473</f>
        <v>1</v>
      </c>
    </row>
    <row r="474" spans="1:10" ht="56.25">
      <c r="A474" s="126"/>
      <c r="B474" s="126"/>
      <c r="C474" s="126" t="s">
        <v>511</v>
      </c>
      <c r="D474" s="126"/>
      <c r="E474" s="127" t="s">
        <v>592</v>
      </c>
      <c r="F474" s="140">
        <f>F475</f>
        <v>456664.7873</v>
      </c>
      <c r="G474" s="140">
        <f>G475</f>
        <v>0</v>
      </c>
      <c r="H474" s="140">
        <f>H475</f>
        <v>386671.23891</v>
      </c>
      <c r="I474" s="140">
        <f>I475</f>
        <v>214884.9938</v>
      </c>
      <c r="J474" s="150">
        <f>I474/H474</f>
        <v>0.5557304815474412</v>
      </c>
    </row>
    <row r="475" spans="1:10" ht="18.75">
      <c r="A475" s="126"/>
      <c r="B475" s="126"/>
      <c r="C475" s="126"/>
      <c r="D475" s="126" t="s">
        <v>686</v>
      </c>
      <c r="E475" s="127" t="s">
        <v>134</v>
      </c>
      <c r="F475" s="140">
        <f>F477</f>
        <v>456664.7873</v>
      </c>
      <c r="G475" s="140">
        <f>G477</f>
        <v>0</v>
      </c>
      <c r="H475" s="140">
        <f>H477</f>
        <v>386671.23891</v>
      </c>
      <c r="I475" s="140">
        <f>I477</f>
        <v>214884.9938</v>
      </c>
      <c r="J475" s="150">
        <f>I475/H475</f>
        <v>0.5557304815474412</v>
      </c>
    </row>
    <row r="476" spans="1:10" ht="18.75">
      <c r="A476" s="126"/>
      <c r="B476" s="126"/>
      <c r="C476" s="126"/>
      <c r="D476" s="126"/>
      <c r="E476" s="127" t="s">
        <v>442</v>
      </c>
      <c r="F476" s="140"/>
      <c r="G476" s="140"/>
      <c r="H476" s="140"/>
      <c r="I476" s="140"/>
      <c r="J476" s="150"/>
    </row>
    <row r="477" spans="1:10" ht="18.75">
      <c r="A477" s="126"/>
      <c r="B477" s="126"/>
      <c r="C477" s="126"/>
      <c r="D477" s="126"/>
      <c r="E477" s="127" t="s">
        <v>591</v>
      </c>
      <c r="F477" s="140">
        <v>456664.7873</v>
      </c>
      <c r="G477" s="49"/>
      <c r="H477" s="140">
        <v>386671.23891</v>
      </c>
      <c r="I477" s="140">
        <v>214884.9938</v>
      </c>
      <c r="J477" s="150">
        <f aca="true" t="shared" si="46" ref="J477:J540">I477/H477</f>
        <v>0.5557304815474412</v>
      </c>
    </row>
    <row r="478" spans="1:10" s="23" customFormat="1" ht="18.75">
      <c r="A478" s="130"/>
      <c r="B478" s="130"/>
      <c r="C478" s="130" t="s">
        <v>880</v>
      </c>
      <c r="D478" s="130"/>
      <c r="E478" s="151" t="s">
        <v>881</v>
      </c>
      <c r="F478" s="152"/>
      <c r="G478" s="43"/>
      <c r="H478" s="152">
        <f>H479+H483</f>
        <v>210192.422</v>
      </c>
      <c r="I478" s="152">
        <f>I479+I483</f>
        <v>210192.422</v>
      </c>
      <c r="J478" s="182">
        <f t="shared" si="46"/>
        <v>1</v>
      </c>
    </row>
    <row r="479" spans="1:10" s="156" customFormat="1" ht="18.75">
      <c r="A479" s="153"/>
      <c r="B479" s="153"/>
      <c r="C479" s="153" t="s">
        <v>882</v>
      </c>
      <c r="D479" s="153"/>
      <c r="E479" s="154" t="s">
        <v>883</v>
      </c>
      <c r="F479" s="155">
        <f>F480</f>
        <v>28815.0487</v>
      </c>
      <c r="G479" s="155">
        <f>G480</f>
        <v>0</v>
      </c>
      <c r="H479" s="155">
        <f>H480</f>
        <v>10509.622</v>
      </c>
      <c r="I479" s="155">
        <f>I480</f>
        <v>10509.622</v>
      </c>
      <c r="J479" s="183">
        <f t="shared" si="46"/>
        <v>1</v>
      </c>
    </row>
    <row r="480" spans="1:10" s="156" customFormat="1" ht="18.75">
      <c r="A480" s="153"/>
      <c r="B480" s="153"/>
      <c r="C480" s="153"/>
      <c r="D480" s="153" t="s">
        <v>686</v>
      </c>
      <c r="E480" s="154" t="s">
        <v>134</v>
      </c>
      <c r="F480" s="155">
        <f>F482</f>
        <v>28815.0487</v>
      </c>
      <c r="G480" s="155">
        <f>G482</f>
        <v>0</v>
      </c>
      <c r="H480" s="155">
        <f>H482</f>
        <v>10509.622</v>
      </c>
      <c r="I480" s="155">
        <f>I482</f>
        <v>10509.622</v>
      </c>
      <c r="J480" s="183">
        <f t="shared" si="46"/>
        <v>1</v>
      </c>
    </row>
    <row r="481" spans="1:10" s="156" customFormat="1" ht="18.75">
      <c r="A481" s="153"/>
      <c r="B481" s="153"/>
      <c r="C481" s="153"/>
      <c r="D481" s="153"/>
      <c r="E481" s="154" t="s">
        <v>442</v>
      </c>
      <c r="F481" s="155"/>
      <c r="G481" s="155"/>
      <c r="H481" s="155"/>
      <c r="I481" s="155"/>
      <c r="J481" s="183"/>
    </row>
    <row r="482" spans="1:10" s="156" customFormat="1" ht="18.75">
      <c r="A482" s="153"/>
      <c r="B482" s="153"/>
      <c r="C482" s="153"/>
      <c r="D482" s="153"/>
      <c r="E482" s="154" t="s">
        <v>591</v>
      </c>
      <c r="F482" s="155">
        <v>28815.0487</v>
      </c>
      <c r="G482" s="157"/>
      <c r="H482" s="155">
        <v>10509.622</v>
      </c>
      <c r="I482" s="155">
        <v>10509.622</v>
      </c>
      <c r="J482" s="183">
        <f>I482/H482</f>
        <v>1</v>
      </c>
    </row>
    <row r="483" spans="1:10" ht="18.75">
      <c r="A483" s="126"/>
      <c r="B483" s="126"/>
      <c r="C483" s="153" t="s">
        <v>882</v>
      </c>
      <c r="D483" s="126"/>
      <c r="E483" s="127" t="s">
        <v>884</v>
      </c>
      <c r="F483" s="140">
        <f>F484</f>
        <v>456664.7873</v>
      </c>
      <c r="G483" s="140">
        <f>G484</f>
        <v>0</v>
      </c>
      <c r="H483" s="140">
        <f>H484</f>
        <v>199682.8</v>
      </c>
      <c r="I483" s="140">
        <f>I484</f>
        <v>199682.8</v>
      </c>
      <c r="J483" s="150">
        <f>I483/H483</f>
        <v>1</v>
      </c>
    </row>
    <row r="484" spans="1:10" ht="18.75">
      <c r="A484" s="126"/>
      <c r="B484" s="126"/>
      <c r="C484" s="126"/>
      <c r="D484" s="126" t="s">
        <v>686</v>
      </c>
      <c r="E484" s="127" t="s">
        <v>134</v>
      </c>
      <c r="F484" s="140">
        <f>F486</f>
        <v>456664.7873</v>
      </c>
      <c r="G484" s="140">
        <f>G486</f>
        <v>0</v>
      </c>
      <c r="H484" s="140">
        <f>H486</f>
        <v>199682.8</v>
      </c>
      <c r="I484" s="140">
        <f>I486</f>
        <v>199682.8</v>
      </c>
      <c r="J484" s="150">
        <f>I484/H484</f>
        <v>1</v>
      </c>
    </row>
    <row r="485" spans="1:10" ht="18.75">
      <c r="A485" s="126"/>
      <c r="B485" s="126"/>
      <c r="C485" s="126"/>
      <c r="D485" s="126"/>
      <c r="E485" s="127" t="s">
        <v>442</v>
      </c>
      <c r="F485" s="140"/>
      <c r="G485" s="140"/>
      <c r="H485" s="140"/>
      <c r="I485" s="140"/>
      <c r="J485" s="150"/>
    </row>
    <row r="486" spans="1:10" ht="18.75">
      <c r="A486" s="47"/>
      <c r="B486" s="41"/>
      <c r="C486" s="126"/>
      <c r="D486" s="126"/>
      <c r="E486" s="127" t="s">
        <v>591</v>
      </c>
      <c r="F486" s="140">
        <v>456664.7873</v>
      </c>
      <c r="G486" s="49"/>
      <c r="H486" s="140">
        <v>199682.8</v>
      </c>
      <c r="I486" s="140">
        <v>199682.8</v>
      </c>
      <c r="J486" s="150">
        <f>I486/H486</f>
        <v>1</v>
      </c>
    </row>
    <row r="487" spans="1:10" ht="18.75">
      <c r="A487" s="47"/>
      <c r="B487" s="41" t="s">
        <v>397</v>
      </c>
      <c r="C487" s="126"/>
      <c r="D487" s="126"/>
      <c r="E487" s="54" t="s">
        <v>398</v>
      </c>
      <c r="F487" s="140"/>
      <c r="G487" s="49"/>
      <c r="H487" s="43">
        <f>H488+H493+H498</f>
        <v>772.0999999999999</v>
      </c>
      <c r="I487" s="43">
        <f>I488+I493+I498</f>
        <v>751.8</v>
      </c>
      <c r="J487" s="44">
        <f t="shared" si="46"/>
        <v>0.9737080689029919</v>
      </c>
    </row>
    <row r="488" spans="1:10" ht="37.5">
      <c r="A488" s="47"/>
      <c r="B488" s="41"/>
      <c r="C488" s="41" t="s">
        <v>192</v>
      </c>
      <c r="D488" s="41" t="s">
        <v>352</v>
      </c>
      <c r="E488" s="42" t="s">
        <v>460</v>
      </c>
      <c r="F488" s="43">
        <f>F489</f>
        <v>90.4</v>
      </c>
      <c r="G488" s="43">
        <f aca="true" t="shared" si="47" ref="G488:H490">G489</f>
        <v>0</v>
      </c>
      <c r="H488" s="43">
        <f t="shared" si="47"/>
        <v>102.3</v>
      </c>
      <c r="I488" s="43">
        <f>I489</f>
        <v>102.3</v>
      </c>
      <c r="J488" s="44">
        <f t="shared" si="46"/>
        <v>1</v>
      </c>
    </row>
    <row r="489" spans="1:10" ht="37.5">
      <c r="A489" s="47"/>
      <c r="B489" s="41"/>
      <c r="C489" s="41" t="s">
        <v>197</v>
      </c>
      <c r="D489" s="41" t="s">
        <v>352</v>
      </c>
      <c r="E489" s="42" t="s">
        <v>461</v>
      </c>
      <c r="F489" s="43">
        <f>F490</f>
        <v>90.4</v>
      </c>
      <c r="G489" s="43">
        <f t="shared" si="47"/>
        <v>0</v>
      </c>
      <c r="H489" s="43">
        <f t="shared" si="47"/>
        <v>102.3</v>
      </c>
      <c r="I489" s="43">
        <f>I490</f>
        <v>102.3</v>
      </c>
      <c r="J489" s="44">
        <f t="shared" si="46"/>
        <v>1</v>
      </c>
    </row>
    <row r="490" spans="1:10" ht="18.75">
      <c r="A490" s="47"/>
      <c r="B490" s="41"/>
      <c r="C490" s="41" t="s">
        <v>198</v>
      </c>
      <c r="D490" s="41"/>
      <c r="E490" s="42" t="s">
        <v>172</v>
      </c>
      <c r="F490" s="43">
        <f>F491</f>
        <v>90.4</v>
      </c>
      <c r="G490" s="43">
        <f t="shared" si="47"/>
        <v>0</v>
      </c>
      <c r="H490" s="43">
        <f t="shared" si="47"/>
        <v>102.3</v>
      </c>
      <c r="I490" s="43">
        <f>I491</f>
        <v>102.3</v>
      </c>
      <c r="J490" s="44">
        <f t="shared" si="46"/>
        <v>1</v>
      </c>
    </row>
    <row r="491" spans="1:10" ht="18.75">
      <c r="A491" s="47"/>
      <c r="B491" s="41"/>
      <c r="C491" s="47" t="s">
        <v>199</v>
      </c>
      <c r="D491" s="47" t="s">
        <v>352</v>
      </c>
      <c r="E491" s="48" t="s">
        <v>111</v>
      </c>
      <c r="F491" s="49">
        <f>SUM(F492:F492)</f>
        <v>90.4</v>
      </c>
      <c r="G491" s="49">
        <f>SUM(G492:G492)</f>
        <v>0</v>
      </c>
      <c r="H491" s="49">
        <f>SUM(H492:H492)</f>
        <v>102.3</v>
      </c>
      <c r="I491" s="49">
        <f>SUM(I492:I492)</f>
        <v>102.3</v>
      </c>
      <c r="J491" s="50">
        <f t="shared" si="46"/>
        <v>1</v>
      </c>
    </row>
    <row r="492" spans="1:10" ht="18.75">
      <c r="A492" s="47"/>
      <c r="B492" s="41"/>
      <c r="C492" s="47"/>
      <c r="D492" s="47" t="s">
        <v>103</v>
      </c>
      <c r="E492" s="51" t="s">
        <v>104</v>
      </c>
      <c r="F492" s="49">
        <v>90.4</v>
      </c>
      <c r="G492" s="49"/>
      <c r="H492" s="49">
        <v>102.3</v>
      </c>
      <c r="I492" s="49">
        <v>102.3</v>
      </c>
      <c r="J492" s="50">
        <f t="shared" si="46"/>
        <v>1</v>
      </c>
    </row>
    <row r="493" spans="1:10" ht="18.75">
      <c r="A493" s="47"/>
      <c r="B493" s="41"/>
      <c r="C493" s="41" t="s">
        <v>176</v>
      </c>
      <c r="D493" s="41" t="s">
        <v>352</v>
      </c>
      <c r="E493" s="42" t="s">
        <v>447</v>
      </c>
      <c r="F493" s="49"/>
      <c r="G493" s="49"/>
      <c r="H493" s="43">
        <f aca="true" t="shared" si="48" ref="H493:I495">H494</f>
        <v>175.4</v>
      </c>
      <c r="I493" s="43">
        <f t="shared" si="48"/>
        <v>175.4</v>
      </c>
      <c r="J493" s="44">
        <f>I493/H493</f>
        <v>1</v>
      </c>
    </row>
    <row r="494" spans="1:10" ht="37.5">
      <c r="A494" s="47"/>
      <c r="B494" s="41"/>
      <c r="C494" s="41" t="s">
        <v>177</v>
      </c>
      <c r="D494" s="41" t="s">
        <v>352</v>
      </c>
      <c r="E494" s="42" t="s">
        <v>448</v>
      </c>
      <c r="F494" s="49"/>
      <c r="G494" s="49"/>
      <c r="H494" s="43">
        <f t="shared" si="48"/>
        <v>175.4</v>
      </c>
      <c r="I494" s="43">
        <f t="shared" si="48"/>
        <v>175.4</v>
      </c>
      <c r="J494" s="44">
        <f>I494/H494</f>
        <v>1</v>
      </c>
    </row>
    <row r="495" spans="1:10" ht="18.75">
      <c r="A495" s="47"/>
      <c r="B495" s="41"/>
      <c r="C495" s="41" t="s">
        <v>178</v>
      </c>
      <c r="D495" s="41"/>
      <c r="E495" s="42" t="s">
        <v>172</v>
      </c>
      <c r="F495" s="49"/>
      <c r="G495" s="49"/>
      <c r="H495" s="43">
        <f t="shared" si="48"/>
        <v>175.4</v>
      </c>
      <c r="I495" s="43">
        <f t="shared" si="48"/>
        <v>175.4</v>
      </c>
      <c r="J495" s="44">
        <f>I495/H495</f>
        <v>1</v>
      </c>
    </row>
    <row r="496" spans="1:10" ht="18.75">
      <c r="A496" s="47"/>
      <c r="B496" s="41"/>
      <c r="C496" s="47" t="s">
        <v>241</v>
      </c>
      <c r="D496" s="47" t="s">
        <v>352</v>
      </c>
      <c r="E496" s="48" t="s">
        <v>802</v>
      </c>
      <c r="F496" s="49"/>
      <c r="G496" s="49"/>
      <c r="H496" s="49">
        <f>SUM(H497:H497)</f>
        <v>175.4</v>
      </c>
      <c r="I496" s="49">
        <f>SUM(I497:I497)</f>
        <v>175.4</v>
      </c>
      <c r="J496" s="50">
        <f>I496/H496</f>
        <v>1</v>
      </c>
    </row>
    <row r="497" spans="1:10" ht="18.75">
      <c r="A497" s="47"/>
      <c r="B497" s="41"/>
      <c r="C497" s="47"/>
      <c r="D497" s="47" t="s">
        <v>112</v>
      </c>
      <c r="E497" s="51" t="s">
        <v>113</v>
      </c>
      <c r="F497" s="49"/>
      <c r="G497" s="49"/>
      <c r="H497" s="49">
        <v>175.4</v>
      </c>
      <c r="I497" s="49">
        <v>175.4</v>
      </c>
      <c r="J497" s="50">
        <f>I497/H497</f>
        <v>1</v>
      </c>
    </row>
    <row r="498" spans="1:10" ht="18.75">
      <c r="A498" s="47"/>
      <c r="B498" s="47"/>
      <c r="C498" s="41" t="s">
        <v>169</v>
      </c>
      <c r="D498" s="41" t="s">
        <v>352</v>
      </c>
      <c r="E498" s="42" t="s">
        <v>146</v>
      </c>
      <c r="F498" s="43">
        <f>F499+F503</f>
        <v>474.8</v>
      </c>
      <c r="G498" s="43">
        <f>G499+G503</f>
        <v>0</v>
      </c>
      <c r="H498" s="43">
        <f>H499+H503</f>
        <v>494.4</v>
      </c>
      <c r="I498" s="43">
        <f>I499+I503</f>
        <v>474.1</v>
      </c>
      <c r="J498" s="44">
        <f t="shared" si="46"/>
        <v>0.9589401294498383</v>
      </c>
    </row>
    <row r="499" spans="1:10" ht="18.75">
      <c r="A499" s="47"/>
      <c r="B499" s="47"/>
      <c r="C499" s="41" t="s">
        <v>183</v>
      </c>
      <c r="D499" s="41" t="s">
        <v>352</v>
      </c>
      <c r="E499" s="42" t="s">
        <v>128</v>
      </c>
      <c r="F499" s="43">
        <f>F500</f>
        <v>352.8</v>
      </c>
      <c r="G499" s="43">
        <f aca="true" t="shared" si="49" ref="G499:H501">G500</f>
        <v>0</v>
      </c>
      <c r="H499" s="43">
        <f t="shared" si="49"/>
        <v>394.9</v>
      </c>
      <c r="I499" s="43">
        <f>I500</f>
        <v>374.6</v>
      </c>
      <c r="J499" s="44">
        <f t="shared" si="46"/>
        <v>0.9485945809065587</v>
      </c>
    </row>
    <row r="500" spans="1:10" ht="37.5">
      <c r="A500" s="47"/>
      <c r="B500" s="47"/>
      <c r="C500" s="41" t="s">
        <v>184</v>
      </c>
      <c r="D500" s="41"/>
      <c r="E500" s="42" t="s">
        <v>642</v>
      </c>
      <c r="F500" s="43">
        <f>F501</f>
        <v>352.8</v>
      </c>
      <c r="G500" s="43">
        <f t="shared" si="49"/>
        <v>0</v>
      </c>
      <c r="H500" s="43">
        <f t="shared" si="49"/>
        <v>394.9</v>
      </c>
      <c r="I500" s="43">
        <f>I501</f>
        <v>374.6</v>
      </c>
      <c r="J500" s="44">
        <f t="shared" si="46"/>
        <v>0.9485945809065587</v>
      </c>
    </row>
    <row r="501" spans="1:10" ht="18.75">
      <c r="A501" s="47"/>
      <c r="B501" s="47"/>
      <c r="C501" s="47" t="s">
        <v>185</v>
      </c>
      <c r="D501" s="47" t="s">
        <v>352</v>
      </c>
      <c r="E501" s="48" t="s">
        <v>114</v>
      </c>
      <c r="F501" s="49">
        <f>F502</f>
        <v>352.8</v>
      </c>
      <c r="G501" s="49">
        <f t="shared" si="49"/>
        <v>0</v>
      </c>
      <c r="H501" s="49">
        <f t="shared" si="49"/>
        <v>394.9</v>
      </c>
      <c r="I501" s="49">
        <f>I502</f>
        <v>374.6</v>
      </c>
      <c r="J501" s="50">
        <f t="shared" si="46"/>
        <v>0.9485945809065587</v>
      </c>
    </row>
    <row r="502" spans="1:10" ht="18.75">
      <c r="A502" s="47"/>
      <c r="B502" s="47"/>
      <c r="C502" s="47"/>
      <c r="D502" s="47" t="s">
        <v>103</v>
      </c>
      <c r="E502" s="51" t="s">
        <v>104</v>
      </c>
      <c r="F502" s="49">
        <v>352.8</v>
      </c>
      <c r="G502" s="49"/>
      <c r="H502" s="49">
        <v>394.9</v>
      </c>
      <c r="I502" s="49">
        <v>374.6</v>
      </c>
      <c r="J502" s="50">
        <f t="shared" si="46"/>
        <v>0.9485945809065587</v>
      </c>
    </row>
    <row r="503" spans="1:10" ht="37.5">
      <c r="A503" s="47"/>
      <c r="B503" s="47"/>
      <c r="C503" s="41" t="s">
        <v>170</v>
      </c>
      <c r="D503" s="41" t="s">
        <v>352</v>
      </c>
      <c r="E503" s="42" t="s">
        <v>126</v>
      </c>
      <c r="F503" s="43">
        <f>F507+F504</f>
        <v>122</v>
      </c>
      <c r="G503" s="43">
        <f>G507+G504</f>
        <v>0</v>
      </c>
      <c r="H503" s="43">
        <f>H507+H504</f>
        <v>99.5</v>
      </c>
      <c r="I503" s="43">
        <f>I507+I504</f>
        <v>99.5</v>
      </c>
      <c r="J503" s="44">
        <f t="shared" si="46"/>
        <v>1</v>
      </c>
    </row>
    <row r="504" spans="1:10" ht="18.75">
      <c r="A504" s="47"/>
      <c r="B504" s="47"/>
      <c r="C504" s="41" t="s">
        <v>171</v>
      </c>
      <c r="D504" s="41"/>
      <c r="E504" s="42" t="s">
        <v>172</v>
      </c>
      <c r="F504" s="43">
        <f aca="true" t="shared" si="50" ref="F504:I505">F505</f>
        <v>42</v>
      </c>
      <c r="G504" s="43">
        <f t="shared" si="50"/>
        <v>0</v>
      </c>
      <c r="H504" s="43">
        <f t="shared" si="50"/>
        <v>42</v>
      </c>
      <c r="I504" s="43">
        <f t="shared" si="50"/>
        <v>42</v>
      </c>
      <c r="J504" s="44">
        <f t="shared" si="46"/>
        <v>1</v>
      </c>
    </row>
    <row r="505" spans="1:10" ht="18.75">
      <c r="A505" s="47"/>
      <c r="B505" s="47"/>
      <c r="C505" s="47" t="s">
        <v>187</v>
      </c>
      <c r="D505" s="47" t="s">
        <v>352</v>
      </c>
      <c r="E505" s="48" t="s">
        <v>358</v>
      </c>
      <c r="F505" s="49">
        <f t="shared" si="50"/>
        <v>42</v>
      </c>
      <c r="G505" s="49">
        <f t="shared" si="50"/>
        <v>0</v>
      </c>
      <c r="H505" s="49">
        <f t="shared" si="50"/>
        <v>42</v>
      </c>
      <c r="I505" s="49">
        <f t="shared" si="50"/>
        <v>42</v>
      </c>
      <c r="J505" s="50">
        <f t="shared" si="46"/>
        <v>1</v>
      </c>
    </row>
    <row r="506" spans="1:10" ht="18.75">
      <c r="A506" s="47"/>
      <c r="B506" s="47"/>
      <c r="C506" s="47"/>
      <c r="D506" s="47" t="s">
        <v>112</v>
      </c>
      <c r="E506" s="51" t="s">
        <v>113</v>
      </c>
      <c r="F506" s="49">
        <v>42</v>
      </c>
      <c r="G506" s="49"/>
      <c r="H506" s="49">
        <f>SUM(F506:G506)</f>
        <v>42</v>
      </c>
      <c r="I506" s="49">
        <v>42</v>
      </c>
      <c r="J506" s="50">
        <f t="shared" si="46"/>
        <v>1</v>
      </c>
    </row>
    <row r="507" spans="1:10" ht="18.75">
      <c r="A507" s="47"/>
      <c r="B507" s="47"/>
      <c r="C507" s="45" t="s">
        <v>452</v>
      </c>
      <c r="D507" s="41"/>
      <c r="E507" s="54" t="s">
        <v>453</v>
      </c>
      <c r="F507" s="43">
        <f>F508+F510</f>
        <v>80</v>
      </c>
      <c r="G507" s="43">
        <f>G508+G510</f>
        <v>0</v>
      </c>
      <c r="H507" s="43">
        <f>H508+H510</f>
        <v>57.5</v>
      </c>
      <c r="I507" s="43">
        <f>I508+I510</f>
        <v>57.5</v>
      </c>
      <c r="J507" s="44">
        <f t="shared" si="46"/>
        <v>1</v>
      </c>
    </row>
    <row r="508" spans="1:10" ht="18.75">
      <c r="A508" s="47"/>
      <c r="B508" s="47"/>
      <c r="C508" s="47" t="s">
        <v>455</v>
      </c>
      <c r="D508" s="47"/>
      <c r="E508" s="51" t="s">
        <v>456</v>
      </c>
      <c r="F508" s="49">
        <f>F509</f>
        <v>30</v>
      </c>
      <c r="G508" s="49">
        <f>G509</f>
        <v>0</v>
      </c>
      <c r="H508" s="49">
        <f>H509</f>
        <v>7.5</v>
      </c>
      <c r="I508" s="49">
        <f>I509</f>
        <v>7.5</v>
      </c>
      <c r="J508" s="50">
        <f t="shared" si="46"/>
        <v>1</v>
      </c>
    </row>
    <row r="509" spans="1:10" ht="18.75">
      <c r="A509" s="47"/>
      <c r="B509" s="47"/>
      <c r="C509" s="47"/>
      <c r="D509" s="47" t="s">
        <v>112</v>
      </c>
      <c r="E509" s="51" t="s">
        <v>113</v>
      </c>
      <c r="F509" s="49">
        <v>30</v>
      </c>
      <c r="G509" s="49"/>
      <c r="H509" s="49">
        <v>7.5</v>
      </c>
      <c r="I509" s="49">
        <v>7.5</v>
      </c>
      <c r="J509" s="50">
        <f t="shared" si="46"/>
        <v>1</v>
      </c>
    </row>
    <row r="510" spans="1:10" ht="18.75">
      <c r="A510" s="47"/>
      <c r="B510" s="47"/>
      <c r="C510" s="47" t="s">
        <v>593</v>
      </c>
      <c r="D510" s="47" t="s">
        <v>352</v>
      </c>
      <c r="E510" s="48" t="s">
        <v>120</v>
      </c>
      <c r="F510" s="49">
        <f>F511</f>
        <v>50</v>
      </c>
      <c r="G510" s="49">
        <f>G511</f>
        <v>0</v>
      </c>
      <c r="H510" s="49">
        <f>H511</f>
        <v>50</v>
      </c>
      <c r="I510" s="49">
        <f>I511</f>
        <v>50</v>
      </c>
      <c r="J510" s="50">
        <f t="shared" si="46"/>
        <v>1</v>
      </c>
    </row>
    <row r="511" spans="1:10" ht="18.75">
      <c r="A511" s="47"/>
      <c r="B511" s="47"/>
      <c r="C511" s="45"/>
      <c r="D511" s="47" t="s">
        <v>112</v>
      </c>
      <c r="E511" s="51" t="s">
        <v>113</v>
      </c>
      <c r="F511" s="49">
        <v>50</v>
      </c>
      <c r="G511" s="49"/>
      <c r="H511" s="49">
        <f>SUM(F511:G511)</f>
        <v>50</v>
      </c>
      <c r="I511" s="49">
        <v>50</v>
      </c>
      <c r="J511" s="50">
        <f t="shared" si="46"/>
        <v>1</v>
      </c>
    </row>
    <row r="512" spans="1:10" ht="18.75">
      <c r="A512" s="47"/>
      <c r="B512" s="52" t="s">
        <v>33</v>
      </c>
      <c r="C512" s="45"/>
      <c r="D512" s="45"/>
      <c r="E512" s="46" t="s">
        <v>84</v>
      </c>
      <c r="F512" s="43">
        <f>F513</f>
        <v>15376.4</v>
      </c>
      <c r="G512" s="43">
        <f>G513</f>
        <v>0</v>
      </c>
      <c r="H512" s="43">
        <f>H513</f>
        <v>15376.4</v>
      </c>
      <c r="I512" s="43">
        <f>I513</f>
        <v>15376.4</v>
      </c>
      <c r="J512" s="44">
        <f t="shared" si="46"/>
        <v>1</v>
      </c>
    </row>
    <row r="513" spans="1:10" ht="18.75">
      <c r="A513" s="47"/>
      <c r="B513" s="52"/>
      <c r="C513" s="41" t="s">
        <v>169</v>
      </c>
      <c r="D513" s="41" t="s">
        <v>352</v>
      </c>
      <c r="E513" s="42" t="s">
        <v>146</v>
      </c>
      <c r="F513" s="43">
        <f aca="true" t="shared" si="51" ref="F513:I514">F514</f>
        <v>15376.4</v>
      </c>
      <c r="G513" s="43">
        <f t="shared" si="51"/>
        <v>0</v>
      </c>
      <c r="H513" s="43">
        <f t="shared" si="51"/>
        <v>15376.4</v>
      </c>
      <c r="I513" s="43">
        <f t="shared" si="51"/>
        <v>15376.4</v>
      </c>
      <c r="J513" s="44">
        <f t="shared" si="46"/>
        <v>1</v>
      </c>
    </row>
    <row r="514" spans="1:10" ht="37.5">
      <c r="A514" s="47"/>
      <c r="B514" s="52"/>
      <c r="C514" s="41" t="s">
        <v>170</v>
      </c>
      <c r="D514" s="41" t="s">
        <v>352</v>
      </c>
      <c r="E514" s="42" t="s">
        <v>126</v>
      </c>
      <c r="F514" s="43">
        <f t="shared" si="51"/>
        <v>15376.4</v>
      </c>
      <c r="G514" s="43">
        <f t="shared" si="51"/>
        <v>0</v>
      </c>
      <c r="H514" s="43">
        <f>H515</f>
        <v>15376.4</v>
      </c>
      <c r="I514" s="43">
        <f t="shared" si="51"/>
        <v>15376.4</v>
      </c>
      <c r="J514" s="44">
        <f t="shared" si="46"/>
        <v>1</v>
      </c>
    </row>
    <row r="515" spans="1:10" ht="18.75">
      <c r="A515" s="47"/>
      <c r="B515" s="52"/>
      <c r="C515" s="41" t="s">
        <v>452</v>
      </c>
      <c r="D515" s="41"/>
      <c r="E515" s="42" t="s">
        <v>453</v>
      </c>
      <c r="F515" s="43">
        <f>F518+F516</f>
        <v>15376.4</v>
      </c>
      <c r="G515" s="43">
        <f>G518+G516</f>
        <v>0</v>
      </c>
      <c r="H515" s="43">
        <f>H518+H516</f>
        <v>15376.4</v>
      </c>
      <c r="I515" s="43">
        <f>I518+I516</f>
        <v>15376.4</v>
      </c>
      <c r="J515" s="44">
        <f t="shared" si="46"/>
        <v>1</v>
      </c>
    </row>
    <row r="516" spans="1:10" ht="37.5">
      <c r="A516" s="47"/>
      <c r="B516" s="52"/>
      <c r="C516" s="53" t="s">
        <v>635</v>
      </c>
      <c r="D516" s="47"/>
      <c r="E516" s="51" t="s">
        <v>636</v>
      </c>
      <c r="F516" s="49">
        <f>F517</f>
        <v>2700</v>
      </c>
      <c r="G516" s="49">
        <f>G517</f>
        <v>0</v>
      </c>
      <c r="H516" s="49">
        <f>H517</f>
        <v>2700</v>
      </c>
      <c r="I516" s="49">
        <f>I517</f>
        <v>2700</v>
      </c>
      <c r="J516" s="50">
        <f t="shared" si="46"/>
        <v>1</v>
      </c>
    </row>
    <row r="517" spans="1:10" ht="18.75">
      <c r="A517" s="47"/>
      <c r="B517" s="52"/>
      <c r="C517" s="45"/>
      <c r="D517" s="47" t="s">
        <v>112</v>
      </c>
      <c r="E517" s="51" t="s">
        <v>113</v>
      </c>
      <c r="F517" s="49">
        <v>2700</v>
      </c>
      <c r="G517" s="49"/>
      <c r="H517" s="49">
        <f>SUM(F517:G517)</f>
        <v>2700</v>
      </c>
      <c r="I517" s="49">
        <v>2700</v>
      </c>
      <c r="J517" s="50">
        <f t="shared" si="46"/>
        <v>1</v>
      </c>
    </row>
    <row r="518" spans="1:10" ht="18.75">
      <c r="A518" s="47"/>
      <c r="B518" s="52"/>
      <c r="C518" s="47" t="s">
        <v>593</v>
      </c>
      <c r="D518" s="47" t="s">
        <v>352</v>
      </c>
      <c r="E518" s="48" t="s">
        <v>120</v>
      </c>
      <c r="F518" s="49">
        <f>F519</f>
        <v>12676.4</v>
      </c>
      <c r="G518" s="49">
        <f>G519</f>
        <v>0</v>
      </c>
      <c r="H518" s="49">
        <f>H519</f>
        <v>12676.4</v>
      </c>
      <c r="I518" s="49">
        <f>I519</f>
        <v>12676.4</v>
      </c>
      <c r="J518" s="50">
        <f t="shared" si="46"/>
        <v>1</v>
      </c>
    </row>
    <row r="519" spans="1:10" ht="18.75">
      <c r="A519" s="47"/>
      <c r="B519" s="52"/>
      <c r="C519" s="45"/>
      <c r="D519" s="47" t="s">
        <v>112</v>
      </c>
      <c r="E519" s="51" t="s">
        <v>113</v>
      </c>
      <c r="F519" s="49">
        <v>12676.4</v>
      </c>
      <c r="G519" s="49"/>
      <c r="H519" s="49">
        <f>SUM(F519:G519)</f>
        <v>12676.4</v>
      </c>
      <c r="I519" s="49">
        <v>12676.4</v>
      </c>
      <c r="J519" s="50">
        <f t="shared" si="46"/>
        <v>1</v>
      </c>
    </row>
    <row r="520" spans="1:10" ht="18.75">
      <c r="A520" s="47"/>
      <c r="B520" s="45" t="s">
        <v>98</v>
      </c>
      <c r="C520" s="45"/>
      <c r="D520" s="45"/>
      <c r="E520" s="46" t="s">
        <v>366</v>
      </c>
      <c r="F520" s="49"/>
      <c r="G520" s="49"/>
      <c r="H520" s="43">
        <f>H521</f>
        <v>250</v>
      </c>
      <c r="I520" s="43">
        <f>I521</f>
        <v>7</v>
      </c>
      <c r="J520" s="44">
        <f t="shared" si="46"/>
        <v>0.028</v>
      </c>
    </row>
    <row r="521" spans="1:10" ht="18.75">
      <c r="A521" s="158"/>
      <c r="B521" s="52" t="s">
        <v>10</v>
      </c>
      <c r="C521" s="45"/>
      <c r="D521" s="45"/>
      <c r="E521" s="46" t="s">
        <v>25</v>
      </c>
      <c r="F521" s="43">
        <f>F522</f>
        <v>250</v>
      </c>
      <c r="G521" s="43">
        <f aca="true" t="shared" si="52" ref="G521:H525">G522</f>
        <v>0</v>
      </c>
      <c r="H521" s="43">
        <f t="shared" si="52"/>
        <v>250</v>
      </c>
      <c r="I521" s="43">
        <f>I522</f>
        <v>7</v>
      </c>
      <c r="J521" s="44">
        <f t="shared" si="46"/>
        <v>0.028</v>
      </c>
    </row>
    <row r="522" spans="1:10" ht="18.75">
      <c r="A522" s="41"/>
      <c r="B522" s="41"/>
      <c r="C522" s="41" t="s">
        <v>248</v>
      </c>
      <c r="D522" s="41" t="s">
        <v>352</v>
      </c>
      <c r="E522" s="42" t="s">
        <v>148</v>
      </c>
      <c r="F522" s="43">
        <f>F523</f>
        <v>250</v>
      </c>
      <c r="G522" s="43">
        <f t="shared" si="52"/>
        <v>0</v>
      </c>
      <c r="H522" s="43">
        <f t="shared" si="52"/>
        <v>250</v>
      </c>
      <c r="I522" s="43">
        <f>I523</f>
        <v>7</v>
      </c>
      <c r="J522" s="44">
        <f t="shared" si="46"/>
        <v>0.028</v>
      </c>
    </row>
    <row r="523" spans="1:10" ht="18.75">
      <c r="A523" s="41"/>
      <c r="B523" s="41"/>
      <c r="C523" s="41" t="s">
        <v>249</v>
      </c>
      <c r="D523" s="41" t="s">
        <v>352</v>
      </c>
      <c r="E523" s="42" t="s">
        <v>139</v>
      </c>
      <c r="F523" s="43">
        <f>F524</f>
        <v>250</v>
      </c>
      <c r="G523" s="43">
        <f t="shared" si="52"/>
        <v>0</v>
      </c>
      <c r="H523" s="43">
        <f t="shared" si="52"/>
        <v>250</v>
      </c>
      <c r="I523" s="43">
        <f>I524</f>
        <v>7</v>
      </c>
      <c r="J523" s="44">
        <f t="shared" si="46"/>
        <v>0.028</v>
      </c>
    </row>
    <row r="524" spans="1:10" ht="18.75">
      <c r="A524" s="41"/>
      <c r="B524" s="41"/>
      <c r="C524" s="41" t="s">
        <v>250</v>
      </c>
      <c r="D524" s="41"/>
      <c r="E524" s="42" t="s">
        <v>251</v>
      </c>
      <c r="F524" s="43">
        <f>F525</f>
        <v>250</v>
      </c>
      <c r="G524" s="43">
        <f t="shared" si="52"/>
        <v>0</v>
      </c>
      <c r="H524" s="43">
        <f t="shared" si="52"/>
        <v>250</v>
      </c>
      <c r="I524" s="43">
        <f>I525</f>
        <v>7</v>
      </c>
      <c r="J524" s="44">
        <f t="shared" si="46"/>
        <v>0.028</v>
      </c>
    </row>
    <row r="525" spans="1:10" ht="18.75">
      <c r="A525" s="41"/>
      <c r="B525" s="41"/>
      <c r="C525" s="47" t="s">
        <v>252</v>
      </c>
      <c r="D525" s="47" t="s">
        <v>352</v>
      </c>
      <c r="E525" s="48" t="s">
        <v>153</v>
      </c>
      <c r="F525" s="49">
        <f>F526</f>
        <v>250</v>
      </c>
      <c r="G525" s="49">
        <f t="shared" si="52"/>
        <v>0</v>
      </c>
      <c r="H525" s="49">
        <f t="shared" si="52"/>
        <v>250</v>
      </c>
      <c r="I525" s="49">
        <f>I526</f>
        <v>7</v>
      </c>
      <c r="J525" s="50">
        <f t="shared" si="46"/>
        <v>0.028</v>
      </c>
    </row>
    <row r="526" spans="1:10" ht="18.75">
      <c r="A526" s="47"/>
      <c r="B526" s="47"/>
      <c r="C526" s="47"/>
      <c r="D526" s="47" t="s">
        <v>103</v>
      </c>
      <c r="E526" s="51" t="s">
        <v>104</v>
      </c>
      <c r="F526" s="49">
        <v>250</v>
      </c>
      <c r="G526" s="49"/>
      <c r="H526" s="49">
        <f>SUM(F526:G526)</f>
        <v>250</v>
      </c>
      <c r="I526" s="49">
        <v>7</v>
      </c>
      <c r="J526" s="50">
        <f t="shared" si="46"/>
        <v>0.028</v>
      </c>
    </row>
    <row r="527" spans="1:10" ht="18.75">
      <c r="A527" s="47"/>
      <c r="B527" s="45" t="s">
        <v>97</v>
      </c>
      <c r="C527" s="45"/>
      <c r="D527" s="45"/>
      <c r="E527" s="46" t="s">
        <v>0</v>
      </c>
      <c r="F527" s="43" t="e">
        <f>F528+F566+F560+F534</f>
        <v>#REF!</v>
      </c>
      <c r="G527" s="43" t="e">
        <f>G528+G566+G560+G534</f>
        <v>#REF!</v>
      </c>
      <c r="H527" s="43">
        <f>H528+H566+H560+H534</f>
        <v>89439.6</v>
      </c>
      <c r="I527" s="43">
        <f>I528+I566+I560+I534</f>
        <v>73673.84000000001</v>
      </c>
      <c r="J527" s="44">
        <f t="shared" si="46"/>
        <v>0.8237272975281643</v>
      </c>
    </row>
    <row r="528" spans="1:10" ht="18.75">
      <c r="A528" s="47"/>
      <c r="B528" s="52" t="s">
        <v>53</v>
      </c>
      <c r="C528" s="45"/>
      <c r="D528" s="45"/>
      <c r="E528" s="46" t="s">
        <v>1</v>
      </c>
      <c r="F528" s="43">
        <f>F529</f>
        <v>13708</v>
      </c>
      <c r="G528" s="43">
        <f aca="true" t="shared" si="53" ref="G528:H532">G529</f>
        <v>0</v>
      </c>
      <c r="H528" s="43">
        <f t="shared" si="53"/>
        <v>12769.6</v>
      </c>
      <c r="I528" s="43">
        <f>I529</f>
        <v>12725.3</v>
      </c>
      <c r="J528" s="44">
        <f t="shared" si="46"/>
        <v>0.9965308232051121</v>
      </c>
    </row>
    <row r="529" spans="1:10" ht="18.75">
      <c r="A529" s="41"/>
      <c r="B529" s="41"/>
      <c r="C529" s="41" t="s">
        <v>169</v>
      </c>
      <c r="D529" s="41" t="s">
        <v>352</v>
      </c>
      <c r="E529" s="42" t="s">
        <v>146</v>
      </c>
      <c r="F529" s="43">
        <f>F530</f>
        <v>13708</v>
      </c>
      <c r="G529" s="43">
        <f t="shared" si="53"/>
        <v>0</v>
      </c>
      <c r="H529" s="43">
        <f t="shared" si="53"/>
        <v>12769.6</v>
      </c>
      <c r="I529" s="43">
        <f>I530</f>
        <v>12725.3</v>
      </c>
      <c r="J529" s="44">
        <f t="shared" si="46"/>
        <v>0.9965308232051121</v>
      </c>
    </row>
    <row r="530" spans="1:10" ht="37.5">
      <c r="A530" s="41"/>
      <c r="B530" s="41"/>
      <c r="C530" s="41" t="s">
        <v>170</v>
      </c>
      <c r="D530" s="41" t="s">
        <v>352</v>
      </c>
      <c r="E530" s="42" t="s">
        <v>126</v>
      </c>
      <c r="F530" s="43">
        <f>F531</f>
        <v>13708</v>
      </c>
      <c r="G530" s="43">
        <f t="shared" si="53"/>
        <v>0</v>
      </c>
      <c r="H530" s="43">
        <f t="shared" si="53"/>
        <v>12769.6</v>
      </c>
      <c r="I530" s="43">
        <f>I531</f>
        <v>12725.3</v>
      </c>
      <c r="J530" s="44">
        <f t="shared" si="46"/>
        <v>0.9965308232051121</v>
      </c>
    </row>
    <row r="531" spans="1:10" ht="18.75">
      <c r="A531" s="41"/>
      <c r="B531" s="41"/>
      <c r="C531" s="41" t="s">
        <v>171</v>
      </c>
      <c r="D531" s="41"/>
      <c r="E531" s="42" t="s">
        <v>172</v>
      </c>
      <c r="F531" s="43">
        <f>F532</f>
        <v>13708</v>
      </c>
      <c r="G531" s="43">
        <f t="shared" si="53"/>
        <v>0</v>
      </c>
      <c r="H531" s="43">
        <f t="shared" si="53"/>
        <v>12769.6</v>
      </c>
      <c r="I531" s="43">
        <f>I532</f>
        <v>12725.3</v>
      </c>
      <c r="J531" s="44">
        <f t="shared" si="46"/>
        <v>0.9965308232051121</v>
      </c>
    </row>
    <row r="532" spans="1:10" ht="37.5">
      <c r="A532" s="41"/>
      <c r="B532" s="41"/>
      <c r="C532" s="47" t="s">
        <v>253</v>
      </c>
      <c r="D532" s="47" t="s">
        <v>352</v>
      </c>
      <c r="E532" s="48" t="s">
        <v>514</v>
      </c>
      <c r="F532" s="49">
        <f>F533</f>
        <v>13708</v>
      </c>
      <c r="G532" s="49">
        <f t="shared" si="53"/>
        <v>0</v>
      </c>
      <c r="H532" s="49">
        <f t="shared" si="53"/>
        <v>12769.6</v>
      </c>
      <c r="I532" s="49">
        <f>I533</f>
        <v>12725.3</v>
      </c>
      <c r="J532" s="50">
        <f t="shared" si="46"/>
        <v>0.9965308232051121</v>
      </c>
    </row>
    <row r="533" spans="1:10" ht="18.75">
      <c r="A533" s="47"/>
      <c r="B533" s="47"/>
      <c r="C533" s="47"/>
      <c r="D533" s="47" t="s">
        <v>109</v>
      </c>
      <c r="E533" s="51" t="s">
        <v>110</v>
      </c>
      <c r="F533" s="49">
        <v>13708</v>
      </c>
      <c r="G533" s="49"/>
      <c r="H533" s="49">
        <v>12769.6</v>
      </c>
      <c r="I533" s="49">
        <v>12725.3</v>
      </c>
      <c r="J533" s="50">
        <f t="shared" si="46"/>
        <v>0.9965308232051121</v>
      </c>
    </row>
    <row r="534" spans="1:10" ht="18.75">
      <c r="A534" s="47"/>
      <c r="B534" s="45" t="s">
        <v>41</v>
      </c>
      <c r="C534" s="45"/>
      <c r="D534" s="45"/>
      <c r="E534" s="46" t="s">
        <v>2</v>
      </c>
      <c r="F534" s="43" t="e">
        <f>F551+F535</f>
        <v>#REF!</v>
      </c>
      <c r="G534" s="43" t="e">
        <f>G551+G535</f>
        <v>#REF!</v>
      </c>
      <c r="H534" s="43">
        <f>H551+H535</f>
        <v>38074.3</v>
      </c>
      <c r="I534" s="43">
        <f>I551+I535</f>
        <v>31879.100000000002</v>
      </c>
      <c r="J534" s="44">
        <f t="shared" si="46"/>
        <v>0.8372865686302834</v>
      </c>
    </row>
    <row r="535" spans="1:10" ht="18.75">
      <c r="A535" s="47"/>
      <c r="B535" s="45"/>
      <c r="C535" s="41" t="s">
        <v>482</v>
      </c>
      <c r="D535" s="41" t="s">
        <v>352</v>
      </c>
      <c r="E535" s="60" t="s">
        <v>447</v>
      </c>
      <c r="F535" s="43">
        <f>F547</f>
        <v>8774.5</v>
      </c>
      <c r="G535" s="43">
        <f>G547</f>
        <v>0</v>
      </c>
      <c r="H535" s="43">
        <f>H547+H536</f>
        <v>27504.600000000002</v>
      </c>
      <c r="I535" s="43">
        <f>I547+I536</f>
        <v>21309.4</v>
      </c>
      <c r="J535" s="44">
        <f t="shared" si="46"/>
        <v>0.7747576768976826</v>
      </c>
    </row>
    <row r="536" spans="1:10" ht="18.75">
      <c r="A536" s="47"/>
      <c r="B536" s="45"/>
      <c r="C536" s="41" t="s">
        <v>222</v>
      </c>
      <c r="D536" s="41"/>
      <c r="E536" s="60" t="s">
        <v>133</v>
      </c>
      <c r="F536" s="43"/>
      <c r="G536" s="43"/>
      <c r="H536" s="43">
        <f>H537+H542</f>
        <v>10712.2</v>
      </c>
      <c r="I536" s="43">
        <f>I537+I542</f>
        <v>10567.7</v>
      </c>
      <c r="J536" s="44">
        <f t="shared" si="46"/>
        <v>0.9865107074177106</v>
      </c>
    </row>
    <row r="537" spans="1:10" ht="18.75">
      <c r="A537" s="47"/>
      <c r="B537" s="45"/>
      <c r="C537" s="41" t="s">
        <v>223</v>
      </c>
      <c r="D537" s="41"/>
      <c r="E537" s="60" t="s">
        <v>224</v>
      </c>
      <c r="F537" s="43"/>
      <c r="G537" s="43"/>
      <c r="H537" s="43">
        <f>H540+H538</f>
        <v>6456.2</v>
      </c>
      <c r="I537" s="43">
        <f>I540+I538</f>
        <v>6330.099999999999</v>
      </c>
      <c r="J537" s="44">
        <f t="shared" si="46"/>
        <v>0.9804683869768593</v>
      </c>
    </row>
    <row r="538" spans="1:10" ht="18.75">
      <c r="A538" s="47"/>
      <c r="B538" s="45"/>
      <c r="C538" s="47" t="s">
        <v>493</v>
      </c>
      <c r="D538" s="47" t="s">
        <v>352</v>
      </c>
      <c r="E538" s="48" t="s">
        <v>573</v>
      </c>
      <c r="F538" s="43"/>
      <c r="G538" s="43"/>
      <c r="H538" s="49">
        <f aca="true" t="shared" si="54" ref="H538:I540">H539</f>
        <v>795.4</v>
      </c>
      <c r="I538" s="49">
        <f t="shared" si="54"/>
        <v>795.4</v>
      </c>
      <c r="J538" s="50">
        <f t="shared" si="46"/>
        <v>1</v>
      </c>
    </row>
    <row r="539" spans="1:10" ht="18.75">
      <c r="A539" s="47"/>
      <c r="B539" s="45"/>
      <c r="C539" s="47"/>
      <c r="D539" s="47" t="s">
        <v>109</v>
      </c>
      <c r="E539" s="63" t="s">
        <v>110</v>
      </c>
      <c r="F539" s="43"/>
      <c r="G539" s="43"/>
      <c r="H539" s="49">
        <v>795.4</v>
      </c>
      <c r="I539" s="49">
        <v>795.4</v>
      </c>
      <c r="J539" s="50">
        <f t="shared" si="46"/>
        <v>1</v>
      </c>
    </row>
    <row r="540" spans="1:10" ht="18.75">
      <c r="A540" s="47"/>
      <c r="B540" s="45"/>
      <c r="C540" s="126" t="s">
        <v>493</v>
      </c>
      <c r="D540" s="126"/>
      <c r="E540" s="159" t="s">
        <v>574</v>
      </c>
      <c r="F540" s="160"/>
      <c r="G540" s="160"/>
      <c r="H540" s="128">
        <f t="shared" si="54"/>
        <v>5660.8</v>
      </c>
      <c r="I540" s="128">
        <f t="shared" si="54"/>
        <v>5534.7</v>
      </c>
      <c r="J540" s="150">
        <f t="shared" si="46"/>
        <v>0.9777239966082532</v>
      </c>
    </row>
    <row r="541" spans="1:10" ht="18.75">
      <c r="A541" s="47"/>
      <c r="B541" s="45"/>
      <c r="C541" s="126"/>
      <c r="D541" s="126" t="s">
        <v>109</v>
      </c>
      <c r="E541" s="159" t="s">
        <v>110</v>
      </c>
      <c r="F541" s="160"/>
      <c r="G541" s="160"/>
      <c r="H541" s="128">
        <v>5660.8</v>
      </c>
      <c r="I541" s="128">
        <v>5534.7</v>
      </c>
      <c r="J541" s="150">
        <f aca="true" t="shared" si="55" ref="J541:J604">I541/H541</f>
        <v>0.9777239966082532</v>
      </c>
    </row>
    <row r="542" spans="1:10" ht="18.75">
      <c r="A542" s="47"/>
      <c r="B542" s="45"/>
      <c r="C542" s="41" t="s">
        <v>551</v>
      </c>
      <c r="D542" s="41"/>
      <c r="E542" s="60" t="s">
        <v>671</v>
      </c>
      <c r="F542" s="43"/>
      <c r="G542" s="43"/>
      <c r="H542" s="43">
        <f>H543+H545</f>
        <v>4256</v>
      </c>
      <c r="I542" s="43">
        <f>I543+I545</f>
        <v>4237.6</v>
      </c>
      <c r="J542" s="50">
        <f t="shared" si="55"/>
        <v>0.9956766917293234</v>
      </c>
    </row>
    <row r="543" spans="1:10" ht="18.75">
      <c r="A543" s="47"/>
      <c r="B543" s="45"/>
      <c r="C543" s="126" t="s">
        <v>575</v>
      </c>
      <c r="D543" s="126"/>
      <c r="E543" s="159" t="s">
        <v>803</v>
      </c>
      <c r="F543" s="160"/>
      <c r="G543" s="160"/>
      <c r="H543" s="128">
        <f>H544</f>
        <v>4103.9</v>
      </c>
      <c r="I543" s="128">
        <f>I544</f>
        <v>4085.5</v>
      </c>
      <c r="J543" s="150">
        <f t="shared" si="55"/>
        <v>0.995516459952728</v>
      </c>
    </row>
    <row r="544" spans="1:10" ht="18.75">
      <c r="A544" s="47"/>
      <c r="B544" s="45"/>
      <c r="C544" s="126"/>
      <c r="D544" s="126" t="s">
        <v>109</v>
      </c>
      <c r="E544" s="159" t="s">
        <v>110</v>
      </c>
      <c r="F544" s="160"/>
      <c r="G544" s="160"/>
      <c r="H544" s="128">
        <v>4103.9</v>
      </c>
      <c r="I544" s="128">
        <v>4085.5</v>
      </c>
      <c r="J544" s="150">
        <f t="shared" si="55"/>
        <v>0.995516459952728</v>
      </c>
    </row>
    <row r="545" spans="1:10" ht="18.75">
      <c r="A545" s="47"/>
      <c r="B545" s="45"/>
      <c r="C545" s="126" t="s">
        <v>576</v>
      </c>
      <c r="D545" s="126"/>
      <c r="E545" s="159" t="s">
        <v>804</v>
      </c>
      <c r="F545" s="160"/>
      <c r="G545" s="160"/>
      <c r="H545" s="128">
        <f>H546</f>
        <v>152.1</v>
      </c>
      <c r="I545" s="128">
        <f>I546</f>
        <v>152.1</v>
      </c>
      <c r="J545" s="150">
        <f t="shared" si="55"/>
        <v>1</v>
      </c>
    </row>
    <row r="546" spans="1:10" ht="18.75">
      <c r="A546" s="47"/>
      <c r="B546" s="45"/>
      <c r="C546" s="126"/>
      <c r="D546" s="126" t="s">
        <v>109</v>
      </c>
      <c r="E546" s="159" t="s">
        <v>110</v>
      </c>
      <c r="F546" s="160"/>
      <c r="G546" s="160"/>
      <c r="H546" s="128">
        <v>152.1</v>
      </c>
      <c r="I546" s="128">
        <v>152.1</v>
      </c>
      <c r="J546" s="150">
        <f t="shared" si="55"/>
        <v>1</v>
      </c>
    </row>
    <row r="547" spans="1:10" ht="37.5">
      <c r="A547" s="47"/>
      <c r="B547" s="45"/>
      <c r="C547" s="59" t="s">
        <v>177</v>
      </c>
      <c r="D547" s="59"/>
      <c r="E547" s="58" t="s">
        <v>448</v>
      </c>
      <c r="F547" s="43">
        <f aca="true" t="shared" si="56" ref="F547:I549">F548</f>
        <v>8774.5</v>
      </c>
      <c r="G547" s="43">
        <f t="shared" si="56"/>
        <v>0</v>
      </c>
      <c r="H547" s="43">
        <f t="shared" si="56"/>
        <v>16792.4</v>
      </c>
      <c r="I547" s="43">
        <f t="shared" si="56"/>
        <v>10741.7</v>
      </c>
      <c r="J547" s="44">
        <f t="shared" si="55"/>
        <v>0.6396762821276292</v>
      </c>
    </row>
    <row r="548" spans="1:10" ht="18.75">
      <c r="A548" s="47"/>
      <c r="B548" s="45"/>
      <c r="C548" s="59" t="s">
        <v>363</v>
      </c>
      <c r="D548" s="59"/>
      <c r="E548" s="58" t="s">
        <v>453</v>
      </c>
      <c r="F548" s="43">
        <f t="shared" si="56"/>
        <v>8774.5</v>
      </c>
      <c r="G548" s="43">
        <f t="shared" si="56"/>
        <v>0</v>
      </c>
      <c r="H548" s="43">
        <f t="shared" si="56"/>
        <v>16792.4</v>
      </c>
      <c r="I548" s="43">
        <f t="shared" si="56"/>
        <v>10741.7</v>
      </c>
      <c r="J548" s="44">
        <f t="shared" si="55"/>
        <v>0.6396762821276292</v>
      </c>
    </row>
    <row r="549" spans="1:10" ht="56.25">
      <c r="A549" s="47"/>
      <c r="B549" s="45"/>
      <c r="C549" s="132" t="s">
        <v>690</v>
      </c>
      <c r="D549" s="59"/>
      <c r="E549" s="161" t="s">
        <v>620</v>
      </c>
      <c r="F549" s="128">
        <f t="shared" si="56"/>
        <v>8774.5</v>
      </c>
      <c r="G549" s="128">
        <f t="shared" si="56"/>
        <v>0</v>
      </c>
      <c r="H549" s="128">
        <f t="shared" si="56"/>
        <v>16792.4</v>
      </c>
      <c r="I549" s="128">
        <f t="shared" si="56"/>
        <v>10741.7</v>
      </c>
      <c r="J549" s="150">
        <f t="shared" si="55"/>
        <v>0.6396762821276292</v>
      </c>
    </row>
    <row r="550" spans="1:10" ht="18.75">
      <c r="A550" s="47"/>
      <c r="B550" s="45"/>
      <c r="C550" s="59"/>
      <c r="D550" s="126" t="s">
        <v>105</v>
      </c>
      <c r="E550" s="127" t="s">
        <v>106</v>
      </c>
      <c r="F550" s="128">
        <v>8774.5</v>
      </c>
      <c r="G550" s="49"/>
      <c r="H550" s="128">
        <v>16792.4</v>
      </c>
      <c r="I550" s="128">
        <v>10741.7</v>
      </c>
      <c r="J550" s="150">
        <f t="shared" si="55"/>
        <v>0.6396762821276292</v>
      </c>
    </row>
    <row r="551" spans="1:10" ht="18.75">
      <c r="A551" s="47"/>
      <c r="B551" s="47"/>
      <c r="C551" s="45" t="s">
        <v>254</v>
      </c>
      <c r="D551" s="41"/>
      <c r="E551" s="54" t="s">
        <v>632</v>
      </c>
      <c r="F551" s="43" t="e">
        <f>F552</f>
        <v>#REF!</v>
      </c>
      <c r="G551" s="43" t="e">
        <f>G552</f>
        <v>#REF!</v>
      </c>
      <c r="H551" s="43">
        <f>H552</f>
        <v>10569.7</v>
      </c>
      <c r="I551" s="43">
        <f>I552</f>
        <v>10569.7</v>
      </c>
      <c r="J551" s="44">
        <f t="shared" si="55"/>
        <v>1</v>
      </c>
    </row>
    <row r="552" spans="1:10" ht="18.75">
      <c r="A552" s="47"/>
      <c r="B552" s="47"/>
      <c r="C552" s="45" t="s">
        <v>255</v>
      </c>
      <c r="D552" s="41"/>
      <c r="E552" s="54" t="s">
        <v>631</v>
      </c>
      <c r="F552" s="43" t="e">
        <f>F553+#REF!</f>
        <v>#REF!</v>
      </c>
      <c r="G552" s="43" t="e">
        <f>G553+#REF!</f>
        <v>#REF!</v>
      </c>
      <c r="H552" s="43">
        <f>H553</f>
        <v>10569.7</v>
      </c>
      <c r="I552" s="43">
        <f>I553</f>
        <v>10569.7</v>
      </c>
      <c r="J552" s="44">
        <f t="shared" si="55"/>
        <v>1</v>
      </c>
    </row>
    <row r="553" spans="1:10" ht="18.75">
      <c r="A553" s="47"/>
      <c r="B553" s="47"/>
      <c r="C553" s="45" t="s">
        <v>256</v>
      </c>
      <c r="D553" s="41"/>
      <c r="E553" s="54" t="s">
        <v>257</v>
      </c>
      <c r="F553" s="43" t="e">
        <f>#REF!+#REF!+F554</f>
        <v>#REF!</v>
      </c>
      <c r="G553" s="43" t="e">
        <f>#REF!+#REF!+G554</f>
        <v>#REF!</v>
      </c>
      <c r="H553" s="43">
        <f>H554+H556+H558</f>
        <v>10569.7</v>
      </c>
      <c r="I553" s="43">
        <f>I554+I556+I558</f>
        <v>10569.7</v>
      </c>
      <c r="J553" s="44">
        <f t="shared" si="55"/>
        <v>1</v>
      </c>
    </row>
    <row r="554" spans="1:10" ht="18.75">
      <c r="A554" s="126"/>
      <c r="B554" s="126"/>
      <c r="C554" s="126" t="s">
        <v>443</v>
      </c>
      <c r="D554" s="126"/>
      <c r="E554" s="127" t="s">
        <v>515</v>
      </c>
      <c r="F554" s="128">
        <f>F555</f>
        <v>7214.4</v>
      </c>
      <c r="G554" s="128">
        <f>G555</f>
        <v>0</v>
      </c>
      <c r="H554" s="128">
        <f>H555</f>
        <v>5561.8</v>
      </c>
      <c r="I554" s="128">
        <f>I555</f>
        <v>5561.8</v>
      </c>
      <c r="J554" s="150">
        <f t="shared" si="55"/>
        <v>1</v>
      </c>
    </row>
    <row r="555" spans="1:10" ht="18.75">
      <c r="A555" s="126"/>
      <c r="B555" s="126"/>
      <c r="C555" s="126"/>
      <c r="D555" s="126" t="s">
        <v>109</v>
      </c>
      <c r="E555" s="127" t="s">
        <v>110</v>
      </c>
      <c r="F555" s="128">
        <v>7214.4</v>
      </c>
      <c r="G555" s="49"/>
      <c r="H555" s="128">
        <v>5561.8</v>
      </c>
      <c r="I555" s="128">
        <v>5561.8</v>
      </c>
      <c r="J555" s="150">
        <f t="shared" si="55"/>
        <v>1</v>
      </c>
    </row>
    <row r="556" spans="1:10" ht="18.75">
      <c r="A556" s="126"/>
      <c r="B556" s="126"/>
      <c r="C556" s="132" t="s">
        <v>258</v>
      </c>
      <c r="D556" s="126"/>
      <c r="E556" s="127" t="s">
        <v>805</v>
      </c>
      <c r="F556" s="133"/>
      <c r="G556" s="177"/>
      <c r="H556" s="128">
        <f>H557</f>
        <v>1592.2</v>
      </c>
      <c r="I556" s="128">
        <f>I557</f>
        <v>1592.2</v>
      </c>
      <c r="J556" s="150">
        <f t="shared" si="55"/>
        <v>1</v>
      </c>
    </row>
    <row r="557" spans="1:10" ht="18.75">
      <c r="A557" s="126"/>
      <c r="B557" s="126"/>
      <c r="C557" s="132"/>
      <c r="D557" s="126" t="s">
        <v>109</v>
      </c>
      <c r="E557" s="127" t="s">
        <v>110</v>
      </c>
      <c r="F557" s="133"/>
      <c r="G557" s="177"/>
      <c r="H557" s="128">
        <v>1592.2</v>
      </c>
      <c r="I557" s="133">
        <v>1592.2</v>
      </c>
      <c r="J557" s="150">
        <f t="shared" si="55"/>
        <v>1</v>
      </c>
    </row>
    <row r="558" spans="1:10" ht="37.5">
      <c r="A558" s="126"/>
      <c r="B558" s="126"/>
      <c r="C558" s="132" t="s">
        <v>819</v>
      </c>
      <c r="D558" s="126"/>
      <c r="E558" s="127" t="s">
        <v>820</v>
      </c>
      <c r="F558" s="133"/>
      <c r="G558" s="177"/>
      <c r="H558" s="128">
        <f>H559</f>
        <v>3415.7</v>
      </c>
      <c r="I558" s="128">
        <f>I559</f>
        <v>3415.7</v>
      </c>
      <c r="J558" s="150">
        <f t="shared" si="55"/>
        <v>1</v>
      </c>
    </row>
    <row r="559" spans="1:10" ht="18.75">
      <c r="A559" s="126"/>
      <c r="B559" s="126"/>
      <c r="C559" s="132"/>
      <c r="D559" s="126" t="s">
        <v>109</v>
      </c>
      <c r="E559" s="127" t="s">
        <v>110</v>
      </c>
      <c r="F559" s="133"/>
      <c r="G559" s="177"/>
      <c r="H559" s="128">
        <v>3415.7</v>
      </c>
      <c r="I559" s="133">
        <v>3415.7</v>
      </c>
      <c r="J559" s="150">
        <f t="shared" si="55"/>
        <v>1</v>
      </c>
    </row>
    <row r="560" spans="1:10" ht="18.75">
      <c r="A560" s="47"/>
      <c r="B560" s="36">
        <v>1004</v>
      </c>
      <c r="C560" s="45"/>
      <c r="D560" s="47"/>
      <c r="E560" s="54" t="s">
        <v>16</v>
      </c>
      <c r="F560" s="43">
        <f>F561</f>
        <v>26638</v>
      </c>
      <c r="G560" s="43">
        <f aca="true" t="shared" si="57" ref="G560:H564">G561</f>
        <v>1402</v>
      </c>
      <c r="H560" s="43">
        <f t="shared" si="57"/>
        <v>28040</v>
      </c>
      <c r="I560" s="43">
        <f>I561</f>
        <v>19582.24</v>
      </c>
      <c r="J560" s="44">
        <f t="shared" si="55"/>
        <v>0.6983680456490728</v>
      </c>
    </row>
    <row r="561" spans="1:10" ht="18.75">
      <c r="A561" s="47"/>
      <c r="B561" s="36"/>
      <c r="C561" s="41" t="s">
        <v>254</v>
      </c>
      <c r="D561" s="41" t="s">
        <v>352</v>
      </c>
      <c r="E561" s="42" t="s">
        <v>632</v>
      </c>
      <c r="F561" s="43">
        <f>F562</f>
        <v>26638</v>
      </c>
      <c r="G561" s="43">
        <f t="shared" si="57"/>
        <v>1402</v>
      </c>
      <c r="H561" s="43">
        <f t="shared" si="57"/>
        <v>28040</v>
      </c>
      <c r="I561" s="43">
        <f>I562</f>
        <v>19582.24</v>
      </c>
      <c r="J561" s="44">
        <f t="shared" si="55"/>
        <v>0.6983680456490728</v>
      </c>
    </row>
    <row r="562" spans="1:10" ht="18.75">
      <c r="A562" s="47"/>
      <c r="B562" s="36"/>
      <c r="C562" s="41" t="s">
        <v>255</v>
      </c>
      <c r="D562" s="41" t="s">
        <v>352</v>
      </c>
      <c r="E562" s="42" t="s">
        <v>631</v>
      </c>
      <c r="F562" s="43">
        <f>F563</f>
        <v>26638</v>
      </c>
      <c r="G562" s="43">
        <f t="shared" si="57"/>
        <v>1402</v>
      </c>
      <c r="H562" s="43">
        <f t="shared" si="57"/>
        <v>28040</v>
      </c>
      <c r="I562" s="43">
        <f>I563</f>
        <v>19582.24</v>
      </c>
      <c r="J562" s="44">
        <f t="shared" si="55"/>
        <v>0.6983680456490728</v>
      </c>
    </row>
    <row r="563" spans="1:10" ht="18.75">
      <c r="A563" s="47"/>
      <c r="B563" s="36"/>
      <c r="C563" s="41" t="s">
        <v>256</v>
      </c>
      <c r="D563" s="41"/>
      <c r="E563" s="42" t="s">
        <v>257</v>
      </c>
      <c r="F563" s="43">
        <f>F564</f>
        <v>26638</v>
      </c>
      <c r="G563" s="43">
        <f t="shared" si="57"/>
        <v>1402</v>
      </c>
      <c r="H563" s="43">
        <f t="shared" si="57"/>
        <v>28040</v>
      </c>
      <c r="I563" s="43">
        <f>I564</f>
        <v>19582.24</v>
      </c>
      <c r="J563" s="44">
        <f t="shared" si="55"/>
        <v>0.6983680456490728</v>
      </c>
    </row>
    <row r="564" spans="1:10" ht="56.25">
      <c r="A564" s="126"/>
      <c r="B564" s="162"/>
      <c r="C564" s="126" t="s">
        <v>421</v>
      </c>
      <c r="D564" s="126"/>
      <c r="E564" s="127" t="s">
        <v>393</v>
      </c>
      <c r="F564" s="133">
        <f>F565</f>
        <v>26638</v>
      </c>
      <c r="G564" s="133">
        <f t="shared" si="57"/>
        <v>1402</v>
      </c>
      <c r="H564" s="128">
        <f t="shared" si="57"/>
        <v>28040</v>
      </c>
      <c r="I564" s="133">
        <f>I565</f>
        <v>19582.24</v>
      </c>
      <c r="J564" s="150">
        <f t="shared" si="55"/>
        <v>0.6983680456490728</v>
      </c>
    </row>
    <row r="565" spans="1:10" ht="18.75">
      <c r="A565" s="126"/>
      <c r="B565" s="162"/>
      <c r="C565" s="126"/>
      <c r="D565" s="126" t="s">
        <v>117</v>
      </c>
      <c r="E565" s="127" t="s">
        <v>134</v>
      </c>
      <c r="F565" s="133">
        <v>26638</v>
      </c>
      <c r="G565" s="177">
        <v>1402</v>
      </c>
      <c r="H565" s="128">
        <f>SUM(F565:G565)</f>
        <v>28040</v>
      </c>
      <c r="I565" s="133">
        <v>19582.24</v>
      </c>
      <c r="J565" s="150">
        <f t="shared" si="55"/>
        <v>0.6983680456490728</v>
      </c>
    </row>
    <row r="566" spans="1:10" ht="18.75">
      <c r="A566" s="47"/>
      <c r="B566" s="52">
        <v>1006</v>
      </c>
      <c r="C566" s="45"/>
      <c r="D566" s="45"/>
      <c r="E566" s="46" t="s">
        <v>3</v>
      </c>
      <c r="F566" s="43">
        <f>F576+F589+F567</f>
        <v>11319.5</v>
      </c>
      <c r="G566" s="43">
        <f>G576+G589+G567</f>
        <v>0</v>
      </c>
      <c r="H566" s="43">
        <f>H576+H589+H567</f>
        <v>10555.7</v>
      </c>
      <c r="I566" s="43">
        <f>I576+I589+I567</f>
        <v>9487.2</v>
      </c>
      <c r="J566" s="44">
        <f t="shared" si="55"/>
        <v>0.8987750693937873</v>
      </c>
    </row>
    <row r="567" spans="1:10" ht="18.75">
      <c r="A567" s="47"/>
      <c r="B567" s="52"/>
      <c r="C567" s="41" t="s">
        <v>482</v>
      </c>
      <c r="D567" s="41" t="s">
        <v>352</v>
      </c>
      <c r="E567" s="60" t="s">
        <v>447</v>
      </c>
      <c r="F567" s="43">
        <f>F572</f>
        <v>5000</v>
      </c>
      <c r="G567" s="43">
        <f>G572</f>
        <v>0</v>
      </c>
      <c r="H567" s="43">
        <f>H572+H568</f>
        <v>1047</v>
      </c>
      <c r="I567" s="43">
        <f>I572+I568</f>
        <v>978.5</v>
      </c>
      <c r="J567" s="44">
        <f t="shared" si="55"/>
        <v>0.934574976122254</v>
      </c>
    </row>
    <row r="568" spans="1:10" ht="37.5">
      <c r="A568" s="47"/>
      <c r="B568" s="52"/>
      <c r="C568" s="41" t="s">
        <v>227</v>
      </c>
      <c r="D568" s="41" t="s">
        <v>352</v>
      </c>
      <c r="E568" s="42" t="s">
        <v>158</v>
      </c>
      <c r="F568" s="43"/>
      <c r="G568" s="43"/>
      <c r="H568" s="43">
        <f aca="true" t="shared" si="58" ref="H568:I570">H569</f>
        <v>845.5</v>
      </c>
      <c r="I568" s="43">
        <f t="shared" si="58"/>
        <v>845.5</v>
      </c>
      <c r="J568" s="44">
        <f t="shared" si="55"/>
        <v>1</v>
      </c>
    </row>
    <row r="569" spans="1:10" ht="18.75">
      <c r="A569" s="47"/>
      <c r="B569" s="52"/>
      <c r="C569" s="41" t="s">
        <v>231</v>
      </c>
      <c r="D569" s="41"/>
      <c r="E569" s="42" t="s">
        <v>497</v>
      </c>
      <c r="F569" s="43"/>
      <c r="G569" s="43"/>
      <c r="H569" s="43">
        <f t="shared" si="58"/>
        <v>845.5</v>
      </c>
      <c r="I569" s="43">
        <f t="shared" si="58"/>
        <v>845.5</v>
      </c>
      <c r="J569" s="44">
        <f t="shared" si="55"/>
        <v>1</v>
      </c>
    </row>
    <row r="570" spans="1:10" ht="18.75">
      <c r="A570" s="47"/>
      <c r="B570" s="52"/>
      <c r="C570" s="47" t="s">
        <v>821</v>
      </c>
      <c r="D570" s="47"/>
      <c r="E570" s="48" t="s">
        <v>822</v>
      </c>
      <c r="F570" s="43"/>
      <c r="G570" s="43"/>
      <c r="H570" s="49">
        <f t="shared" si="58"/>
        <v>845.5</v>
      </c>
      <c r="I570" s="49">
        <f t="shared" si="58"/>
        <v>845.5</v>
      </c>
      <c r="J570" s="50">
        <f t="shared" si="55"/>
        <v>1</v>
      </c>
    </row>
    <row r="571" spans="1:10" ht="18.75">
      <c r="A571" s="47"/>
      <c r="B571" s="52"/>
      <c r="C571" s="47"/>
      <c r="D571" s="47" t="s">
        <v>109</v>
      </c>
      <c r="E571" s="51" t="s">
        <v>110</v>
      </c>
      <c r="F571" s="43"/>
      <c r="G571" s="43"/>
      <c r="H571" s="49">
        <v>845.5</v>
      </c>
      <c r="I571" s="49">
        <v>845.5</v>
      </c>
      <c r="J571" s="50">
        <f t="shared" si="55"/>
        <v>1</v>
      </c>
    </row>
    <row r="572" spans="1:10" ht="37.5">
      <c r="A572" s="47"/>
      <c r="B572" s="52"/>
      <c r="C572" s="59" t="s">
        <v>177</v>
      </c>
      <c r="D572" s="59"/>
      <c r="E572" s="58" t="s">
        <v>448</v>
      </c>
      <c r="F572" s="43">
        <f>F573</f>
        <v>5000</v>
      </c>
      <c r="G572" s="43">
        <f aca="true" t="shared" si="59" ref="G572:H574">G573</f>
        <v>0</v>
      </c>
      <c r="H572" s="43">
        <f t="shared" si="59"/>
        <v>201.5</v>
      </c>
      <c r="I572" s="43">
        <f>I573</f>
        <v>133</v>
      </c>
      <c r="J572" s="44">
        <f t="shared" si="55"/>
        <v>0.6600496277915633</v>
      </c>
    </row>
    <row r="573" spans="1:10" ht="18.75">
      <c r="A573" s="47"/>
      <c r="B573" s="52"/>
      <c r="C573" s="59" t="s">
        <v>363</v>
      </c>
      <c r="D573" s="59"/>
      <c r="E573" s="58" t="s">
        <v>453</v>
      </c>
      <c r="F573" s="43">
        <f>F574</f>
        <v>5000</v>
      </c>
      <c r="G573" s="43">
        <f t="shared" si="59"/>
        <v>0</v>
      </c>
      <c r="H573" s="43">
        <f t="shared" si="59"/>
        <v>201.5</v>
      </c>
      <c r="I573" s="43">
        <f>I574</f>
        <v>133</v>
      </c>
      <c r="J573" s="44">
        <f t="shared" si="55"/>
        <v>0.6600496277915633</v>
      </c>
    </row>
    <row r="574" spans="1:10" ht="18.75">
      <c r="A574" s="47"/>
      <c r="B574" s="52"/>
      <c r="C574" s="61" t="s">
        <v>483</v>
      </c>
      <c r="D574" s="61"/>
      <c r="E574" s="62" t="s">
        <v>484</v>
      </c>
      <c r="F574" s="49">
        <f>F575</f>
        <v>5000</v>
      </c>
      <c r="G574" s="49">
        <f t="shared" si="59"/>
        <v>0</v>
      </c>
      <c r="H574" s="49">
        <f t="shared" si="59"/>
        <v>201.5</v>
      </c>
      <c r="I574" s="49">
        <f>I575</f>
        <v>133</v>
      </c>
      <c r="J574" s="50">
        <f t="shared" si="55"/>
        <v>0.6600496277915633</v>
      </c>
    </row>
    <row r="575" spans="1:10" ht="18.75">
      <c r="A575" s="47"/>
      <c r="B575" s="52"/>
      <c r="C575" s="47"/>
      <c r="D575" s="47" t="s">
        <v>105</v>
      </c>
      <c r="E575" s="51" t="s">
        <v>106</v>
      </c>
      <c r="F575" s="49">
        <v>5000</v>
      </c>
      <c r="G575" s="49"/>
      <c r="H575" s="49">
        <v>201.5</v>
      </c>
      <c r="I575" s="49">
        <v>133</v>
      </c>
      <c r="J575" s="50">
        <f t="shared" si="55"/>
        <v>0.6600496277915633</v>
      </c>
    </row>
    <row r="576" spans="1:10" ht="18.75">
      <c r="A576" s="41"/>
      <c r="B576" s="41"/>
      <c r="C576" s="41" t="s">
        <v>179</v>
      </c>
      <c r="D576" s="41" t="s">
        <v>352</v>
      </c>
      <c r="E576" s="42" t="s">
        <v>449</v>
      </c>
      <c r="F576" s="43">
        <f>F577+F583</f>
        <v>2248.3999999999996</v>
      </c>
      <c r="G576" s="43">
        <f>G577+G583</f>
        <v>0</v>
      </c>
      <c r="H576" s="43">
        <f>H577+H583</f>
        <v>4549.3</v>
      </c>
      <c r="I576" s="43">
        <f>I577+I583</f>
        <v>4549.3</v>
      </c>
      <c r="J576" s="44">
        <f t="shared" si="55"/>
        <v>1</v>
      </c>
    </row>
    <row r="577" spans="1:10" ht="18.75">
      <c r="A577" s="41"/>
      <c r="B577" s="41"/>
      <c r="C577" s="41" t="s">
        <v>259</v>
      </c>
      <c r="D577" s="41" t="s">
        <v>352</v>
      </c>
      <c r="E577" s="42" t="s">
        <v>348</v>
      </c>
      <c r="F577" s="43">
        <f>F578</f>
        <v>1447.6</v>
      </c>
      <c r="G577" s="43">
        <f>G578</f>
        <v>0</v>
      </c>
      <c r="H577" s="43">
        <f>H578</f>
        <v>2909.4</v>
      </c>
      <c r="I577" s="43">
        <f>I578</f>
        <v>2909.4</v>
      </c>
      <c r="J577" s="44">
        <f t="shared" si="55"/>
        <v>1</v>
      </c>
    </row>
    <row r="578" spans="1:10" ht="18.75">
      <c r="A578" s="41"/>
      <c r="B578" s="41"/>
      <c r="C578" s="41" t="s">
        <v>260</v>
      </c>
      <c r="D578" s="41"/>
      <c r="E578" s="42" t="s">
        <v>516</v>
      </c>
      <c r="F578" s="43">
        <f>F579+F581</f>
        <v>1447.6</v>
      </c>
      <c r="G578" s="43">
        <f>G579+G581</f>
        <v>0</v>
      </c>
      <c r="H578" s="43">
        <f>H579+H581</f>
        <v>2909.4</v>
      </c>
      <c r="I578" s="43">
        <f>I579+I581</f>
        <v>2909.4</v>
      </c>
      <c r="J578" s="44">
        <f t="shared" si="55"/>
        <v>1</v>
      </c>
    </row>
    <row r="579" spans="1:10" ht="18.75">
      <c r="A579" s="41"/>
      <c r="B579" s="41"/>
      <c r="C579" s="47" t="s">
        <v>261</v>
      </c>
      <c r="D579" s="47" t="s">
        <v>352</v>
      </c>
      <c r="E579" s="48" t="s">
        <v>662</v>
      </c>
      <c r="F579" s="49">
        <f>F580</f>
        <v>629</v>
      </c>
      <c r="G579" s="49">
        <f>G580</f>
        <v>0</v>
      </c>
      <c r="H579" s="49">
        <f>H580</f>
        <v>1560.9</v>
      </c>
      <c r="I579" s="49">
        <f>I580</f>
        <v>1560.9</v>
      </c>
      <c r="J579" s="50">
        <f t="shared" si="55"/>
        <v>1</v>
      </c>
    </row>
    <row r="580" spans="1:10" ht="18.75">
      <c r="A580" s="47"/>
      <c r="B580" s="47"/>
      <c r="C580" s="47"/>
      <c r="D580" s="47" t="s">
        <v>112</v>
      </c>
      <c r="E580" s="51" t="s">
        <v>113</v>
      </c>
      <c r="F580" s="49">
        <v>629</v>
      </c>
      <c r="G580" s="49"/>
      <c r="H580" s="49">
        <v>1560.9</v>
      </c>
      <c r="I580" s="49">
        <v>1560.9</v>
      </c>
      <c r="J580" s="50">
        <f t="shared" si="55"/>
        <v>1</v>
      </c>
    </row>
    <row r="581" spans="1:10" ht="18.75">
      <c r="A581" s="41"/>
      <c r="B581" s="41"/>
      <c r="C581" s="47" t="s">
        <v>262</v>
      </c>
      <c r="D581" s="47" t="s">
        <v>352</v>
      </c>
      <c r="E581" s="48" t="s">
        <v>517</v>
      </c>
      <c r="F581" s="49">
        <f>F582</f>
        <v>818.6</v>
      </c>
      <c r="G581" s="49">
        <f>G582</f>
        <v>0</v>
      </c>
      <c r="H581" s="49">
        <f>H582</f>
        <v>1348.5</v>
      </c>
      <c r="I581" s="49">
        <f>I582</f>
        <v>1348.5</v>
      </c>
      <c r="J581" s="50">
        <f t="shared" si="55"/>
        <v>1</v>
      </c>
    </row>
    <row r="582" spans="1:10" ht="18.75">
      <c r="A582" s="47"/>
      <c r="B582" s="47"/>
      <c r="C582" s="47"/>
      <c r="D582" s="47" t="s">
        <v>109</v>
      </c>
      <c r="E582" s="51" t="s">
        <v>110</v>
      </c>
      <c r="F582" s="49">
        <v>818.6</v>
      </c>
      <c r="G582" s="49"/>
      <c r="H582" s="49">
        <v>1348.5</v>
      </c>
      <c r="I582" s="49">
        <v>1348.5</v>
      </c>
      <c r="J582" s="50">
        <f t="shared" si="55"/>
        <v>1</v>
      </c>
    </row>
    <row r="583" spans="1:10" ht="18.75">
      <c r="A583" s="41"/>
      <c r="B583" s="41"/>
      <c r="C583" s="41" t="s">
        <v>263</v>
      </c>
      <c r="D583" s="41" t="s">
        <v>352</v>
      </c>
      <c r="E583" s="42" t="s">
        <v>691</v>
      </c>
      <c r="F583" s="43">
        <f>F584</f>
        <v>800.8</v>
      </c>
      <c r="G583" s="43">
        <f>G584</f>
        <v>0</v>
      </c>
      <c r="H583" s="43">
        <f>H584</f>
        <v>1639.9</v>
      </c>
      <c r="I583" s="43">
        <f>I584</f>
        <v>1639.9</v>
      </c>
      <c r="J583" s="44">
        <f t="shared" si="55"/>
        <v>1</v>
      </c>
    </row>
    <row r="584" spans="1:10" ht="18.75">
      <c r="A584" s="32"/>
      <c r="B584" s="41"/>
      <c r="C584" s="41" t="s">
        <v>264</v>
      </c>
      <c r="D584" s="41"/>
      <c r="E584" s="42" t="s">
        <v>518</v>
      </c>
      <c r="F584" s="43">
        <f>F585+F587</f>
        <v>800.8</v>
      </c>
      <c r="G584" s="43">
        <f>G585+G587</f>
        <v>0</v>
      </c>
      <c r="H584" s="43">
        <f>H585+H587</f>
        <v>1639.9</v>
      </c>
      <c r="I584" s="43">
        <f>I585+I587</f>
        <v>1639.9</v>
      </c>
      <c r="J584" s="44">
        <f t="shared" si="55"/>
        <v>1</v>
      </c>
    </row>
    <row r="585" spans="1:10" ht="18.75">
      <c r="A585" s="41"/>
      <c r="B585" s="47"/>
      <c r="C585" s="47" t="s">
        <v>265</v>
      </c>
      <c r="D585" s="47" t="s">
        <v>352</v>
      </c>
      <c r="E585" s="48" t="s">
        <v>662</v>
      </c>
      <c r="F585" s="49">
        <f>F586</f>
        <v>760.8</v>
      </c>
      <c r="G585" s="49">
        <f>G586</f>
        <v>0</v>
      </c>
      <c r="H585" s="49">
        <f>H586</f>
        <v>1595.5</v>
      </c>
      <c r="I585" s="49">
        <f>I586</f>
        <v>1595.5</v>
      </c>
      <c r="J585" s="50">
        <f t="shared" si="55"/>
        <v>1</v>
      </c>
    </row>
    <row r="586" spans="1:10" ht="18.75">
      <c r="A586" s="47"/>
      <c r="B586" s="47"/>
      <c r="C586" s="47"/>
      <c r="D586" s="47" t="s">
        <v>112</v>
      </c>
      <c r="E586" s="51" t="s">
        <v>113</v>
      </c>
      <c r="F586" s="49">
        <v>760.8</v>
      </c>
      <c r="G586" s="49"/>
      <c r="H586" s="49">
        <v>1595.5</v>
      </c>
      <c r="I586" s="49">
        <v>1595.5</v>
      </c>
      <c r="J586" s="50">
        <f t="shared" si="55"/>
        <v>1</v>
      </c>
    </row>
    <row r="587" spans="1:10" ht="18.75">
      <c r="A587" s="47"/>
      <c r="B587" s="47"/>
      <c r="C587" s="47" t="s">
        <v>692</v>
      </c>
      <c r="D587" s="47" t="s">
        <v>352</v>
      </c>
      <c r="E587" s="48" t="s">
        <v>693</v>
      </c>
      <c r="F587" s="49">
        <f>F588</f>
        <v>40</v>
      </c>
      <c r="G587" s="49">
        <f>G588</f>
        <v>0</v>
      </c>
      <c r="H587" s="49">
        <f>H588</f>
        <v>44.4</v>
      </c>
      <c r="I587" s="49">
        <f>I588</f>
        <v>44.4</v>
      </c>
      <c r="J587" s="50">
        <f t="shared" si="55"/>
        <v>1</v>
      </c>
    </row>
    <row r="588" spans="1:10" ht="18.75">
      <c r="A588" s="47"/>
      <c r="B588" s="47"/>
      <c r="C588" s="47"/>
      <c r="D588" s="47" t="s">
        <v>112</v>
      </c>
      <c r="E588" s="51" t="s">
        <v>113</v>
      </c>
      <c r="F588" s="49">
        <v>40</v>
      </c>
      <c r="G588" s="49"/>
      <c r="H588" s="49">
        <v>44.4</v>
      </c>
      <c r="I588" s="49">
        <v>44.4</v>
      </c>
      <c r="J588" s="50">
        <f t="shared" si="55"/>
        <v>1</v>
      </c>
    </row>
    <row r="589" spans="1:10" ht="18.75">
      <c r="A589" s="41"/>
      <c r="B589" s="41"/>
      <c r="C589" s="41" t="s">
        <v>254</v>
      </c>
      <c r="D589" s="41" t="s">
        <v>352</v>
      </c>
      <c r="E589" s="42" t="s">
        <v>632</v>
      </c>
      <c r="F589" s="43">
        <f>F590+F596</f>
        <v>4071.1</v>
      </c>
      <c r="G589" s="43">
        <f>G590+G596</f>
        <v>0</v>
      </c>
      <c r="H589" s="43">
        <f>H590+H596</f>
        <v>4959.4</v>
      </c>
      <c r="I589" s="43">
        <f>I590+I596</f>
        <v>3959.4</v>
      </c>
      <c r="J589" s="44">
        <f t="shared" si="55"/>
        <v>0.7983627051659475</v>
      </c>
    </row>
    <row r="590" spans="1:10" ht="18.75">
      <c r="A590" s="41"/>
      <c r="B590" s="41"/>
      <c r="C590" s="41" t="s">
        <v>255</v>
      </c>
      <c r="D590" s="41" t="s">
        <v>352</v>
      </c>
      <c r="E590" s="42" t="s">
        <v>631</v>
      </c>
      <c r="F590" s="43">
        <f>F591</f>
        <v>1971.1</v>
      </c>
      <c r="G590" s="43">
        <f>G591</f>
        <v>0</v>
      </c>
      <c r="H590" s="43">
        <f>H591</f>
        <v>2059.4</v>
      </c>
      <c r="I590" s="43">
        <f>I591</f>
        <v>2059.4</v>
      </c>
      <c r="J590" s="44">
        <f t="shared" si="55"/>
        <v>1</v>
      </c>
    </row>
    <row r="591" spans="1:10" ht="18.75">
      <c r="A591" s="41"/>
      <c r="B591" s="41"/>
      <c r="C591" s="41" t="s">
        <v>306</v>
      </c>
      <c r="D591" s="41"/>
      <c r="E591" s="42" t="s">
        <v>307</v>
      </c>
      <c r="F591" s="43">
        <f>F592+F594</f>
        <v>1971.1</v>
      </c>
      <c r="G591" s="43">
        <f>G592+G594</f>
        <v>0</v>
      </c>
      <c r="H591" s="43">
        <f>H592+H594</f>
        <v>2059.4</v>
      </c>
      <c r="I591" s="43">
        <f>I592+I594</f>
        <v>2059.4</v>
      </c>
      <c r="J591" s="44">
        <f t="shared" si="55"/>
        <v>1</v>
      </c>
    </row>
    <row r="592" spans="1:10" ht="18.75">
      <c r="A592" s="41"/>
      <c r="B592" s="41"/>
      <c r="C592" s="47" t="s">
        <v>519</v>
      </c>
      <c r="D592" s="47" t="s">
        <v>352</v>
      </c>
      <c r="E592" s="48" t="s">
        <v>367</v>
      </c>
      <c r="F592" s="49">
        <f>F593</f>
        <v>11.1</v>
      </c>
      <c r="G592" s="49">
        <f>G593</f>
        <v>0</v>
      </c>
      <c r="H592" s="49">
        <f>H593</f>
        <v>11.1</v>
      </c>
      <c r="I592" s="49">
        <f>I593</f>
        <v>11.1</v>
      </c>
      <c r="J592" s="50">
        <f t="shared" si="55"/>
        <v>1</v>
      </c>
    </row>
    <row r="593" spans="1:10" ht="18.75">
      <c r="A593" s="47"/>
      <c r="B593" s="47"/>
      <c r="C593" s="47"/>
      <c r="D593" s="47" t="s">
        <v>103</v>
      </c>
      <c r="E593" s="51" t="s">
        <v>104</v>
      </c>
      <c r="F593" s="49">
        <v>11.1</v>
      </c>
      <c r="G593" s="49"/>
      <c r="H593" s="49">
        <f>SUM(F593:G593)</f>
        <v>11.1</v>
      </c>
      <c r="I593" s="49">
        <v>11.1</v>
      </c>
      <c r="J593" s="50">
        <f t="shared" si="55"/>
        <v>1</v>
      </c>
    </row>
    <row r="594" spans="1:10" ht="18.75">
      <c r="A594" s="41"/>
      <c r="B594" s="41"/>
      <c r="C594" s="47" t="s">
        <v>520</v>
      </c>
      <c r="D594" s="47" t="s">
        <v>352</v>
      </c>
      <c r="E594" s="48" t="s">
        <v>368</v>
      </c>
      <c r="F594" s="49">
        <f>F595</f>
        <v>1960</v>
      </c>
      <c r="G594" s="49">
        <f>G595</f>
        <v>0</v>
      </c>
      <c r="H594" s="49">
        <f>H595</f>
        <v>2048.3</v>
      </c>
      <c r="I594" s="49">
        <f>I595</f>
        <v>2048.3</v>
      </c>
      <c r="J594" s="50">
        <f t="shared" si="55"/>
        <v>1</v>
      </c>
    </row>
    <row r="595" spans="1:10" ht="18.75">
      <c r="A595" s="47"/>
      <c r="B595" s="47"/>
      <c r="C595" s="47"/>
      <c r="D595" s="47" t="s">
        <v>109</v>
      </c>
      <c r="E595" s="51" t="s">
        <v>110</v>
      </c>
      <c r="F595" s="49">
        <v>1960</v>
      </c>
      <c r="G595" s="49"/>
      <c r="H595" s="49">
        <v>2048.3</v>
      </c>
      <c r="I595" s="49">
        <v>2048.3</v>
      </c>
      <c r="J595" s="50">
        <f t="shared" si="55"/>
        <v>1</v>
      </c>
    </row>
    <row r="596" spans="1:10" ht="18.75">
      <c r="A596" s="47"/>
      <c r="B596" s="47"/>
      <c r="C596" s="41" t="s">
        <v>595</v>
      </c>
      <c r="D596" s="47"/>
      <c r="E596" s="54" t="s">
        <v>596</v>
      </c>
      <c r="F596" s="43">
        <f>F597</f>
        <v>2100</v>
      </c>
      <c r="G596" s="43">
        <f aca="true" t="shared" si="60" ref="G596:H598">G597</f>
        <v>0</v>
      </c>
      <c r="H596" s="43">
        <f t="shared" si="60"/>
        <v>2900</v>
      </c>
      <c r="I596" s="43">
        <f>I597</f>
        <v>1900</v>
      </c>
      <c r="J596" s="44">
        <f t="shared" si="55"/>
        <v>0.6551724137931034</v>
      </c>
    </row>
    <row r="597" spans="1:10" ht="18.75">
      <c r="A597" s="47"/>
      <c r="B597" s="47"/>
      <c r="C597" s="41" t="s">
        <v>597</v>
      </c>
      <c r="D597" s="47"/>
      <c r="E597" s="54" t="s">
        <v>598</v>
      </c>
      <c r="F597" s="43">
        <f>F598</f>
        <v>2100</v>
      </c>
      <c r="G597" s="43">
        <f t="shared" si="60"/>
        <v>0</v>
      </c>
      <c r="H597" s="43">
        <f t="shared" si="60"/>
        <v>2900</v>
      </c>
      <c r="I597" s="43">
        <f>I598</f>
        <v>1900</v>
      </c>
      <c r="J597" s="44">
        <f t="shared" si="55"/>
        <v>0.6551724137931034</v>
      </c>
    </row>
    <row r="598" spans="1:10" ht="18.75">
      <c r="A598" s="41"/>
      <c r="B598" s="41"/>
      <c r="C598" s="47" t="s">
        <v>599</v>
      </c>
      <c r="D598" s="47" t="s">
        <v>352</v>
      </c>
      <c r="E598" s="48" t="s">
        <v>521</v>
      </c>
      <c r="F598" s="49">
        <f>F599</f>
        <v>2100</v>
      </c>
      <c r="G598" s="49">
        <f t="shared" si="60"/>
        <v>0</v>
      </c>
      <c r="H598" s="49">
        <f t="shared" si="60"/>
        <v>2900</v>
      </c>
      <c r="I598" s="49">
        <f>I599</f>
        <v>1900</v>
      </c>
      <c r="J598" s="50">
        <f t="shared" si="55"/>
        <v>0.6551724137931034</v>
      </c>
    </row>
    <row r="599" spans="1:10" ht="18.75">
      <c r="A599" s="47"/>
      <c r="B599" s="47"/>
      <c r="C599" s="47"/>
      <c r="D599" s="47" t="s">
        <v>109</v>
      </c>
      <c r="E599" s="51" t="s">
        <v>110</v>
      </c>
      <c r="F599" s="49">
        <v>2100</v>
      </c>
      <c r="G599" s="49"/>
      <c r="H599" s="49">
        <v>2900</v>
      </c>
      <c r="I599" s="49">
        <v>1900</v>
      </c>
      <c r="J599" s="50">
        <f t="shared" si="55"/>
        <v>0.6551724137931034</v>
      </c>
    </row>
    <row r="600" spans="1:10" ht="18.75">
      <c r="A600" s="47"/>
      <c r="B600" s="45" t="s">
        <v>99</v>
      </c>
      <c r="C600" s="55"/>
      <c r="D600" s="47"/>
      <c r="E600" s="46" t="s">
        <v>86</v>
      </c>
      <c r="F600" s="43" t="e">
        <f aca="true" t="shared" si="61" ref="F600:I603">F601</f>
        <v>#REF!</v>
      </c>
      <c r="G600" s="43" t="e">
        <f t="shared" si="61"/>
        <v>#REF!</v>
      </c>
      <c r="H600" s="43">
        <f t="shared" si="61"/>
        <v>180599.30681</v>
      </c>
      <c r="I600" s="43">
        <f t="shared" si="61"/>
        <v>180599.02601</v>
      </c>
      <c r="J600" s="44">
        <f t="shared" si="55"/>
        <v>0.9999984451767564</v>
      </c>
    </row>
    <row r="601" spans="1:10" ht="18.75">
      <c r="A601" s="31"/>
      <c r="B601" s="45" t="s">
        <v>59</v>
      </c>
      <c r="C601" s="67"/>
      <c r="D601" s="45"/>
      <c r="E601" s="46" t="s">
        <v>26</v>
      </c>
      <c r="F601" s="43" t="e">
        <f t="shared" si="61"/>
        <v>#REF!</v>
      </c>
      <c r="G601" s="43" t="e">
        <f t="shared" si="61"/>
        <v>#REF!</v>
      </c>
      <c r="H601" s="43">
        <f t="shared" si="61"/>
        <v>180599.30681</v>
      </c>
      <c r="I601" s="43">
        <f t="shared" si="61"/>
        <v>180599.02601</v>
      </c>
      <c r="J601" s="44">
        <f t="shared" si="55"/>
        <v>0.9999984451767564</v>
      </c>
    </row>
    <row r="602" spans="1:10" ht="18.75">
      <c r="A602" s="41"/>
      <c r="B602" s="41"/>
      <c r="C602" s="41" t="s">
        <v>332</v>
      </c>
      <c r="D602" s="47"/>
      <c r="E602" s="42" t="s">
        <v>522</v>
      </c>
      <c r="F602" s="43" t="e">
        <f t="shared" si="61"/>
        <v>#REF!</v>
      </c>
      <c r="G602" s="43" t="e">
        <f t="shared" si="61"/>
        <v>#REF!</v>
      </c>
      <c r="H602" s="43">
        <f t="shared" si="61"/>
        <v>180599.30681</v>
      </c>
      <c r="I602" s="43">
        <f t="shared" si="61"/>
        <v>180599.02601</v>
      </c>
      <c r="J602" s="44">
        <f t="shared" si="55"/>
        <v>0.9999984451767564</v>
      </c>
    </row>
    <row r="603" spans="1:10" ht="18.75">
      <c r="A603" s="41"/>
      <c r="B603" s="41"/>
      <c r="C603" s="41" t="s">
        <v>369</v>
      </c>
      <c r="D603" s="47"/>
      <c r="E603" s="68" t="s">
        <v>150</v>
      </c>
      <c r="F603" s="43" t="e">
        <f t="shared" si="61"/>
        <v>#REF!</v>
      </c>
      <c r="G603" s="43" t="e">
        <f t="shared" si="61"/>
        <v>#REF!</v>
      </c>
      <c r="H603" s="43">
        <f t="shared" si="61"/>
        <v>180599.30681</v>
      </c>
      <c r="I603" s="43">
        <f t="shared" si="61"/>
        <v>180599.02601</v>
      </c>
      <c r="J603" s="44">
        <f t="shared" si="55"/>
        <v>0.9999984451767564</v>
      </c>
    </row>
    <row r="604" spans="1:10" ht="18.75">
      <c r="A604" s="41"/>
      <c r="B604" s="41"/>
      <c r="C604" s="41" t="s">
        <v>334</v>
      </c>
      <c r="D604" s="47"/>
      <c r="E604" s="42" t="s">
        <v>523</v>
      </c>
      <c r="F604" s="43" t="e">
        <f>F609+F613+F617+#REF!</f>
        <v>#REF!</v>
      </c>
      <c r="G604" s="43" t="e">
        <f>G609+G613+G617+#REF!</f>
        <v>#REF!</v>
      </c>
      <c r="H604" s="43">
        <f>H609+H613+H617+H605</f>
        <v>180599.30681</v>
      </c>
      <c r="I604" s="43">
        <f>I609+I613+I617+I605</f>
        <v>180599.02601</v>
      </c>
      <c r="J604" s="44">
        <f t="shared" si="55"/>
        <v>0.9999984451767564</v>
      </c>
    </row>
    <row r="605" spans="1:10" ht="18.75">
      <c r="A605" s="41"/>
      <c r="B605" s="41"/>
      <c r="C605" s="47" t="s">
        <v>627</v>
      </c>
      <c r="D605" s="47"/>
      <c r="E605" s="51" t="s">
        <v>628</v>
      </c>
      <c r="F605" s="43"/>
      <c r="G605" s="43"/>
      <c r="H605" s="57">
        <f>H606</f>
        <v>13220.90766</v>
      </c>
      <c r="I605" s="57">
        <f>I606</f>
        <v>13220.90766</v>
      </c>
      <c r="J605" s="50">
        <f>I605/H605</f>
        <v>1</v>
      </c>
    </row>
    <row r="606" spans="1:10" ht="18.75">
      <c r="A606" s="41"/>
      <c r="B606" s="41"/>
      <c r="C606" s="163"/>
      <c r="D606" s="47" t="s">
        <v>117</v>
      </c>
      <c r="E606" s="51" t="s">
        <v>134</v>
      </c>
      <c r="F606" s="43"/>
      <c r="G606" s="43"/>
      <c r="H606" s="57">
        <f>H608</f>
        <v>13220.90766</v>
      </c>
      <c r="I606" s="57">
        <f>I608</f>
        <v>13220.90766</v>
      </c>
      <c r="J606" s="50">
        <f>I606/H606</f>
        <v>1</v>
      </c>
    </row>
    <row r="607" spans="1:10" ht="18.75">
      <c r="A607" s="41"/>
      <c r="B607" s="41"/>
      <c r="C607" s="41"/>
      <c r="D607" s="47"/>
      <c r="E607" s="51" t="s">
        <v>442</v>
      </c>
      <c r="F607" s="43"/>
      <c r="G607" s="43"/>
      <c r="H607" s="57"/>
      <c r="I607" s="57"/>
      <c r="J607" s="50"/>
    </row>
    <row r="608" spans="1:10" ht="18.75">
      <c r="A608" s="41"/>
      <c r="B608" s="41"/>
      <c r="C608" s="41"/>
      <c r="D608" s="47"/>
      <c r="E608" s="51" t="s">
        <v>524</v>
      </c>
      <c r="F608" s="43"/>
      <c r="G608" s="43"/>
      <c r="H608" s="57">
        <v>13220.90766</v>
      </c>
      <c r="I608" s="57">
        <v>13220.90766</v>
      </c>
      <c r="J608" s="50">
        <f>I608/H608</f>
        <v>1</v>
      </c>
    </row>
    <row r="609" spans="1:10" ht="37.5">
      <c r="A609" s="41"/>
      <c r="B609" s="41"/>
      <c r="C609" s="47" t="s">
        <v>423</v>
      </c>
      <c r="D609" s="47"/>
      <c r="E609" s="51" t="s">
        <v>600</v>
      </c>
      <c r="F609" s="57">
        <f>F610</f>
        <v>7539.43333</v>
      </c>
      <c r="G609" s="57">
        <f>G610</f>
        <v>0</v>
      </c>
      <c r="H609" s="57">
        <f>H610</f>
        <v>31939.61829</v>
      </c>
      <c r="I609" s="57">
        <f>I610</f>
        <v>31939.61829</v>
      </c>
      <c r="J609" s="50">
        <f>I609/H609</f>
        <v>1</v>
      </c>
    </row>
    <row r="610" spans="1:10" ht="18.75">
      <c r="A610" s="41"/>
      <c r="B610" s="41"/>
      <c r="C610" s="47"/>
      <c r="D610" s="47" t="s">
        <v>117</v>
      </c>
      <c r="E610" s="51" t="s">
        <v>134</v>
      </c>
      <c r="F610" s="57">
        <f>F612</f>
        <v>7539.43333</v>
      </c>
      <c r="G610" s="57">
        <f>G612</f>
        <v>0</v>
      </c>
      <c r="H610" s="57">
        <f>H612</f>
        <v>31939.61829</v>
      </c>
      <c r="I610" s="57">
        <f>I612</f>
        <v>31939.61829</v>
      </c>
      <c r="J610" s="50">
        <f>I610/H610</f>
        <v>1</v>
      </c>
    </row>
    <row r="611" spans="1:10" ht="18.75">
      <c r="A611" s="41"/>
      <c r="B611" s="41"/>
      <c r="C611" s="47"/>
      <c r="D611" s="47"/>
      <c r="E611" s="51" t="s">
        <v>442</v>
      </c>
      <c r="F611" s="57"/>
      <c r="G611" s="57"/>
      <c r="H611" s="57"/>
      <c r="I611" s="57"/>
      <c r="J611" s="50"/>
    </row>
    <row r="612" spans="1:10" ht="18.75">
      <c r="A612" s="41"/>
      <c r="B612" s="41"/>
      <c r="C612" s="47"/>
      <c r="D612" s="47"/>
      <c r="E612" s="51" t="s">
        <v>524</v>
      </c>
      <c r="F612" s="57">
        <v>7539.43333</v>
      </c>
      <c r="G612" s="49"/>
      <c r="H612" s="57">
        <v>31939.61829</v>
      </c>
      <c r="I612" s="57">
        <v>31939.61829</v>
      </c>
      <c r="J612" s="50">
        <f>I612/H612</f>
        <v>1</v>
      </c>
    </row>
    <row r="613" spans="1:10" ht="37.5">
      <c r="A613" s="148"/>
      <c r="B613" s="148"/>
      <c r="C613" s="147" t="s">
        <v>423</v>
      </c>
      <c r="D613" s="147"/>
      <c r="E613" s="149" t="s">
        <v>601</v>
      </c>
      <c r="F613" s="139">
        <f>F614</f>
        <v>22618.3</v>
      </c>
      <c r="G613" s="139">
        <f>G614</f>
        <v>0</v>
      </c>
      <c r="H613" s="139">
        <f>H614</f>
        <v>134798.78086</v>
      </c>
      <c r="I613" s="139">
        <f>I614</f>
        <v>134798.78086</v>
      </c>
      <c r="J613" s="150">
        <f>I613/H613</f>
        <v>1</v>
      </c>
    </row>
    <row r="614" spans="1:10" ht="18.75">
      <c r="A614" s="148"/>
      <c r="B614" s="148"/>
      <c r="C614" s="147"/>
      <c r="D614" s="147" t="s">
        <v>686</v>
      </c>
      <c r="E614" s="149" t="s">
        <v>134</v>
      </c>
      <c r="F614" s="139">
        <f>F616</f>
        <v>22618.3</v>
      </c>
      <c r="G614" s="139">
        <f>G616</f>
        <v>0</v>
      </c>
      <c r="H614" s="139">
        <f>H616</f>
        <v>134798.78086</v>
      </c>
      <c r="I614" s="139">
        <f>I616</f>
        <v>134798.78086</v>
      </c>
      <c r="J614" s="150">
        <f>I614/H614</f>
        <v>1</v>
      </c>
    </row>
    <row r="615" spans="1:10" ht="18.75">
      <c r="A615" s="148"/>
      <c r="B615" s="148"/>
      <c r="C615" s="147"/>
      <c r="D615" s="147"/>
      <c r="E615" s="149" t="s">
        <v>442</v>
      </c>
      <c r="F615" s="139"/>
      <c r="G615" s="139"/>
      <c r="H615" s="139"/>
      <c r="I615" s="139"/>
      <c r="J615" s="150"/>
    </row>
    <row r="616" spans="1:10" ht="18.75">
      <c r="A616" s="148"/>
      <c r="B616" s="148"/>
      <c r="C616" s="147"/>
      <c r="D616" s="147"/>
      <c r="E616" s="149" t="s">
        <v>524</v>
      </c>
      <c r="F616" s="140">
        <v>22618.3</v>
      </c>
      <c r="G616" s="49"/>
      <c r="H616" s="140">
        <v>134798.78086</v>
      </c>
      <c r="I616" s="140">
        <v>134798.78086</v>
      </c>
      <c r="J616" s="150">
        <f>I616/H616</f>
        <v>1</v>
      </c>
    </row>
    <row r="617" spans="1:10" ht="18.75">
      <c r="A617" s="41"/>
      <c r="B617" s="41"/>
      <c r="C617" s="47" t="s">
        <v>637</v>
      </c>
      <c r="D617" s="47"/>
      <c r="E617" s="51" t="s">
        <v>647</v>
      </c>
      <c r="F617" s="57" t="e">
        <f>F618</f>
        <v>#REF!</v>
      </c>
      <c r="G617" s="57" t="e">
        <f>G618</f>
        <v>#REF!</v>
      </c>
      <c r="H617" s="57">
        <f>H618</f>
        <v>640</v>
      </c>
      <c r="I617" s="57">
        <f>I618</f>
        <v>639.7192</v>
      </c>
      <c r="J617" s="184">
        <f>I617/H617</f>
        <v>0.99956125</v>
      </c>
    </row>
    <row r="618" spans="1:10" ht="18.75">
      <c r="A618" s="41"/>
      <c r="B618" s="41"/>
      <c r="C618" s="47"/>
      <c r="D618" s="47" t="s">
        <v>117</v>
      </c>
      <c r="E618" s="51" t="s">
        <v>134</v>
      </c>
      <c r="F618" s="57" t="e">
        <f>F620+#REF!</f>
        <v>#REF!</v>
      </c>
      <c r="G618" s="57" t="e">
        <f>G620+#REF!</f>
        <v>#REF!</v>
      </c>
      <c r="H618" s="57">
        <f>H620</f>
        <v>640</v>
      </c>
      <c r="I618" s="57">
        <f>I620</f>
        <v>639.7192</v>
      </c>
      <c r="J618" s="50">
        <f>I618/H618</f>
        <v>0.99956125</v>
      </c>
    </row>
    <row r="619" spans="1:10" ht="18.75">
      <c r="A619" s="41"/>
      <c r="B619" s="41"/>
      <c r="C619" s="47"/>
      <c r="D619" s="47"/>
      <c r="E619" s="51" t="s">
        <v>442</v>
      </c>
      <c r="F619" s="140"/>
      <c r="G619" s="140"/>
      <c r="H619" s="140"/>
      <c r="I619" s="140"/>
      <c r="J619" s="50"/>
    </row>
    <row r="620" spans="1:10" ht="37.5">
      <c r="A620" s="41"/>
      <c r="B620" s="41"/>
      <c r="C620" s="47"/>
      <c r="D620" s="47"/>
      <c r="E620" s="51" t="s">
        <v>526</v>
      </c>
      <c r="F620" s="57">
        <v>3699.144</v>
      </c>
      <c r="G620" s="49"/>
      <c r="H620" s="57">
        <v>640</v>
      </c>
      <c r="I620" s="57">
        <v>639.7192</v>
      </c>
      <c r="J620" s="50">
        <f>I620/H620</f>
        <v>0.99956125</v>
      </c>
    </row>
    <row r="621" spans="1:10" ht="18.75">
      <c r="A621" s="41"/>
      <c r="B621" s="41"/>
      <c r="C621" s="47"/>
      <c r="D621" s="47"/>
      <c r="E621" s="51"/>
      <c r="F621" s="57"/>
      <c r="G621" s="57"/>
      <c r="H621" s="57"/>
      <c r="I621" s="57"/>
      <c r="J621" s="50"/>
    </row>
    <row r="622" spans="1:10" ht="18.75">
      <c r="A622" s="41" t="s">
        <v>36</v>
      </c>
      <c r="B622" s="41" t="s">
        <v>352</v>
      </c>
      <c r="C622" s="41" t="s">
        <v>352</v>
      </c>
      <c r="D622" s="41" t="s">
        <v>352</v>
      </c>
      <c r="E622" s="42" t="s">
        <v>638</v>
      </c>
      <c r="F622" s="43">
        <f>F623+F644+F655</f>
        <v>12678.600000000002</v>
      </c>
      <c r="G622" s="43">
        <f>G623+G644+G655</f>
        <v>0</v>
      </c>
      <c r="H622" s="43">
        <f>H623+H644+H655</f>
        <v>35241.02283</v>
      </c>
      <c r="I622" s="43">
        <f>I623+I644+I655</f>
        <v>35195.222830000006</v>
      </c>
      <c r="J622" s="44">
        <f aca="true" t="shared" si="62" ref="J622:J661">I622/H622</f>
        <v>0.9987003782432499</v>
      </c>
    </row>
    <row r="623" spans="1:10" ht="18.75">
      <c r="A623" s="41"/>
      <c r="B623" s="45" t="s">
        <v>89</v>
      </c>
      <c r="C623" s="45"/>
      <c r="D623" s="45"/>
      <c r="E623" s="46" t="s">
        <v>63</v>
      </c>
      <c r="F623" s="43">
        <f>F624+F637</f>
        <v>11630.100000000002</v>
      </c>
      <c r="G623" s="43">
        <f>G624+G637</f>
        <v>0</v>
      </c>
      <c r="H623" s="43">
        <f>H624+H637</f>
        <v>12015.100000000002</v>
      </c>
      <c r="I623" s="43">
        <f>I624+I637</f>
        <v>11970.700000000003</v>
      </c>
      <c r="J623" s="44">
        <f t="shared" si="62"/>
        <v>0.9963046499821059</v>
      </c>
    </row>
    <row r="624" spans="1:10" ht="37.5">
      <c r="A624" s="41"/>
      <c r="B624" s="52" t="s">
        <v>29</v>
      </c>
      <c r="C624" s="45"/>
      <c r="D624" s="45"/>
      <c r="E624" s="46" t="s">
        <v>66</v>
      </c>
      <c r="F624" s="43">
        <f>F625</f>
        <v>11554.500000000002</v>
      </c>
      <c r="G624" s="43">
        <f aca="true" t="shared" si="63" ref="G624:H627">G625</f>
        <v>0</v>
      </c>
      <c r="H624" s="43">
        <f>H625+H632</f>
        <v>11939.600000000002</v>
      </c>
      <c r="I624" s="43">
        <f>I625+I632</f>
        <v>11914.600000000002</v>
      </c>
      <c r="J624" s="44">
        <f t="shared" si="62"/>
        <v>0.9979061275084592</v>
      </c>
    </row>
    <row r="625" spans="1:10" ht="18.75">
      <c r="A625" s="41"/>
      <c r="B625" s="41"/>
      <c r="C625" s="41" t="s">
        <v>176</v>
      </c>
      <c r="D625" s="41" t="s">
        <v>352</v>
      </c>
      <c r="E625" s="42" t="s">
        <v>447</v>
      </c>
      <c r="F625" s="43">
        <f>F626</f>
        <v>11554.500000000002</v>
      </c>
      <c r="G625" s="43">
        <f t="shared" si="63"/>
        <v>0</v>
      </c>
      <c r="H625" s="43">
        <f t="shared" si="63"/>
        <v>11829.900000000001</v>
      </c>
      <c r="I625" s="43">
        <f>I626</f>
        <v>11804.900000000001</v>
      </c>
      <c r="J625" s="44">
        <f t="shared" si="62"/>
        <v>0.9978867107921453</v>
      </c>
    </row>
    <row r="626" spans="1:10" ht="37.5">
      <c r="A626" s="41"/>
      <c r="B626" s="41"/>
      <c r="C626" s="41" t="s">
        <v>177</v>
      </c>
      <c r="D626" s="41" t="s">
        <v>352</v>
      </c>
      <c r="E626" s="42" t="s">
        <v>448</v>
      </c>
      <c r="F626" s="43">
        <f>F627</f>
        <v>11554.500000000002</v>
      </c>
      <c r="G626" s="43">
        <f t="shared" si="63"/>
        <v>0</v>
      </c>
      <c r="H626" s="43">
        <f t="shared" si="63"/>
        <v>11829.900000000001</v>
      </c>
      <c r="I626" s="43">
        <f>I627</f>
        <v>11804.900000000001</v>
      </c>
      <c r="J626" s="44">
        <f t="shared" si="62"/>
        <v>0.9978867107921453</v>
      </c>
    </row>
    <row r="627" spans="1:10" ht="18.75">
      <c r="A627" s="41"/>
      <c r="B627" s="41"/>
      <c r="C627" s="41" t="s">
        <v>178</v>
      </c>
      <c r="D627" s="41"/>
      <c r="E627" s="42" t="s">
        <v>172</v>
      </c>
      <c r="F627" s="43">
        <f>F628</f>
        <v>11554.500000000002</v>
      </c>
      <c r="G627" s="43">
        <f t="shared" si="63"/>
        <v>0</v>
      </c>
      <c r="H627" s="43">
        <f t="shared" si="63"/>
        <v>11829.900000000001</v>
      </c>
      <c r="I627" s="43">
        <f>I628</f>
        <v>11804.900000000001</v>
      </c>
      <c r="J627" s="44">
        <f t="shared" si="62"/>
        <v>0.9978867107921453</v>
      </c>
    </row>
    <row r="628" spans="1:10" ht="18.75">
      <c r="A628" s="41"/>
      <c r="B628" s="41"/>
      <c r="C628" s="47" t="s">
        <v>266</v>
      </c>
      <c r="D628" s="47" t="s">
        <v>352</v>
      </c>
      <c r="E628" s="48" t="s">
        <v>7</v>
      </c>
      <c r="F628" s="49">
        <f>SUM(F629:F631)</f>
        <v>11554.500000000002</v>
      </c>
      <c r="G628" s="49">
        <f>SUM(G629:G631)</f>
        <v>0</v>
      </c>
      <c r="H628" s="49">
        <f>SUM(H629:H631)</f>
        <v>11829.900000000001</v>
      </c>
      <c r="I628" s="49">
        <f>SUM(I629:I631)</f>
        <v>11804.900000000001</v>
      </c>
      <c r="J628" s="50">
        <f t="shared" si="62"/>
        <v>0.9978867107921453</v>
      </c>
    </row>
    <row r="629" spans="1:10" ht="37.5">
      <c r="A629" s="47"/>
      <c r="B629" s="47"/>
      <c r="C629" s="47"/>
      <c r="D629" s="47" t="s">
        <v>101</v>
      </c>
      <c r="E629" s="51" t="s">
        <v>102</v>
      </c>
      <c r="F629" s="49">
        <v>10770.1</v>
      </c>
      <c r="G629" s="49"/>
      <c r="H629" s="49">
        <v>11373.5</v>
      </c>
      <c r="I629" s="49">
        <v>11373.5</v>
      </c>
      <c r="J629" s="50">
        <f t="shared" si="62"/>
        <v>1</v>
      </c>
    </row>
    <row r="630" spans="1:10" ht="18.75">
      <c r="A630" s="47"/>
      <c r="B630" s="47"/>
      <c r="C630" s="47"/>
      <c r="D630" s="47" t="s">
        <v>103</v>
      </c>
      <c r="E630" s="51" t="s">
        <v>104</v>
      </c>
      <c r="F630" s="49">
        <v>782.2</v>
      </c>
      <c r="G630" s="49"/>
      <c r="H630" s="49">
        <v>454.2</v>
      </c>
      <c r="I630" s="49">
        <v>429.2</v>
      </c>
      <c r="J630" s="50">
        <f t="shared" si="62"/>
        <v>0.944958168207838</v>
      </c>
    </row>
    <row r="631" spans="1:10" ht="18.75">
      <c r="A631" s="47"/>
      <c r="B631" s="47"/>
      <c r="C631" s="47"/>
      <c r="D631" s="47" t="s">
        <v>105</v>
      </c>
      <c r="E631" s="51" t="s">
        <v>106</v>
      </c>
      <c r="F631" s="49">
        <v>2.2</v>
      </c>
      <c r="G631" s="49"/>
      <c r="H631" s="49">
        <f>SUM(F631:G631)</f>
        <v>2.2</v>
      </c>
      <c r="I631" s="49">
        <v>2.2</v>
      </c>
      <c r="J631" s="50">
        <f t="shared" si="62"/>
        <v>1</v>
      </c>
    </row>
    <row r="632" spans="1:10" ht="18.75">
      <c r="A632" s="47"/>
      <c r="B632" s="47"/>
      <c r="C632" s="41" t="s">
        <v>169</v>
      </c>
      <c r="D632" s="41" t="s">
        <v>352</v>
      </c>
      <c r="E632" s="42" t="s">
        <v>146</v>
      </c>
      <c r="F632" s="49"/>
      <c r="G632" s="49"/>
      <c r="H632" s="43">
        <f aca="true" t="shared" si="64" ref="H632:I635">H633</f>
        <v>109.7</v>
      </c>
      <c r="I632" s="43">
        <f t="shared" si="64"/>
        <v>109.7</v>
      </c>
      <c r="J632" s="44">
        <f t="shared" si="62"/>
        <v>1</v>
      </c>
    </row>
    <row r="633" spans="1:10" ht="37.5">
      <c r="A633" s="47"/>
      <c r="B633" s="47"/>
      <c r="C633" s="41" t="s">
        <v>170</v>
      </c>
      <c r="D633" s="41" t="s">
        <v>352</v>
      </c>
      <c r="E633" s="42" t="s">
        <v>126</v>
      </c>
      <c r="F633" s="49"/>
      <c r="G633" s="49"/>
      <c r="H633" s="43">
        <f t="shared" si="64"/>
        <v>109.7</v>
      </c>
      <c r="I633" s="43">
        <f t="shared" si="64"/>
        <v>109.7</v>
      </c>
      <c r="J633" s="44">
        <f t="shared" si="62"/>
        <v>1</v>
      </c>
    </row>
    <row r="634" spans="1:10" ht="18.75">
      <c r="A634" s="47"/>
      <c r="B634" s="47"/>
      <c r="C634" s="41" t="s">
        <v>171</v>
      </c>
      <c r="D634" s="41"/>
      <c r="E634" s="42" t="s">
        <v>172</v>
      </c>
      <c r="F634" s="49"/>
      <c r="G634" s="49"/>
      <c r="H634" s="43">
        <f t="shared" si="64"/>
        <v>109.7</v>
      </c>
      <c r="I634" s="43">
        <f t="shared" si="64"/>
        <v>109.7</v>
      </c>
      <c r="J634" s="44">
        <f t="shared" si="62"/>
        <v>1</v>
      </c>
    </row>
    <row r="635" spans="1:10" s="138" customFormat="1" ht="18.75">
      <c r="A635" s="134"/>
      <c r="B635" s="134"/>
      <c r="C635" s="135" t="s">
        <v>871</v>
      </c>
      <c r="D635" s="134"/>
      <c r="E635" s="136" t="s">
        <v>872</v>
      </c>
      <c r="F635" s="137"/>
      <c r="G635" s="137"/>
      <c r="H635" s="137">
        <f t="shared" si="64"/>
        <v>109.7</v>
      </c>
      <c r="I635" s="137">
        <f t="shared" si="64"/>
        <v>109.7</v>
      </c>
      <c r="J635" s="181">
        <f t="shared" si="62"/>
        <v>1</v>
      </c>
    </row>
    <row r="636" spans="1:10" s="138" customFormat="1" ht="37.5">
      <c r="A636" s="134"/>
      <c r="B636" s="134"/>
      <c r="C636" s="135"/>
      <c r="D636" s="134" t="s">
        <v>101</v>
      </c>
      <c r="E636" s="136" t="s">
        <v>102</v>
      </c>
      <c r="F636" s="137"/>
      <c r="G636" s="137"/>
      <c r="H636" s="137">
        <v>109.7</v>
      </c>
      <c r="I636" s="137">
        <v>109.7</v>
      </c>
      <c r="J636" s="181">
        <f t="shared" si="62"/>
        <v>1</v>
      </c>
    </row>
    <row r="637" spans="1:10" ht="18.75">
      <c r="A637" s="47"/>
      <c r="B637" s="52" t="s">
        <v>8</v>
      </c>
      <c r="C637" s="45"/>
      <c r="D637" s="45"/>
      <c r="E637" s="46" t="s">
        <v>69</v>
      </c>
      <c r="F637" s="43">
        <f>F638</f>
        <v>75.6</v>
      </c>
      <c r="G637" s="43">
        <f aca="true" t="shared" si="65" ref="G637:H640">G638</f>
        <v>0</v>
      </c>
      <c r="H637" s="43">
        <f t="shared" si="65"/>
        <v>75.5</v>
      </c>
      <c r="I637" s="43">
        <f>I638</f>
        <v>56.1</v>
      </c>
      <c r="J637" s="44">
        <f t="shared" si="62"/>
        <v>0.7430463576158941</v>
      </c>
    </row>
    <row r="638" spans="1:10" ht="18.75">
      <c r="A638" s="41"/>
      <c r="B638" s="41"/>
      <c r="C638" s="41" t="s">
        <v>169</v>
      </c>
      <c r="D638" s="41" t="s">
        <v>352</v>
      </c>
      <c r="E638" s="42" t="s">
        <v>146</v>
      </c>
      <c r="F638" s="43">
        <f>F639</f>
        <v>75.6</v>
      </c>
      <c r="G638" s="43">
        <f t="shared" si="65"/>
        <v>0</v>
      </c>
      <c r="H638" s="43">
        <f t="shared" si="65"/>
        <v>75.5</v>
      </c>
      <c r="I638" s="43">
        <f>I639</f>
        <v>56.1</v>
      </c>
      <c r="J638" s="44">
        <f t="shared" si="62"/>
        <v>0.7430463576158941</v>
      </c>
    </row>
    <row r="639" spans="1:10" ht="18.75">
      <c r="A639" s="41"/>
      <c r="B639" s="41"/>
      <c r="C639" s="41" t="s">
        <v>183</v>
      </c>
      <c r="D639" s="41" t="s">
        <v>352</v>
      </c>
      <c r="E639" s="42" t="s">
        <v>128</v>
      </c>
      <c r="F639" s="43">
        <f>F640</f>
        <v>75.6</v>
      </c>
      <c r="G639" s="43">
        <f t="shared" si="65"/>
        <v>0</v>
      </c>
      <c r="H639" s="43">
        <f t="shared" si="65"/>
        <v>75.5</v>
      </c>
      <c r="I639" s="43">
        <f>I640</f>
        <v>56.1</v>
      </c>
      <c r="J639" s="44">
        <f t="shared" si="62"/>
        <v>0.7430463576158941</v>
      </c>
    </row>
    <row r="640" spans="1:10" ht="37.5">
      <c r="A640" s="41"/>
      <c r="B640" s="41"/>
      <c r="C640" s="41" t="s">
        <v>184</v>
      </c>
      <c r="D640" s="41"/>
      <c r="E640" s="42" t="s">
        <v>642</v>
      </c>
      <c r="F640" s="43">
        <f>F641</f>
        <v>75.6</v>
      </c>
      <c r="G640" s="43">
        <f t="shared" si="65"/>
        <v>0</v>
      </c>
      <c r="H640" s="43">
        <f t="shared" si="65"/>
        <v>75.5</v>
      </c>
      <c r="I640" s="43">
        <f>I641</f>
        <v>56.1</v>
      </c>
      <c r="J640" s="44">
        <f t="shared" si="62"/>
        <v>0.7430463576158941</v>
      </c>
    </row>
    <row r="641" spans="1:10" ht="18.75">
      <c r="A641" s="41"/>
      <c r="B641" s="41"/>
      <c r="C641" s="47" t="s">
        <v>185</v>
      </c>
      <c r="D641" s="47" t="s">
        <v>352</v>
      </c>
      <c r="E641" s="48" t="s">
        <v>114</v>
      </c>
      <c r="F641" s="49">
        <f>F642+F643</f>
        <v>75.6</v>
      </c>
      <c r="G641" s="49">
        <f>G642+G643</f>
        <v>0</v>
      </c>
      <c r="H641" s="49">
        <f>H642+H643</f>
        <v>75.5</v>
      </c>
      <c r="I641" s="49">
        <f>I642+I643</f>
        <v>56.1</v>
      </c>
      <c r="J641" s="50">
        <f t="shared" si="62"/>
        <v>0.7430463576158941</v>
      </c>
    </row>
    <row r="642" spans="1:10" ht="37.5">
      <c r="A642" s="47"/>
      <c r="B642" s="47"/>
      <c r="C642" s="47"/>
      <c r="D642" s="47" t="s">
        <v>101</v>
      </c>
      <c r="E642" s="51" t="s">
        <v>102</v>
      </c>
      <c r="F642" s="49">
        <v>18</v>
      </c>
      <c r="G642" s="49"/>
      <c r="H642" s="49">
        <v>17.9</v>
      </c>
      <c r="I642" s="49">
        <v>5.2</v>
      </c>
      <c r="J642" s="50">
        <f t="shared" si="62"/>
        <v>0.2905027932960894</v>
      </c>
    </row>
    <row r="643" spans="1:10" ht="18.75">
      <c r="A643" s="47"/>
      <c r="B643" s="47"/>
      <c r="C643" s="47"/>
      <c r="D643" s="47" t="s">
        <v>103</v>
      </c>
      <c r="E643" s="51" t="s">
        <v>104</v>
      </c>
      <c r="F643" s="49">
        <v>57.6</v>
      </c>
      <c r="G643" s="49"/>
      <c r="H643" s="49">
        <f>SUM(F643:G643)</f>
        <v>57.6</v>
      </c>
      <c r="I643" s="49">
        <v>50.9</v>
      </c>
      <c r="J643" s="50">
        <f t="shared" si="62"/>
        <v>0.8836805555555555</v>
      </c>
    </row>
    <row r="644" spans="1:10" ht="18.75">
      <c r="A644" s="47"/>
      <c r="B644" s="45" t="s">
        <v>93</v>
      </c>
      <c r="C644" s="45"/>
      <c r="D644" s="45"/>
      <c r="E644" s="46" t="s">
        <v>72</v>
      </c>
      <c r="F644" s="43">
        <f aca="true" t="shared" si="66" ref="F644:H653">F645</f>
        <v>1030</v>
      </c>
      <c r="G644" s="43">
        <f t="shared" si="66"/>
        <v>0</v>
      </c>
      <c r="H644" s="43">
        <f t="shared" si="66"/>
        <v>23202.12283</v>
      </c>
      <c r="I644" s="43">
        <f>I645</f>
        <v>23200.72283</v>
      </c>
      <c r="J644" s="44">
        <f t="shared" si="62"/>
        <v>0.9999396606935383</v>
      </c>
    </row>
    <row r="645" spans="1:10" ht="18.75">
      <c r="A645" s="47"/>
      <c r="B645" s="52" t="s">
        <v>50</v>
      </c>
      <c r="C645" s="45"/>
      <c r="D645" s="45"/>
      <c r="E645" s="46" t="s">
        <v>74</v>
      </c>
      <c r="F645" s="43">
        <f t="shared" si="66"/>
        <v>1030</v>
      </c>
      <c r="G645" s="43">
        <f t="shared" si="66"/>
        <v>0</v>
      </c>
      <c r="H645" s="43">
        <f t="shared" si="66"/>
        <v>23202.12283</v>
      </c>
      <c r="I645" s="43">
        <f>I646</f>
        <v>23200.72283</v>
      </c>
      <c r="J645" s="44">
        <f t="shared" si="62"/>
        <v>0.9999396606935383</v>
      </c>
    </row>
    <row r="646" spans="1:10" ht="18.75">
      <c r="A646" s="41"/>
      <c r="B646" s="41"/>
      <c r="C646" s="41" t="s">
        <v>176</v>
      </c>
      <c r="D646" s="41" t="s">
        <v>352</v>
      </c>
      <c r="E646" s="42" t="s">
        <v>447</v>
      </c>
      <c r="F646" s="43">
        <f t="shared" si="66"/>
        <v>1030</v>
      </c>
      <c r="G646" s="43">
        <f t="shared" si="66"/>
        <v>0</v>
      </c>
      <c r="H646" s="43">
        <f t="shared" si="66"/>
        <v>23202.12283</v>
      </c>
      <c r="I646" s="43">
        <f>I647</f>
        <v>23200.72283</v>
      </c>
      <c r="J646" s="44">
        <f t="shared" si="62"/>
        <v>0.9999396606935383</v>
      </c>
    </row>
    <row r="647" spans="1:10" ht="18.75">
      <c r="A647" s="41"/>
      <c r="B647" s="41"/>
      <c r="C647" s="41" t="s">
        <v>267</v>
      </c>
      <c r="D647" s="41" t="s">
        <v>352</v>
      </c>
      <c r="E647" s="42" t="s">
        <v>140</v>
      </c>
      <c r="F647" s="43">
        <f t="shared" si="66"/>
        <v>1030</v>
      </c>
      <c r="G647" s="43">
        <f t="shared" si="66"/>
        <v>0</v>
      </c>
      <c r="H647" s="43">
        <f t="shared" si="66"/>
        <v>23202.12283</v>
      </c>
      <c r="I647" s="43">
        <f>I648</f>
        <v>23200.72283</v>
      </c>
      <c r="J647" s="44">
        <f t="shared" si="62"/>
        <v>0.9999396606935383</v>
      </c>
    </row>
    <row r="648" spans="1:10" ht="18.75">
      <c r="A648" s="41"/>
      <c r="B648" s="41"/>
      <c r="C648" s="41" t="s">
        <v>268</v>
      </c>
      <c r="D648" s="41"/>
      <c r="E648" s="42" t="s">
        <v>269</v>
      </c>
      <c r="F648" s="43">
        <f t="shared" si="66"/>
        <v>1030</v>
      </c>
      <c r="G648" s="43">
        <f t="shared" si="66"/>
        <v>0</v>
      </c>
      <c r="H648" s="43">
        <f>H649+H651+H653</f>
        <v>23202.12283</v>
      </c>
      <c r="I648" s="43">
        <f>I649+I651+I653</f>
        <v>23200.72283</v>
      </c>
      <c r="J648" s="44">
        <f t="shared" si="62"/>
        <v>0.9999396606935383</v>
      </c>
    </row>
    <row r="649" spans="1:10" ht="18.75">
      <c r="A649" s="41"/>
      <c r="B649" s="41"/>
      <c r="C649" s="47" t="s">
        <v>270</v>
      </c>
      <c r="D649" s="47" t="s">
        <v>352</v>
      </c>
      <c r="E649" s="48" t="s">
        <v>271</v>
      </c>
      <c r="F649" s="49">
        <f t="shared" si="66"/>
        <v>1030</v>
      </c>
      <c r="G649" s="49">
        <f t="shared" si="66"/>
        <v>0</v>
      </c>
      <c r="H649" s="49">
        <f t="shared" si="66"/>
        <v>542</v>
      </c>
      <c r="I649" s="49">
        <f>I650</f>
        <v>540.6</v>
      </c>
      <c r="J649" s="50">
        <f t="shared" si="62"/>
        <v>0.9974169741697417</v>
      </c>
    </row>
    <row r="650" spans="1:10" ht="18.75">
      <c r="A650" s="47"/>
      <c r="B650" s="47"/>
      <c r="C650" s="47"/>
      <c r="D650" s="47" t="s">
        <v>103</v>
      </c>
      <c r="E650" s="51" t="s">
        <v>104</v>
      </c>
      <c r="F650" s="49">
        <v>1030</v>
      </c>
      <c r="G650" s="49"/>
      <c r="H650" s="49">
        <v>542</v>
      </c>
      <c r="I650" s="49">
        <v>540.6</v>
      </c>
      <c r="J650" s="50">
        <f t="shared" si="62"/>
        <v>0.9974169741697417</v>
      </c>
    </row>
    <row r="651" spans="1:10" ht="18.75">
      <c r="A651" s="47"/>
      <c r="B651" s="47"/>
      <c r="C651" s="47" t="s">
        <v>603</v>
      </c>
      <c r="D651" s="47"/>
      <c r="E651" s="51" t="s">
        <v>604</v>
      </c>
      <c r="F651" s="49"/>
      <c r="G651" s="49"/>
      <c r="H651" s="57">
        <f t="shared" si="66"/>
        <v>3399.01842</v>
      </c>
      <c r="I651" s="57">
        <f>I652</f>
        <v>3399.01842</v>
      </c>
      <c r="J651" s="50">
        <f t="shared" si="62"/>
        <v>1</v>
      </c>
    </row>
    <row r="652" spans="1:10" ht="18.75">
      <c r="A652" s="47"/>
      <c r="B652" s="47"/>
      <c r="C652" s="47"/>
      <c r="D652" s="47" t="s">
        <v>103</v>
      </c>
      <c r="E652" s="51" t="s">
        <v>104</v>
      </c>
      <c r="F652" s="49"/>
      <c r="G652" s="49"/>
      <c r="H652" s="57">
        <v>3399.01842</v>
      </c>
      <c r="I652" s="57">
        <v>3399.01842</v>
      </c>
      <c r="J652" s="50">
        <f t="shared" si="62"/>
        <v>1</v>
      </c>
    </row>
    <row r="653" spans="1:10" ht="18.75">
      <c r="A653" s="47"/>
      <c r="B653" s="47"/>
      <c r="C653" s="126" t="s">
        <v>603</v>
      </c>
      <c r="D653" s="126"/>
      <c r="E653" s="127" t="s">
        <v>605</v>
      </c>
      <c r="F653" s="49"/>
      <c r="G653" s="49"/>
      <c r="H653" s="140">
        <f t="shared" si="66"/>
        <v>19261.10441</v>
      </c>
      <c r="I653" s="140">
        <f>I654</f>
        <v>19261.10441</v>
      </c>
      <c r="J653" s="150">
        <f t="shared" si="62"/>
        <v>1</v>
      </c>
    </row>
    <row r="654" spans="1:10" ht="18.75">
      <c r="A654" s="47"/>
      <c r="B654" s="47"/>
      <c r="C654" s="126"/>
      <c r="D654" s="126" t="s">
        <v>103</v>
      </c>
      <c r="E654" s="127" t="s">
        <v>104</v>
      </c>
      <c r="F654" s="49"/>
      <c r="G654" s="49"/>
      <c r="H654" s="140">
        <v>19261.10441</v>
      </c>
      <c r="I654" s="140">
        <v>19261.10441</v>
      </c>
      <c r="J654" s="150">
        <f t="shared" si="62"/>
        <v>1</v>
      </c>
    </row>
    <row r="655" spans="1:10" ht="18.75">
      <c r="A655" s="47"/>
      <c r="B655" s="45" t="s">
        <v>90</v>
      </c>
      <c r="C655" s="53"/>
      <c r="D655" s="53"/>
      <c r="E655" s="46" t="s">
        <v>81</v>
      </c>
      <c r="F655" s="43">
        <f aca="true" t="shared" si="67" ref="F655:I660">F656</f>
        <v>18.5</v>
      </c>
      <c r="G655" s="43">
        <f t="shared" si="67"/>
        <v>0</v>
      </c>
      <c r="H655" s="43">
        <f t="shared" si="67"/>
        <v>23.8</v>
      </c>
      <c r="I655" s="43">
        <f t="shared" si="67"/>
        <v>23.8</v>
      </c>
      <c r="J655" s="44">
        <f t="shared" si="62"/>
        <v>1</v>
      </c>
    </row>
    <row r="656" spans="1:10" ht="18.75">
      <c r="A656" s="47"/>
      <c r="B656" s="41" t="s">
        <v>397</v>
      </c>
      <c r="C656" s="41"/>
      <c r="D656" s="41"/>
      <c r="E656" s="54" t="s">
        <v>398</v>
      </c>
      <c r="F656" s="43">
        <f t="shared" si="67"/>
        <v>18.5</v>
      </c>
      <c r="G656" s="43">
        <f t="shared" si="67"/>
        <v>0</v>
      </c>
      <c r="H656" s="43">
        <f t="shared" si="67"/>
        <v>23.8</v>
      </c>
      <c r="I656" s="43">
        <f t="shared" si="67"/>
        <v>23.8</v>
      </c>
      <c r="J656" s="44">
        <f t="shared" si="62"/>
        <v>1</v>
      </c>
    </row>
    <row r="657" spans="1:10" ht="18.75">
      <c r="A657" s="47"/>
      <c r="B657" s="47"/>
      <c r="C657" s="41" t="s">
        <v>169</v>
      </c>
      <c r="D657" s="41" t="s">
        <v>352</v>
      </c>
      <c r="E657" s="42" t="s">
        <v>146</v>
      </c>
      <c r="F657" s="43">
        <f t="shared" si="67"/>
        <v>18.5</v>
      </c>
      <c r="G657" s="43">
        <f t="shared" si="67"/>
        <v>0</v>
      </c>
      <c r="H657" s="43">
        <f t="shared" si="67"/>
        <v>23.8</v>
      </c>
      <c r="I657" s="43">
        <f t="shared" si="67"/>
        <v>23.8</v>
      </c>
      <c r="J657" s="44">
        <f t="shared" si="62"/>
        <v>1</v>
      </c>
    </row>
    <row r="658" spans="1:10" ht="18.75">
      <c r="A658" s="47"/>
      <c r="B658" s="47"/>
      <c r="C658" s="41" t="s">
        <v>183</v>
      </c>
      <c r="D658" s="41" t="s">
        <v>352</v>
      </c>
      <c r="E658" s="42" t="s">
        <v>128</v>
      </c>
      <c r="F658" s="43">
        <f t="shared" si="67"/>
        <v>18.5</v>
      </c>
      <c r="G658" s="43">
        <f t="shared" si="67"/>
        <v>0</v>
      </c>
      <c r="H658" s="43">
        <f t="shared" si="67"/>
        <v>23.8</v>
      </c>
      <c r="I658" s="43">
        <f t="shared" si="67"/>
        <v>23.8</v>
      </c>
      <c r="J658" s="44">
        <f t="shared" si="62"/>
        <v>1</v>
      </c>
    </row>
    <row r="659" spans="1:10" ht="37.5">
      <c r="A659" s="47"/>
      <c r="B659" s="47"/>
      <c r="C659" s="41" t="s">
        <v>184</v>
      </c>
      <c r="D659" s="41"/>
      <c r="E659" s="42" t="s">
        <v>642</v>
      </c>
      <c r="F659" s="43">
        <f t="shared" si="67"/>
        <v>18.5</v>
      </c>
      <c r="G659" s="43">
        <f t="shared" si="67"/>
        <v>0</v>
      </c>
      <c r="H659" s="43">
        <f t="shared" si="67"/>
        <v>23.8</v>
      </c>
      <c r="I659" s="43">
        <f t="shared" si="67"/>
        <v>23.8</v>
      </c>
      <c r="J659" s="44">
        <f t="shared" si="62"/>
        <v>1</v>
      </c>
    </row>
    <row r="660" spans="1:10" ht="18.75">
      <c r="A660" s="47"/>
      <c r="B660" s="47"/>
      <c r="C660" s="47" t="s">
        <v>185</v>
      </c>
      <c r="D660" s="47" t="s">
        <v>352</v>
      </c>
      <c r="E660" s="48" t="s">
        <v>114</v>
      </c>
      <c r="F660" s="49">
        <f t="shared" si="67"/>
        <v>18.5</v>
      </c>
      <c r="G660" s="49">
        <f t="shared" si="67"/>
        <v>0</v>
      </c>
      <c r="H660" s="49">
        <f t="shared" si="67"/>
        <v>23.8</v>
      </c>
      <c r="I660" s="49">
        <f t="shared" si="67"/>
        <v>23.8</v>
      </c>
      <c r="J660" s="50">
        <f t="shared" si="62"/>
        <v>1</v>
      </c>
    </row>
    <row r="661" spans="1:10" ht="18.75">
      <c r="A661" s="47"/>
      <c r="B661" s="47"/>
      <c r="C661" s="47"/>
      <c r="D661" s="47" t="s">
        <v>103</v>
      </c>
      <c r="E661" s="51" t="s">
        <v>104</v>
      </c>
      <c r="F661" s="49">
        <v>18.5</v>
      </c>
      <c r="G661" s="49"/>
      <c r="H661" s="49">
        <v>23.8</v>
      </c>
      <c r="I661" s="49">
        <v>23.8</v>
      </c>
      <c r="J661" s="50">
        <f t="shared" si="62"/>
        <v>1</v>
      </c>
    </row>
    <row r="662" spans="1:10" ht="18.75">
      <c r="A662" s="47"/>
      <c r="B662" s="47"/>
      <c r="C662" s="47"/>
      <c r="D662" s="47"/>
      <c r="E662" s="48"/>
      <c r="F662" s="49"/>
      <c r="G662" s="49"/>
      <c r="H662" s="49"/>
      <c r="I662" s="49"/>
      <c r="J662" s="50"/>
    </row>
    <row r="663" spans="1:10" ht="18.75">
      <c r="A663" s="41" t="s">
        <v>37</v>
      </c>
      <c r="B663" s="41" t="s">
        <v>352</v>
      </c>
      <c r="C663" s="41" t="s">
        <v>352</v>
      </c>
      <c r="D663" s="41" t="s">
        <v>352</v>
      </c>
      <c r="E663" s="42" t="s">
        <v>606</v>
      </c>
      <c r="F663" s="43" t="e">
        <f>F664+F705</f>
        <v>#REF!</v>
      </c>
      <c r="G663" s="43" t="e">
        <f>G664+G705</f>
        <v>#REF!</v>
      </c>
      <c r="H663" s="43">
        <f>H664+H705</f>
        <v>53241.92972</v>
      </c>
      <c r="I663" s="43">
        <f>I664+I705</f>
        <v>52880.329719999994</v>
      </c>
      <c r="J663" s="44">
        <f aca="true" t="shared" si="68" ref="J663:J711">I663/H663</f>
        <v>0.993208360367446</v>
      </c>
    </row>
    <row r="664" spans="1:10" ht="18.75">
      <c r="A664" s="41"/>
      <c r="B664" s="45" t="s">
        <v>89</v>
      </c>
      <c r="C664" s="45"/>
      <c r="D664" s="45"/>
      <c r="E664" s="46" t="s">
        <v>63</v>
      </c>
      <c r="F664" s="43" t="e">
        <f>F665+F678</f>
        <v>#REF!</v>
      </c>
      <c r="G664" s="43" t="e">
        <f>G665+G678</f>
        <v>#REF!</v>
      </c>
      <c r="H664" s="43">
        <f>H665+H678</f>
        <v>53214.72972</v>
      </c>
      <c r="I664" s="43">
        <f>I665+I678</f>
        <v>52853.12972</v>
      </c>
      <c r="J664" s="44">
        <f t="shared" si="68"/>
        <v>0.9932048889113477</v>
      </c>
    </row>
    <row r="665" spans="1:10" ht="37.5">
      <c r="A665" s="41"/>
      <c r="B665" s="52" t="s">
        <v>29</v>
      </c>
      <c r="C665" s="45"/>
      <c r="D665" s="45"/>
      <c r="E665" s="46" t="s">
        <v>66</v>
      </c>
      <c r="F665" s="43">
        <f>F666</f>
        <v>20411.4</v>
      </c>
      <c r="G665" s="43">
        <f aca="true" t="shared" si="69" ref="G665:H668">G666</f>
        <v>0</v>
      </c>
      <c r="H665" s="43">
        <f>H666+H673</f>
        <v>20949.100000000002</v>
      </c>
      <c r="I665" s="43">
        <f>I666+I673</f>
        <v>20941.7</v>
      </c>
      <c r="J665" s="44">
        <f t="shared" si="68"/>
        <v>0.9996467628680945</v>
      </c>
    </row>
    <row r="666" spans="1:10" ht="18.75">
      <c r="A666" s="41"/>
      <c r="B666" s="41"/>
      <c r="C666" s="41" t="s">
        <v>207</v>
      </c>
      <c r="D666" s="41" t="s">
        <v>352</v>
      </c>
      <c r="E666" s="42" t="s">
        <v>132</v>
      </c>
      <c r="F666" s="43">
        <f>F667</f>
        <v>20411.4</v>
      </c>
      <c r="G666" s="43">
        <f t="shared" si="69"/>
        <v>0</v>
      </c>
      <c r="H666" s="43">
        <f t="shared" si="69"/>
        <v>20861.2</v>
      </c>
      <c r="I666" s="43">
        <f>I667</f>
        <v>20853.8</v>
      </c>
      <c r="J666" s="44">
        <f t="shared" si="68"/>
        <v>0.9996452744808544</v>
      </c>
    </row>
    <row r="667" spans="1:10" ht="18.75">
      <c r="A667" s="41"/>
      <c r="B667" s="41"/>
      <c r="C667" s="41" t="s">
        <v>208</v>
      </c>
      <c r="D667" s="41" t="s">
        <v>352</v>
      </c>
      <c r="E667" s="42" t="s">
        <v>141</v>
      </c>
      <c r="F667" s="43">
        <f>F668</f>
        <v>20411.4</v>
      </c>
      <c r="G667" s="43">
        <f t="shared" si="69"/>
        <v>0</v>
      </c>
      <c r="H667" s="43">
        <f t="shared" si="69"/>
        <v>20861.2</v>
      </c>
      <c r="I667" s="43">
        <f>I668</f>
        <v>20853.8</v>
      </c>
      <c r="J667" s="44">
        <f t="shared" si="68"/>
        <v>0.9996452744808544</v>
      </c>
    </row>
    <row r="668" spans="1:10" ht="18.75">
      <c r="A668" s="41"/>
      <c r="B668" s="41"/>
      <c r="C668" s="41" t="s">
        <v>694</v>
      </c>
      <c r="D668" s="41"/>
      <c r="E668" s="42" t="s">
        <v>172</v>
      </c>
      <c r="F668" s="43">
        <f>F669</f>
        <v>20411.4</v>
      </c>
      <c r="G668" s="43">
        <f t="shared" si="69"/>
        <v>0</v>
      </c>
      <c r="H668" s="43">
        <f t="shared" si="69"/>
        <v>20861.2</v>
      </c>
      <c r="I668" s="43">
        <f>I669</f>
        <v>20853.8</v>
      </c>
      <c r="J668" s="44">
        <f t="shared" si="68"/>
        <v>0.9996452744808544</v>
      </c>
    </row>
    <row r="669" spans="1:10" ht="18.75">
      <c r="A669" s="41"/>
      <c r="B669" s="41"/>
      <c r="C669" s="47" t="s">
        <v>272</v>
      </c>
      <c r="D669" s="47" t="s">
        <v>352</v>
      </c>
      <c r="E669" s="48" t="s">
        <v>7</v>
      </c>
      <c r="F669" s="49">
        <f>SUM(F670:F672)</f>
        <v>20411.4</v>
      </c>
      <c r="G669" s="49">
        <f>SUM(G670:G672)</f>
        <v>0</v>
      </c>
      <c r="H669" s="49">
        <f>SUM(H670:H672)</f>
        <v>20861.2</v>
      </c>
      <c r="I669" s="49">
        <f>SUM(I670:I672)</f>
        <v>20853.8</v>
      </c>
      <c r="J669" s="184">
        <f t="shared" si="68"/>
        <v>0.9996452744808544</v>
      </c>
    </row>
    <row r="670" spans="1:10" ht="37.5">
      <c r="A670" s="47"/>
      <c r="B670" s="47"/>
      <c r="C670" s="47"/>
      <c r="D670" s="47" t="s">
        <v>101</v>
      </c>
      <c r="E670" s="51" t="s">
        <v>102</v>
      </c>
      <c r="F670" s="49">
        <v>19324.2</v>
      </c>
      <c r="G670" s="49"/>
      <c r="H670" s="49">
        <v>20029.8</v>
      </c>
      <c r="I670" s="49">
        <v>20029.8</v>
      </c>
      <c r="J670" s="50">
        <f t="shared" si="68"/>
        <v>1</v>
      </c>
    </row>
    <row r="671" spans="1:10" ht="18.75">
      <c r="A671" s="47"/>
      <c r="B671" s="47"/>
      <c r="C671" s="47"/>
      <c r="D671" s="47" t="s">
        <v>103</v>
      </c>
      <c r="E671" s="51" t="s">
        <v>104</v>
      </c>
      <c r="F671" s="49">
        <v>1084.7</v>
      </c>
      <c r="G671" s="49"/>
      <c r="H671" s="49">
        <v>829.7</v>
      </c>
      <c r="I671" s="49">
        <v>822.3</v>
      </c>
      <c r="J671" s="50">
        <f t="shared" si="68"/>
        <v>0.9910811136555381</v>
      </c>
    </row>
    <row r="672" spans="1:10" ht="18.75">
      <c r="A672" s="47"/>
      <c r="B672" s="47"/>
      <c r="C672" s="47"/>
      <c r="D672" s="47" t="s">
        <v>105</v>
      </c>
      <c r="E672" s="51" t="s">
        <v>106</v>
      </c>
      <c r="F672" s="49">
        <v>2.5</v>
      </c>
      <c r="G672" s="49"/>
      <c r="H672" s="49">
        <v>1.7</v>
      </c>
      <c r="I672" s="49">
        <v>1.7</v>
      </c>
      <c r="J672" s="50">
        <f t="shared" si="68"/>
        <v>1</v>
      </c>
    </row>
    <row r="673" spans="1:10" ht="18.75">
      <c r="A673" s="47"/>
      <c r="B673" s="47"/>
      <c r="C673" s="41" t="s">
        <v>169</v>
      </c>
      <c r="D673" s="41" t="s">
        <v>352</v>
      </c>
      <c r="E673" s="42" t="s">
        <v>146</v>
      </c>
      <c r="F673" s="49"/>
      <c r="G673" s="49"/>
      <c r="H673" s="43">
        <f aca="true" t="shared" si="70" ref="H673:I676">H674</f>
        <v>87.9</v>
      </c>
      <c r="I673" s="43">
        <f t="shared" si="70"/>
        <v>87.9</v>
      </c>
      <c r="J673" s="44">
        <f t="shared" si="68"/>
        <v>1</v>
      </c>
    </row>
    <row r="674" spans="1:10" ht="37.5">
      <c r="A674" s="47"/>
      <c r="B674" s="47"/>
      <c r="C674" s="41" t="s">
        <v>170</v>
      </c>
      <c r="D674" s="41" t="s">
        <v>352</v>
      </c>
      <c r="E674" s="42" t="s">
        <v>126</v>
      </c>
      <c r="F674" s="49"/>
      <c r="G674" s="49"/>
      <c r="H674" s="43">
        <f t="shared" si="70"/>
        <v>87.9</v>
      </c>
      <c r="I674" s="43">
        <f t="shared" si="70"/>
        <v>87.9</v>
      </c>
      <c r="J674" s="44">
        <f t="shared" si="68"/>
        <v>1</v>
      </c>
    </row>
    <row r="675" spans="1:10" ht="18.75">
      <c r="A675" s="47"/>
      <c r="B675" s="47"/>
      <c r="C675" s="41" t="s">
        <v>171</v>
      </c>
      <c r="D675" s="41"/>
      <c r="E675" s="42" t="s">
        <v>172</v>
      </c>
      <c r="F675" s="49"/>
      <c r="G675" s="49"/>
      <c r="H675" s="43">
        <f t="shared" si="70"/>
        <v>87.9</v>
      </c>
      <c r="I675" s="43">
        <f t="shared" si="70"/>
        <v>87.9</v>
      </c>
      <c r="J675" s="44">
        <f t="shared" si="68"/>
        <v>1</v>
      </c>
    </row>
    <row r="676" spans="1:10" s="138" customFormat="1" ht="18.75">
      <c r="A676" s="134"/>
      <c r="B676" s="134"/>
      <c r="C676" s="135" t="s">
        <v>871</v>
      </c>
      <c r="D676" s="134"/>
      <c r="E676" s="136" t="s">
        <v>872</v>
      </c>
      <c r="F676" s="137"/>
      <c r="G676" s="137"/>
      <c r="H676" s="137">
        <f t="shared" si="70"/>
        <v>87.9</v>
      </c>
      <c r="I676" s="137">
        <f t="shared" si="70"/>
        <v>87.9</v>
      </c>
      <c r="J676" s="181">
        <f t="shared" si="68"/>
        <v>1</v>
      </c>
    </row>
    <row r="677" spans="1:10" s="138" customFormat="1" ht="37.5">
      <c r="A677" s="134"/>
      <c r="B677" s="134"/>
      <c r="C677" s="135"/>
      <c r="D677" s="134" t="s">
        <v>101</v>
      </c>
      <c r="E677" s="136" t="s">
        <v>102</v>
      </c>
      <c r="F677" s="137"/>
      <c r="G677" s="137"/>
      <c r="H677" s="137">
        <v>87.9</v>
      </c>
      <c r="I677" s="137">
        <v>87.9</v>
      </c>
      <c r="J677" s="181">
        <f t="shared" si="68"/>
        <v>1</v>
      </c>
    </row>
    <row r="678" spans="1:10" ht="18.75">
      <c r="A678" s="47"/>
      <c r="B678" s="52" t="s">
        <v>8</v>
      </c>
      <c r="C678" s="45"/>
      <c r="D678" s="45"/>
      <c r="E678" s="46" t="s">
        <v>69</v>
      </c>
      <c r="F678" s="43" t="e">
        <f>F679+F695</f>
        <v>#REF!</v>
      </c>
      <c r="G678" s="43" t="e">
        <f>G679+G695</f>
        <v>#REF!</v>
      </c>
      <c r="H678" s="43">
        <f>H679+H695+H701</f>
        <v>32265.62972</v>
      </c>
      <c r="I678" s="43">
        <f>I679+I695+I701</f>
        <v>31911.42972</v>
      </c>
      <c r="J678" s="44">
        <f t="shared" si="68"/>
        <v>0.9890223744872257</v>
      </c>
    </row>
    <row r="679" spans="1:10" ht="18.75">
      <c r="A679" s="41"/>
      <c r="B679" s="41"/>
      <c r="C679" s="41" t="s">
        <v>207</v>
      </c>
      <c r="D679" s="41" t="s">
        <v>352</v>
      </c>
      <c r="E679" s="42" t="s">
        <v>132</v>
      </c>
      <c r="F679" s="43" t="e">
        <f>F680+F691</f>
        <v>#REF!</v>
      </c>
      <c r="G679" s="43" t="e">
        <f>G680+G691</f>
        <v>#REF!</v>
      </c>
      <c r="H679" s="43">
        <f>H680+H691</f>
        <v>32017.42972</v>
      </c>
      <c r="I679" s="43">
        <f>I680+I691</f>
        <v>31663.22972</v>
      </c>
      <c r="J679" s="44">
        <f t="shared" si="68"/>
        <v>0.988937275630881</v>
      </c>
    </row>
    <row r="680" spans="1:10" ht="18.75">
      <c r="A680" s="41"/>
      <c r="B680" s="41"/>
      <c r="C680" s="41" t="s">
        <v>273</v>
      </c>
      <c r="D680" s="41" t="s">
        <v>352</v>
      </c>
      <c r="E680" s="42" t="s">
        <v>142</v>
      </c>
      <c r="F680" s="43" t="e">
        <f>F681+F684</f>
        <v>#REF!</v>
      </c>
      <c r="G680" s="43" t="e">
        <f>G681+G684</f>
        <v>#REF!</v>
      </c>
      <c r="H680" s="43">
        <f>H681+H684</f>
        <v>24152.52972</v>
      </c>
      <c r="I680" s="43">
        <f>I681+I684</f>
        <v>24127.22972</v>
      </c>
      <c r="J680" s="44">
        <f t="shared" si="68"/>
        <v>0.9989524906793077</v>
      </c>
    </row>
    <row r="681" spans="1:10" ht="18.75">
      <c r="A681" s="41"/>
      <c r="B681" s="41"/>
      <c r="C681" s="41" t="s">
        <v>274</v>
      </c>
      <c r="D681" s="41"/>
      <c r="E681" s="42" t="s">
        <v>275</v>
      </c>
      <c r="F681" s="43">
        <f aca="true" t="shared" si="71" ref="F681:I682">F682</f>
        <v>917.2</v>
      </c>
      <c r="G681" s="43">
        <f t="shared" si="71"/>
        <v>0</v>
      </c>
      <c r="H681" s="43">
        <f t="shared" si="71"/>
        <v>901.6</v>
      </c>
      <c r="I681" s="43">
        <f t="shared" si="71"/>
        <v>876.3</v>
      </c>
      <c r="J681" s="44">
        <f t="shared" si="68"/>
        <v>0.971938775510204</v>
      </c>
    </row>
    <row r="682" spans="1:10" ht="18.75">
      <c r="A682" s="41"/>
      <c r="B682" s="41"/>
      <c r="C682" s="47" t="s">
        <v>276</v>
      </c>
      <c r="D682" s="47" t="s">
        <v>352</v>
      </c>
      <c r="E682" s="48" t="s">
        <v>121</v>
      </c>
      <c r="F682" s="49">
        <f t="shared" si="71"/>
        <v>917.2</v>
      </c>
      <c r="G682" s="49">
        <f t="shared" si="71"/>
        <v>0</v>
      </c>
      <c r="H682" s="49">
        <f t="shared" si="71"/>
        <v>901.6</v>
      </c>
      <c r="I682" s="49">
        <f t="shared" si="71"/>
        <v>876.3</v>
      </c>
      <c r="J682" s="50">
        <f t="shared" si="68"/>
        <v>0.971938775510204</v>
      </c>
    </row>
    <row r="683" spans="1:10" ht="18.75">
      <c r="A683" s="47"/>
      <c r="B683" s="47"/>
      <c r="C683" s="47"/>
      <c r="D683" s="47" t="s">
        <v>103</v>
      </c>
      <c r="E683" s="51" t="s">
        <v>104</v>
      </c>
      <c r="F683" s="49">
        <v>917.2</v>
      </c>
      <c r="G683" s="49"/>
      <c r="H683" s="49">
        <v>901.6</v>
      </c>
      <c r="I683" s="49">
        <v>876.3</v>
      </c>
      <c r="J683" s="50">
        <f t="shared" si="68"/>
        <v>0.971938775510204</v>
      </c>
    </row>
    <row r="684" spans="1:10" ht="18.75">
      <c r="A684" s="41"/>
      <c r="B684" s="41"/>
      <c r="C684" s="41" t="s">
        <v>277</v>
      </c>
      <c r="D684" s="41"/>
      <c r="E684" s="42" t="s">
        <v>278</v>
      </c>
      <c r="F684" s="43" t="e">
        <f>F685+F689+F687</f>
        <v>#REF!</v>
      </c>
      <c r="G684" s="43" t="e">
        <f>G685+G689+G687</f>
        <v>#REF!</v>
      </c>
      <c r="H684" s="43">
        <f>H685+H689+H687</f>
        <v>23250.92972</v>
      </c>
      <c r="I684" s="43">
        <f>I685+I689+I687</f>
        <v>23250.92972</v>
      </c>
      <c r="J684" s="44">
        <f t="shared" si="68"/>
        <v>1</v>
      </c>
    </row>
    <row r="685" spans="1:10" ht="18.75">
      <c r="A685" s="41"/>
      <c r="B685" s="41"/>
      <c r="C685" s="47" t="s">
        <v>279</v>
      </c>
      <c r="D685" s="47" t="s">
        <v>352</v>
      </c>
      <c r="E685" s="48" t="s">
        <v>371</v>
      </c>
      <c r="F685" s="49" t="e">
        <f>F686+#REF!</f>
        <v>#REF!</v>
      </c>
      <c r="G685" s="49" t="e">
        <f>G686+#REF!</f>
        <v>#REF!</v>
      </c>
      <c r="H685" s="49">
        <f>H686</f>
        <v>475.7</v>
      </c>
      <c r="I685" s="49">
        <f>I686</f>
        <v>475.7</v>
      </c>
      <c r="J685" s="50">
        <f t="shared" si="68"/>
        <v>1</v>
      </c>
    </row>
    <row r="686" spans="1:10" ht="18.75">
      <c r="A686" s="47"/>
      <c r="B686" s="47"/>
      <c r="C686" s="47"/>
      <c r="D686" s="47" t="s">
        <v>103</v>
      </c>
      <c r="E686" s="51" t="s">
        <v>104</v>
      </c>
      <c r="F686" s="49">
        <v>691.7</v>
      </c>
      <c r="G686" s="49"/>
      <c r="H686" s="49">
        <v>475.7</v>
      </c>
      <c r="I686" s="49">
        <v>475.7</v>
      </c>
      <c r="J686" s="50">
        <f t="shared" si="68"/>
        <v>1</v>
      </c>
    </row>
    <row r="687" spans="1:10" ht="18.75">
      <c r="A687" s="47"/>
      <c r="B687" s="47"/>
      <c r="C687" s="47" t="s">
        <v>695</v>
      </c>
      <c r="D687" s="47"/>
      <c r="E687" s="51" t="s">
        <v>696</v>
      </c>
      <c r="F687" s="57">
        <f>F688</f>
        <v>3416.28446</v>
      </c>
      <c r="G687" s="57">
        <f>G688</f>
        <v>0</v>
      </c>
      <c r="H687" s="57">
        <f>H688</f>
        <v>3416.28446</v>
      </c>
      <c r="I687" s="57">
        <f>I688</f>
        <v>3416.28446</v>
      </c>
      <c r="J687" s="50">
        <f t="shared" si="68"/>
        <v>1</v>
      </c>
    </row>
    <row r="688" spans="1:10" ht="18.75">
      <c r="A688" s="47"/>
      <c r="B688" s="47"/>
      <c r="C688" s="47"/>
      <c r="D688" s="47" t="s">
        <v>103</v>
      </c>
      <c r="E688" s="51" t="s">
        <v>104</v>
      </c>
      <c r="F688" s="57">
        <v>3416.28446</v>
      </c>
      <c r="G688" s="49"/>
      <c r="H688" s="57">
        <f>SUM(F688:G688)</f>
        <v>3416.28446</v>
      </c>
      <c r="I688" s="57">
        <v>3416.28446</v>
      </c>
      <c r="J688" s="50">
        <f t="shared" si="68"/>
        <v>1</v>
      </c>
    </row>
    <row r="689" spans="1:10" ht="18.75">
      <c r="A689" s="47"/>
      <c r="B689" s="47"/>
      <c r="C689" s="126" t="s">
        <v>695</v>
      </c>
      <c r="D689" s="126"/>
      <c r="E689" s="127" t="s">
        <v>697</v>
      </c>
      <c r="F689" s="140">
        <f>F690</f>
        <v>19358.94526</v>
      </c>
      <c r="G689" s="140">
        <f>G690</f>
        <v>0</v>
      </c>
      <c r="H689" s="140">
        <f>H690</f>
        <v>19358.94526</v>
      </c>
      <c r="I689" s="140">
        <f>I690</f>
        <v>19358.94526</v>
      </c>
      <c r="J689" s="150">
        <f t="shared" si="68"/>
        <v>1</v>
      </c>
    </row>
    <row r="690" spans="1:10" ht="18.75">
      <c r="A690" s="47"/>
      <c r="B690" s="47"/>
      <c r="C690" s="126"/>
      <c r="D690" s="126" t="s">
        <v>103</v>
      </c>
      <c r="E690" s="127" t="s">
        <v>104</v>
      </c>
      <c r="F690" s="140">
        <v>19358.94526</v>
      </c>
      <c r="G690" s="49"/>
      <c r="H690" s="140">
        <f>SUM(F690:G690)</f>
        <v>19358.94526</v>
      </c>
      <c r="I690" s="140">
        <v>19358.94526</v>
      </c>
      <c r="J690" s="150">
        <f t="shared" si="68"/>
        <v>1</v>
      </c>
    </row>
    <row r="691" spans="1:10" ht="18.75">
      <c r="A691" s="41"/>
      <c r="B691" s="41"/>
      <c r="C691" s="41" t="s">
        <v>208</v>
      </c>
      <c r="D691" s="41" t="s">
        <v>352</v>
      </c>
      <c r="E691" s="42" t="s">
        <v>141</v>
      </c>
      <c r="F691" s="43">
        <f>F692</f>
        <v>6510.2</v>
      </c>
      <c r="G691" s="43">
        <f aca="true" t="shared" si="72" ref="G691:H693">G692</f>
        <v>0</v>
      </c>
      <c r="H691" s="43">
        <f t="shared" si="72"/>
        <v>7864.9</v>
      </c>
      <c r="I691" s="43">
        <f>I692</f>
        <v>7536</v>
      </c>
      <c r="J691" s="44">
        <f t="shared" si="68"/>
        <v>0.9581812864753526</v>
      </c>
    </row>
    <row r="692" spans="1:10" ht="18.75">
      <c r="A692" s="41"/>
      <c r="B692" s="41"/>
      <c r="C692" s="41" t="s">
        <v>209</v>
      </c>
      <c r="D692" s="41"/>
      <c r="E692" s="42" t="s">
        <v>172</v>
      </c>
      <c r="F692" s="43">
        <f>F693</f>
        <v>6510.2</v>
      </c>
      <c r="G692" s="43">
        <f t="shared" si="72"/>
        <v>0</v>
      </c>
      <c r="H692" s="43">
        <f t="shared" si="72"/>
        <v>7864.9</v>
      </c>
      <c r="I692" s="43">
        <f>I693</f>
        <v>7536</v>
      </c>
      <c r="J692" s="44">
        <f t="shared" si="68"/>
        <v>0.9581812864753526</v>
      </c>
    </row>
    <row r="693" spans="1:10" ht="18.75">
      <c r="A693" s="41"/>
      <c r="B693" s="41"/>
      <c r="C693" s="47" t="s">
        <v>280</v>
      </c>
      <c r="D693" s="47" t="s">
        <v>352</v>
      </c>
      <c r="E693" s="48" t="s">
        <v>424</v>
      </c>
      <c r="F693" s="49">
        <f>F694</f>
        <v>6510.2</v>
      </c>
      <c r="G693" s="49">
        <f t="shared" si="72"/>
        <v>0</v>
      </c>
      <c r="H693" s="49">
        <f t="shared" si="72"/>
        <v>7864.9</v>
      </c>
      <c r="I693" s="49">
        <f>I694</f>
        <v>7536</v>
      </c>
      <c r="J693" s="50">
        <f t="shared" si="68"/>
        <v>0.9581812864753526</v>
      </c>
    </row>
    <row r="694" spans="1:10" ht="18.75">
      <c r="A694" s="47"/>
      <c r="B694" s="47"/>
      <c r="C694" s="47"/>
      <c r="D694" s="47" t="s">
        <v>103</v>
      </c>
      <c r="E694" s="51" t="s">
        <v>104</v>
      </c>
      <c r="F694" s="49">
        <v>6510.2</v>
      </c>
      <c r="G694" s="49"/>
      <c r="H694" s="49">
        <v>7864.9</v>
      </c>
      <c r="I694" s="49">
        <v>7536</v>
      </c>
      <c r="J694" s="50">
        <f t="shared" si="68"/>
        <v>0.9581812864753526</v>
      </c>
    </row>
    <row r="695" spans="1:10" ht="18.75">
      <c r="A695" s="41"/>
      <c r="B695" s="41"/>
      <c r="C695" s="41" t="s">
        <v>169</v>
      </c>
      <c r="D695" s="41" t="s">
        <v>352</v>
      </c>
      <c r="E695" s="42" t="s">
        <v>146</v>
      </c>
      <c r="F695" s="43" t="e">
        <f>F696</f>
        <v>#REF!</v>
      </c>
      <c r="G695" s="43" t="e">
        <f aca="true" t="shared" si="73" ref="G695:H697">G696</f>
        <v>#REF!</v>
      </c>
      <c r="H695" s="43">
        <f t="shared" si="73"/>
        <v>86.9</v>
      </c>
      <c r="I695" s="43">
        <f>I696</f>
        <v>86.9</v>
      </c>
      <c r="J695" s="44">
        <f t="shared" si="68"/>
        <v>1</v>
      </c>
    </row>
    <row r="696" spans="1:10" ht="18.75">
      <c r="A696" s="41"/>
      <c r="B696" s="41"/>
      <c r="C696" s="41" t="s">
        <v>183</v>
      </c>
      <c r="D696" s="41" t="s">
        <v>352</v>
      </c>
      <c r="E696" s="42" t="s">
        <v>128</v>
      </c>
      <c r="F696" s="43" t="e">
        <f>F697</f>
        <v>#REF!</v>
      </c>
      <c r="G696" s="43" t="e">
        <f t="shared" si="73"/>
        <v>#REF!</v>
      </c>
      <c r="H696" s="43">
        <f t="shared" si="73"/>
        <v>86.9</v>
      </c>
      <c r="I696" s="43">
        <f>I697</f>
        <v>86.9</v>
      </c>
      <c r="J696" s="44">
        <f t="shared" si="68"/>
        <v>1</v>
      </c>
    </row>
    <row r="697" spans="1:10" ht="37.5">
      <c r="A697" s="41"/>
      <c r="B697" s="41"/>
      <c r="C697" s="41" t="s">
        <v>184</v>
      </c>
      <c r="D697" s="41"/>
      <c r="E697" s="42" t="s">
        <v>642</v>
      </c>
      <c r="F697" s="43" t="e">
        <f>F698</f>
        <v>#REF!</v>
      </c>
      <c r="G697" s="43" t="e">
        <f t="shared" si="73"/>
        <v>#REF!</v>
      </c>
      <c r="H697" s="43">
        <f t="shared" si="73"/>
        <v>86.9</v>
      </c>
      <c r="I697" s="43">
        <f>I698</f>
        <v>86.9</v>
      </c>
      <c r="J697" s="44">
        <f t="shared" si="68"/>
        <v>1</v>
      </c>
    </row>
    <row r="698" spans="1:10" ht="18.75">
      <c r="A698" s="41"/>
      <c r="B698" s="41"/>
      <c r="C698" s="53" t="s">
        <v>185</v>
      </c>
      <c r="D698" s="47" t="s">
        <v>352</v>
      </c>
      <c r="E698" s="48" t="s">
        <v>114</v>
      </c>
      <c r="F698" s="49" t="e">
        <f>#REF!+F700</f>
        <v>#REF!</v>
      </c>
      <c r="G698" s="49" t="e">
        <f>#REF!+G700</f>
        <v>#REF!</v>
      </c>
      <c r="H698" s="49">
        <f>H700+H699</f>
        <v>86.9</v>
      </c>
      <c r="I698" s="49">
        <f>I700+I699</f>
        <v>86.9</v>
      </c>
      <c r="J698" s="50">
        <f t="shared" si="68"/>
        <v>1</v>
      </c>
    </row>
    <row r="699" spans="1:10" ht="37.5">
      <c r="A699" s="41"/>
      <c r="B699" s="41"/>
      <c r="C699" s="53"/>
      <c r="D699" s="47" t="s">
        <v>101</v>
      </c>
      <c r="E699" s="51" t="s">
        <v>102</v>
      </c>
      <c r="F699" s="49"/>
      <c r="G699" s="49"/>
      <c r="H699" s="49">
        <v>2.9</v>
      </c>
      <c r="I699" s="49">
        <v>2.9</v>
      </c>
      <c r="J699" s="50">
        <f t="shared" si="68"/>
        <v>1</v>
      </c>
    </row>
    <row r="700" spans="1:10" ht="18.75">
      <c r="A700" s="47"/>
      <c r="B700" s="47"/>
      <c r="C700" s="47"/>
      <c r="D700" s="47" t="s">
        <v>103</v>
      </c>
      <c r="E700" s="51" t="s">
        <v>104</v>
      </c>
      <c r="F700" s="49">
        <v>84</v>
      </c>
      <c r="G700" s="49"/>
      <c r="H700" s="49">
        <f>SUM(F700:G700)</f>
        <v>84</v>
      </c>
      <c r="I700" s="49">
        <v>84</v>
      </c>
      <c r="J700" s="50">
        <f t="shared" si="68"/>
        <v>1</v>
      </c>
    </row>
    <row r="701" spans="1:10" ht="18.75">
      <c r="A701" s="47"/>
      <c r="B701" s="47"/>
      <c r="C701" s="41" t="s">
        <v>164</v>
      </c>
      <c r="D701" s="47"/>
      <c r="E701" s="42" t="s">
        <v>107</v>
      </c>
      <c r="F701" s="49"/>
      <c r="G701" s="49"/>
      <c r="H701" s="43">
        <f>H702</f>
        <v>161.3</v>
      </c>
      <c r="I701" s="43">
        <f>I702</f>
        <v>161.3</v>
      </c>
      <c r="J701" s="44">
        <f t="shared" si="68"/>
        <v>1</v>
      </c>
    </row>
    <row r="702" spans="1:10" ht="18.75">
      <c r="A702" s="47"/>
      <c r="B702" s="47"/>
      <c r="C702" s="53" t="s">
        <v>191</v>
      </c>
      <c r="D702" s="47"/>
      <c r="E702" s="51" t="s">
        <v>19</v>
      </c>
      <c r="F702" s="49"/>
      <c r="G702" s="49"/>
      <c r="H702" s="49">
        <f>H703+H704</f>
        <v>161.3</v>
      </c>
      <c r="I702" s="49">
        <f>I703+I704</f>
        <v>161.3</v>
      </c>
      <c r="J702" s="50">
        <f t="shared" si="68"/>
        <v>1</v>
      </c>
    </row>
    <row r="703" spans="1:10" ht="37.5">
      <c r="A703" s="47"/>
      <c r="B703" s="47"/>
      <c r="C703" s="47"/>
      <c r="D703" s="47" t="s">
        <v>101</v>
      </c>
      <c r="E703" s="51" t="s">
        <v>102</v>
      </c>
      <c r="F703" s="49"/>
      <c r="G703" s="49"/>
      <c r="H703" s="49">
        <v>146.3</v>
      </c>
      <c r="I703" s="49">
        <v>146.3</v>
      </c>
      <c r="J703" s="50">
        <f t="shared" si="68"/>
        <v>1</v>
      </c>
    </row>
    <row r="704" spans="1:10" ht="18.75">
      <c r="A704" s="47"/>
      <c r="B704" s="47"/>
      <c r="C704" s="47"/>
      <c r="D704" s="53" t="s">
        <v>105</v>
      </c>
      <c r="E704" s="51" t="s">
        <v>106</v>
      </c>
      <c r="F704" s="49"/>
      <c r="G704" s="49"/>
      <c r="H704" s="49">
        <v>15</v>
      </c>
      <c r="I704" s="49">
        <v>15</v>
      </c>
      <c r="J704" s="50">
        <f t="shared" si="68"/>
        <v>1</v>
      </c>
    </row>
    <row r="705" spans="1:10" ht="18.75">
      <c r="A705" s="47"/>
      <c r="B705" s="45" t="s">
        <v>90</v>
      </c>
      <c r="C705" s="53"/>
      <c r="D705" s="53"/>
      <c r="E705" s="46" t="s">
        <v>81</v>
      </c>
      <c r="F705" s="43">
        <f aca="true" t="shared" si="74" ref="F705:I710">F706</f>
        <v>27.2</v>
      </c>
      <c r="G705" s="43">
        <f t="shared" si="74"/>
        <v>0</v>
      </c>
      <c r="H705" s="43">
        <f t="shared" si="74"/>
        <v>27.2</v>
      </c>
      <c r="I705" s="43">
        <f t="shared" si="74"/>
        <v>27.2</v>
      </c>
      <c r="J705" s="44">
        <f t="shared" si="68"/>
        <v>1</v>
      </c>
    </row>
    <row r="706" spans="1:10" ht="18.75">
      <c r="A706" s="47"/>
      <c r="B706" s="41" t="s">
        <v>397</v>
      </c>
      <c r="C706" s="41"/>
      <c r="D706" s="41"/>
      <c r="E706" s="54" t="s">
        <v>398</v>
      </c>
      <c r="F706" s="43">
        <f t="shared" si="74"/>
        <v>27.2</v>
      </c>
      <c r="G706" s="43">
        <f t="shared" si="74"/>
        <v>0</v>
      </c>
      <c r="H706" s="43">
        <f t="shared" si="74"/>
        <v>27.2</v>
      </c>
      <c r="I706" s="43">
        <f t="shared" si="74"/>
        <v>27.2</v>
      </c>
      <c r="J706" s="44">
        <f t="shared" si="68"/>
        <v>1</v>
      </c>
    </row>
    <row r="707" spans="1:10" ht="18.75">
      <c r="A707" s="47"/>
      <c r="B707" s="47"/>
      <c r="C707" s="41" t="s">
        <v>169</v>
      </c>
      <c r="D707" s="41" t="s">
        <v>352</v>
      </c>
      <c r="E707" s="42" t="s">
        <v>146</v>
      </c>
      <c r="F707" s="43">
        <f t="shared" si="74"/>
        <v>27.2</v>
      </c>
      <c r="G707" s="43">
        <f t="shared" si="74"/>
        <v>0</v>
      </c>
      <c r="H707" s="43">
        <f t="shared" si="74"/>
        <v>27.2</v>
      </c>
      <c r="I707" s="43">
        <f t="shared" si="74"/>
        <v>27.2</v>
      </c>
      <c r="J707" s="44">
        <f t="shared" si="68"/>
        <v>1</v>
      </c>
    </row>
    <row r="708" spans="1:10" ht="18.75">
      <c r="A708" s="47"/>
      <c r="B708" s="47"/>
      <c r="C708" s="41" t="s">
        <v>183</v>
      </c>
      <c r="D708" s="41" t="s">
        <v>352</v>
      </c>
      <c r="E708" s="42" t="s">
        <v>128</v>
      </c>
      <c r="F708" s="43">
        <f t="shared" si="74"/>
        <v>27.2</v>
      </c>
      <c r="G708" s="43">
        <f t="shared" si="74"/>
        <v>0</v>
      </c>
      <c r="H708" s="43">
        <f t="shared" si="74"/>
        <v>27.2</v>
      </c>
      <c r="I708" s="43">
        <f t="shared" si="74"/>
        <v>27.2</v>
      </c>
      <c r="J708" s="44">
        <f t="shared" si="68"/>
        <v>1</v>
      </c>
    </row>
    <row r="709" spans="1:10" ht="37.5">
      <c r="A709" s="47"/>
      <c r="B709" s="47"/>
      <c r="C709" s="41" t="s">
        <v>184</v>
      </c>
      <c r="D709" s="41"/>
      <c r="E709" s="42" t="s">
        <v>642</v>
      </c>
      <c r="F709" s="43">
        <f t="shared" si="74"/>
        <v>27.2</v>
      </c>
      <c r="G709" s="43">
        <f t="shared" si="74"/>
        <v>0</v>
      </c>
      <c r="H709" s="43">
        <f t="shared" si="74"/>
        <v>27.2</v>
      </c>
      <c r="I709" s="43">
        <f t="shared" si="74"/>
        <v>27.2</v>
      </c>
      <c r="J709" s="44">
        <f t="shared" si="68"/>
        <v>1</v>
      </c>
    </row>
    <row r="710" spans="1:10" ht="18.75">
      <c r="A710" s="47"/>
      <c r="B710" s="47"/>
      <c r="C710" s="47" t="s">
        <v>185</v>
      </c>
      <c r="D710" s="47" t="s">
        <v>352</v>
      </c>
      <c r="E710" s="48" t="s">
        <v>114</v>
      </c>
      <c r="F710" s="49">
        <f t="shared" si="74"/>
        <v>27.2</v>
      </c>
      <c r="G710" s="49">
        <f t="shared" si="74"/>
        <v>0</v>
      </c>
      <c r="H710" s="49">
        <f t="shared" si="74"/>
        <v>27.2</v>
      </c>
      <c r="I710" s="49">
        <f t="shared" si="74"/>
        <v>27.2</v>
      </c>
      <c r="J710" s="50">
        <f t="shared" si="68"/>
        <v>1</v>
      </c>
    </row>
    <row r="711" spans="1:10" ht="18.75">
      <c r="A711" s="47"/>
      <c r="B711" s="47"/>
      <c r="C711" s="47"/>
      <c r="D711" s="47" t="s">
        <v>103</v>
      </c>
      <c r="E711" s="51" t="s">
        <v>104</v>
      </c>
      <c r="F711" s="49">
        <v>27.2</v>
      </c>
      <c r="G711" s="49"/>
      <c r="H711" s="49">
        <f>SUM(F711:G711)</f>
        <v>27.2</v>
      </c>
      <c r="I711" s="49">
        <v>27.2</v>
      </c>
      <c r="J711" s="50">
        <f t="shared" si="68"/>
        <v>1</v>
      </c>
    </row>
    <row r="712" spans="1:10" ht="18.75">
      <c r="A712" s="47"/>
      <c r="B712" s="47"/>
      <c r="C712" s="47"/>
      <c r="D712" s="47"/>
      <c r="E712" s="48"/>
      <c r="F712" s="49"/>
      <c r="G712" s="49"/>
      <c r="H712" s="49"/>
      <c r="I712" s="49"/>
      <c r="J712" s="50"/>
    </row>
    <row r="713" spans="1:10" ht="18.75">
      <c r="A713" s="41" t="s">
        <v>38</v>
      </c>
      <c r="B713" s="41" t="s">
        <v>352</v>
      </c>
      <c r="C713" s="41" t="s">
        <v>352</v>
      </c>
      <c r="D713" s="41" t="s">
        <v>352</v>
      </c>
      <c r="E713" s="42" t="s">
        <v>607</v>
      </c>
      <c r="F713" s="43" t="e">
        <f>F714+F722+F896+F925</f>
        <v>#REF!</v>
      </c>
      <c r="G713" s="43" t="e">
        <f>G714+G722+G896+G925</f>
        <v>#REF!</v>
      </c>
      <c r="H713" s="43">
        <f>H714+H722+H896+H925</f>
        <v>1684256.03607</v>
      </c>
      <c r="I713" s="43">
        <f>I714+I722+I896+I925</f>
        <v>1666526.67607</v>
      </c>
      <c r="J713" s="44">
        <f aca="true" t="shared" si="75" ref="J713:J778">I713/H713</f>
        <v>0.9894734769415646</v>
      </c>
    </row>
    <row r="714" spans="1:10" ht="18.75">
      <c r="A714" s="41"/>
      <c r="B714" s="45" t="s">
        <v>89</v>
      </c>
      <c r="C714" s="45"/>
      <c r="D714" s="45"/>
      <c r="E714" s="46" t="s">
        <v>63</v>
      </c>
      <c r="F714" s="43">
        <f>F715</f>
        <v>45.599999999999994</v>
      </c>
      <c r="G714" s="43">
        <f aca="true" t="shared" si="76" ref="G714:H718">G715</f>
        <v>0</v>
      </c>
      <c r="H714" s="43">
        <f t="shared" si="76"/>
        <v>48.3</v>
      </c>
      <c r="I714" s="43">
        <f>I715</f>
        <v>31.5</v>
      </c>
      <c r="J714" s="44">
        <f t="shared" si="75"/>
        <v>0.6521739130434783</v>
      </c>
    </row>
    <row r="715" spans="1:10" ht="18.75">
      <c r="A715" s="41"/>
      <c r="B715" s="52" t="s">
        <v>8</v>
      </c>
      <c r="C715" s="45"/>
      <c r="D715" s="45"/>
      <c r="E715" s="46" t="s">
        <v>69</v>
      </c>
      <c r="F715" s="43">
        <f>F716</f>
        <v>45.599999999999994</v>
      </c>
      <c r="G715" s="43">
        <f t="shared" si="76"/>
        <v>0</v>
      </c>
      <c r="H715" s="43">
        <f t="shared" si="76"/>
        <v>48.3</v>
      </c>
      <c r="I715" s="43">
        <f>I716</f>
        <v>31.5</v>
      </c>
      <c r="J715" s="44">
        <f t="shared" si="75"/>
        <v>0.6521739130434783</v>
      </c>
    </row>
    <row r="716" spans="1:10" ht="18.75">
      <c r="A716" s="41"/>
      <c r="B716" s="41"/>
      <c r="C716" s="41" t="s">
        <v>169</v>
      </c>
      <c r="D716" s="41" t="s">
        <v>352</v>
      </c>
      <c r="E716" s="42" t="s">
        <v>146</v>
      </c>
      <c r="F716" s="43">
        <f>F717</f>
        <v>45.599999999999994</v>
      </c>
      <c r="G716" s="43">
        <f t="shared" si="76"/>
        <v>0</v>
      </c>
      <c r="H716" s="43">
        <f t="shared" si="76"/>
        <v>48.3</v>
      </c>
      <c r="I716" s="43">
        <f>I717</f>
        <v>31.5</v>
      </c>
      <c r="J716" s="44">
        <f t="shared" si="75"/>
        <v>0.6521739130434783</v>
      </c>
    </row>
    <row r="717" spans="1:10" ht="18.75">
      <c r="A717" s="41"/>
      <c r="B717" s="41"/>
      <c r="C717" s="41" t="s">
        <v>183</v>
      </c>
      <c r="D717" s="41" t="s">
        <v>352</v>
      </c>
      <c r="E717" s="42" t="s">
        <v>128</v>
      </c>
      <c r="F717" s="43">
        <f>F718</f>
        <v>45.599999999999994</v>
      </c>
      <c r="G717" s="43">
        <f t="shared" si="76"/>
        <v>0</v>
      </c>
      <c r="H717" s="43">
        <f t="shared" si="76"/>
        <v>48.3</v>
      </c>
      <c r="I717" s="43">
        <f>I718</f>
        <v>31.5</v>
      </c>
      <c r="J717" s="44">
        <f t="shared" si="75"/>
        <v>0.6521739130434783</v>
      </c>
    </row>
    <row r="718" spans="1:10" ht="37.5">
      <c r="A718" s="41"/>
      <c r="B718" s="41"/>
      <c r="C718" s="41" t="s">
        <v>184</v>
      </c>
      <c r="D718" s="41"/>
      <c r="E718" s="42" t="s">
        <v>642</v>
      </c>
      <c r="F718" s="43">
        <f>F719</f>
        <v>45.599999999999994</v>
      </c>
      <c r="G718" s="43">
        <f t="shared" si="76"/>
        <v>0</v>
      </c>
      <c r="H718" s="43">
        <f t="shared" si="76"/>
        <v>48.3</v>
      </c>
      <c r="I718" s="43">
        <f>I719</f>
        <v>31.5</v>
      </c>
      <c r="J718" s="44">
        <f t="shared" si="75"/>
        <v>0.6521739130434783</v>
      </c>
    </row>
    <row r="719" spans="1:10" ht="18.75">
      <c r="A719" s="41"/>
      <c r="B719" s="41"/>
      <c r="C719" s="47" t="s">
        <v>185</v>
      </c>
      <c r="D719" s="47" t="s">
        <v>352</v>
      </c>
      <c r="E719" s="48" t="s">
        <v>114</v>
      </c>
      <c r="F719" s="49">
        <f>F720+F721</f>
        <v>45.599999999999994</v>
      </c>
      <c r="G719" s="49">
        <f>G720+G721</f>
        <v>0</v>
      </c>
      <c r="H719" s="49">
        <f>H720+H721</f>
        <v>48.3</v>
      </c>
      <c r="I719" s="49">
        <f>I720+I721</f>
        <v>31.5</v>
      </c>
      <c r="J719" s="50">
        <f t="shared" si="75"/>
        <v>0.6521739130434783</v>
      </c>
    </row>
    <row r="720" spans="1:10" ht="37.5">
      <c r="A720" s="47"/>
      <c r="B720" s="47"/>
      <c r="C720" s="47"/>
      <c r="D720" s="47" t="s">
        <v>101</v>
      </c>
      <c r="E720" s="51" t="s">
        <v>102</v>
      </c>
      <c r="F720" s="49">
        <v>10.2</v>
      </c>
      <c r="G720" s="49"/>
      <c r="H720" s="49">
        <v>12.9</v>
      </c>
      <c r="I720" s="49">
        <v>5.2</v>
      </c>
      <c r="J720" s="50">
        <f t="shared" si="75"/>
        <v>0.40310077519379844</v>
      </c>
    </row>
    <row r="721" spans="1:10" ht="18.75">
      <c r="A721" s="47"/>
      <c r="B721" s="47"/>
      <c r="C721" s="47"/>
      <c r="D721" s="47" t="s">
        <v>103</v>
      </c>
      <c r="E721" s="51" t="s">
        <v>104</v>
      </c>
      <c r="F721" s="49">
        <v>35.4</v>
      </c>
      <c r="G721" s="49"/>
      <c r="H721" s="49">
        <f>SUM(F721:G721)</f>
        <v>35.4</v>
      </c>
      <c r="I721" s="49">
        <v>26.3</v>
      </c>
      <c r="J721" s="50">
        <f t="shared" si="75"/>
        <v>0.7429378531073447</v>
      </c>
    </row>
    <row r="722" spans="1:10" ht="18.75">
      <c r="A722" s="47"/>
      <c r="B722" s="45" t="s">
        <v>90</v>
      </c>
      <c r="C722" s="45"/>
      <c r="D722" s="45"/>
      <c r="E722" s="46" t="s">
        <v>81</v>
      </c>
      <c r="F722" s="43" t="e">
        <f>F723+F759+F807+F844+F856</f>
        <v>#REF!</v>
      </c>
      <c r="G722" s="43" t="e">
        <f>G723+G759+G807+G844+G856</f>
        <v>#REF!</v>
      </c>
      <c r="H722" s="43">
        <f>H723+H759+H807+H844+H856+H826</f>
        <v>1650996.9524599998</v>
      </c>
      <c r="I722" s="43">
        <f>I723+I759+I807+I844+I856+I826</f>
        <v>1635587.65246</v>
      </c>
      <c r="J722" s="44">
        <f t="shared" si="75"/>
        <v>0.9906666696282874</v>
      </c>
    </row>
    <row r="723" spans="1:10" ht="18.75">
      <c r="A723" s="47"/>
      <c r="B723" s="52" t="s">
        <v>30</v>
      </c>
      <c r="C723" s="45"/>
      <c r="D723" s="45"/>
      <c r="E723" s="46" t="s">
        <v>82</v>
      </c>
      <c r="F723" s="43" t="e">
        <f>F724</f>
        <v>#REF!</v>
      </c>
      <c r="G723" s="43" t="e">
        <f>G724</f>
        <v>#REF!</v>
      </c>
      <c r="H723" s="43">
        <f>H724+H752</f>
        <v>688563.9813399999</v>
      </c>
      <c r="I723" s="43">
        <f>I724+I752</f>
        <v>679206.28134</v>
      </c>
      <c r="J723" s="44">
        <f t="shared" si="75"/>
        <v>0.9864098322689068</v>
      </c>
    </row>
    <row r="724" spans="1:10" ht="18.75">
      <c r="A724" s="41"/>
      <c r="B724" s="41"/>
      <c r="C724" s="41" t="s">
        <v>244</v>
      </c>
      <c r="D724" s="41" t="s">
        <v>352</v>
      </c>
      <c r="E724" s="42" t="s">
        <v>137</v>
      </c>
      <c r="F724" s="43" t="e">
        <f>F725+F742</f>
        <v>#REF!</v>
      </c>
      <c r="G724" s="43" t="e">
        <f>G725+G742</f>
        <v>#REF!</v>
      </c>
      <c r="H724" s="43">
        <f>H725+H742</f>
        <v>688013.78134</v>
      </c>
      <c r="I724" s="43">
        <f>I725+I742</f>
        <v>678668.78134</v>
      </c>
      <c r="J724" s="44">
        <f t="shared" si="75"/>
        <v>0.9864174232356228</v>
      </c>
    </row>
    <row r="725" spans="1:10" ht="18.75">
      <c r="A725" s="41"/>
      <c r="B725" s="41"/>
      <c r="C725" s="41" t="s">
        <v>245</v>
      </c>
      <c r="D725" s="41" t="s">
        <v>352</v>
      </c>
      <c r="E725" s="42" t="s">
        <v>138</v>
      </c>
      <c r="F725" s="43" t="e">
        <f>F726+F739</f>
        <v>#REF!</v>
      </c>
      <c r="G725" s="43" t="e">
        <f>G726+G739</f>
        <v>#REF!</v>
      </c>
      <c r="H725" s="43">
        <f>H726+H739</f>
        <v>30107.08134</v>
      </c>
      <c r="I725" s="43">
        <f>I726+I739</f>
        <v>29901.08134</v>
      </c>
      <c r="J725" s="44">
        <f t="shared" si="75"/>
        <v>0.993157755888934</v>
      </c>
    </row>
    <row r="726" spans="1:10" ht="37.5">
      <c r="A726" s="41"/>
      <c r="B726" s="41"/>
      <c r="C726" s="41" t="s">
        <v>246</v>
      </c>
      <c r="D726" s="41"/>
      <c r="E726" s="42" t="s">
        <v>420</v>
      </c>
      <c r="F726" s="43" t="e">
        <f>F727+#REF!+F731+F733+F735+#REF!</f>
        <v>#REF!</v>
      </c>
      <c r="G726" s="43" t="e">
        <f>G727+#REF!+G731+G733+G735+#REF!</f>
        <v>#REF!</v>
      </c>
      <c r="H726" s="43">
        <f>H727+H731+H733+H735+H729+H737</f>
        <v>29907.08134</v>
      </c>
      <c r="I726" s="43">
        <f>I727+I731+I733+I735+I729+I737</f>
        <v>29901.08134</v>
      </c>
      <c r="J726" s="44">
        <f t="shared" si="75"/>
        <v>0.9997993786176662</v>
      </c>
    </row>
    <row r="727" spans="1:10" ht="18.75">
      <c r="A727" s="41"/>
      <c r="B727" s="41"/>
      <c r="C727" s="47" t="s">
        <v>372</v>
      </c>
      <c r="D727" s="47" t="s">
        <v>352</v>
      </c>
      <c r="E727" s="48" t="s">
        <v>698</v>
      </c>
      <c r="F727" s="49">
        <f>F728</f>
        <v>10951.7</v>
      </c>
      <c r="G727" s="49">
        <f>G728</f>
        <v>5991.04</v>
      </c>
      <c r="H727" s="49">
        <f>H728</f>
        <v>16106.6</v>
      </c>
      <c r="I727" s="49">
        <f>I728</f>
        <v>16100.7</v>
      </c>
      <c r="J727" s="184">
        <f t="shared" si="75"/>
        <v>0.9996336905367986</v>
      </c>
    </row>
    <row r="728" spans="1:10" ht="18.75">
      <c r="A728" s="47"/>
      <c r="B728" s="47"/>
      <c r="C728" s="47"/>
      <c r="D728" s="47" t="s">
        <v>105</v>
      </c>
      <c r="E728" s="51" t="s">
        <v>106</v>
      </c>
      <c r="F728" s="49">
        <v>10951.7</v>
      </c>
      <c r="G728" s="186">
        <v>5991.04</v>
      </c>
      <c r="H728" s="49">
        <v>16106.6</v>
      </c>
      <c r="I728" s="49">
        <v>16100.7</v>
      </c>
      <c r="J728" s="50">
        <f t="shared" si="75"/>
        <v>0.9996336905367986</v>
      </c>
    </row>
    <row r="729" spans="1:10" ht="37.5">
      <c r="A729" s="47"/>
      <c r="B729" s="47"/>
      <c r="C729" s="47" t="s">
        <v>823</v>
      </c>
      <c r="D729" s="47"/>
      <c r="E729" s="51" t="s">
        <v>824</v>
      </c>
      <c r="F729" s="49"/>
      <c r="G729" s="186"/>
      <c r="H729" s="49">
        <f>H730</f>
        <v>1868.5</v>
      </c>
      <c r="I729" s="49">
        <f>I730</f>
        <v>1868.4</v>
      </c>
      <c r="J729" s="184">
        <f t="shared" si="75"/>
        <v>0.9999464811345999</v>
      </c>
    </row>
    <row r="730" spans="1:10" ht="18.75">
      <c r="A730" s="47"/>
      <c r="B730" s="47"/>
      <c r="C730" s="47"/>
      <c r="D730" s="47" t="s">
        <v>112</v>
      </c>
      <c r="E730" s="51" t="s">
        <v>113</v>
      </c>
      <c r="F730" s="49"/>
      <c r="G730" s="186"/>
      <c r="H730" s="49">
        <v>1868.5</v>
      </c>
      <c r="I730" s="49">
        <v>1868.4</v>
      </c>
      <c r="J730" s="50">
        <f t="shared" si="75"/>
        <v>0.9999464811345999</v>
      </c>
    </row>
    <row r="731" spans="1:10" ht="18.75">
      <c r="A731" s="47"/>
      <c r="B731" s="47"/>
      <c r="C731" s="47" t="s">
        <v>527</v>
      </c>
      <c r="D731" s="47"/>
      <c r="E731" s="48" t="s">
        <v>486</v>
      </c>
      <c r="F731" s="57">
        <f>F732</f>
        <v>4918.49068</v>
      </c>
      <c r="G731" s="57">
        <f>G732</f>
        <v>0</v>
      </c>
      <c r="H731" s="57">
        <f>H732</f>
        <v>4918.49068</v>
      </c>
      <c r="I731" s="57">
        <f>I732</f>
        <v>4918.49068</v>
      </c>
      <c r="J731" s="50">
        <f t="shared" si="75"/>
        <v>1</v>
      </c>
    </row>
    <row r="732" spans="1:10" ht="18.75">
      <c r="A732" s="47"/>
      <c r="B732" s="47"/>
      <c r="C732" s="47"/>
      <c r="D732" s="47" t="s">
        <v>112</v>
      </c>
      <c r="E732" s="51" t="s">
        <v>113</v>
      </c>
      <c r="F732" s="57">
        <v>4918.49068</v>
      </c>
      <c r="G732" s="49"/>
      <c r="H732" s="57">
        <f>SUM(F732:G732)</f>
        <v>4918.49068</v>
      </c>
      <c r="I732" s="57">
        <f>SUM(G732:H732)</f>
        <v>4918.49068</v>
      </c>
      <c r="J732" s="50">
        <f t="shared" si="75"/>
        <v>1</v>
      </c>
    </row>
    <row r="733" spans="1:10" ht="18.75">
      <c r="A733" s="47"/>
      <c r="B733" s="47"/>
      <c r="C733" s="126" t="s">
        <v>527</v>
      </c>
      <c r="D733" s="126"/>
      <c r="E733" s="125" t="s">
        <v>459</v>
      </c>
      <c r="F733" s="140">
        <f>F734</f>
        <v>4918.49066</v>
      </c>
      <c r="G733" s="140">
        <f>G734</f>
        <v>0</v>
      </c>
      <c r="H733" s="140">
        <f>H734</f>
        <v>4918.49066</v>
      </c>
      <c r="I733" s="140">
        <f>I734</f>
        <v>4918.49066</v>
      </c>
      <c r="J733" s="150">
        <f t="shared" si="75"/>
        <v>1</v>
      </c>
    </row>
    <row r="734" spans="1:10" ht="18.75">
      <c r="A734" s="47"/>
      <c r="B734" s="47"/>
      <c r="C734" s="126"/>
      <c r="D734" s="126" t="s">
        <v>112</v>
      </c>
      <c r="E734" s="127" t="s">
        <v>113</v>
      </c>
      <c r="F734" s="140">
        <v>4918.49066</v>
      </c>
      <c r="G734" s="49"/>
      <c r="H734" s="140">
        <f>SUM(F734:G734)</f>
        <v>4918.49066</v>
      </c>
      <c r="I734" s="140">
        <f>SUM(G734:H734)</f>
        <v>4918.49066</v>
      </c>
      <c r="J734" s="150">
        <f t="shared" si="75"/>
        <v>1</v>
      </c>
    </row>
    <row r="735" spans="1:10" ht="37.5">
      <c r="A735" s="47"/>
      <c r="B735" s="47"/>
      <c r="C735" s="126" t="s">
        <v>629</v>
      </c>
      <c r="D735" s="126"/>
      <c r="E735" s="125" t="s">
        <v>630</v>
      </c>
      <c r="F735" s="140">
        <f>F736</f>
        <v>2080</v>
      </c>
      <c r="G735" s="140">
        <f>G736</f>
        <v>0</v>
      </c>
      <c r="H735" s="128">
        <f>H736</f>
        <v>2080</v>
      </c>
      <c r="I735" s="128">
        <f>I736</f>
        <v>2080</v>
      </c>
      <c r="J735" s="150">
        <f t="shared" si="75"/>
        <v>1</v>
      </c>
    </row>
    <row r="736" spans="1:10" ht="18.75">
      <c r="A736" s="47"/>
      <c r="B736" s="47"/>
      <c r="C736" s="126"/>
      <c r="D736" s="126" t="s">
        <v>112</v>
      </c>
      <c r="E736" s="127" t="s">
        <v>113</v>
      </c>
      <c r="F736" s="140">
        <v>2080</v>
      </c>
      <c r="G736" s="49"/>
      <c r="H736" s="128">
        <f>SUM(F736:G736)</f>
        <v>2080</v>
      </c>
      <c r="I736" s="128">
        <v>2080</v>
      </c>
      <c r="J736" s="150">
        <f t="shared" si="75"/>
        <v>1</v>
      </c>
    </row>
    <row r="737" spans="1:10" ht="37.5">
      <c r="A737" s="47"/>
      <c r="B737" s="47"/>
      <c r="C737" s="126" t="s">
        <v>885</v>
      </c>
      <c r="D737" s="126"/>
      <c r="E737" s="125" t="s">
        <v>886</v>
      </c>
      <c r="F737" s="140">
        <f>F738</f>
        <v>2080</v>
      </c>
      <c r="G737" s="140">
        <f>G738</f>
        <v>0</v>
      </c>
      <c r="H737" s="128">
        <f>H738</f>
        <v>15</v>
      </c>
      <c r="I737" s="128">
        <f>I738</f>
        <v>15</v>
      </c>
      <c r="J737" s="150">
        <f>I737/H737</f>
        <v>1</v>
      </c>
    </row>
    <row r="738" spans="1:10" ht="18.75">
      <c r="A738" s="47"/>
      <c r="B738" s="47"/>
      <c r="C738" s="126"/>
      <c r="D738" s="126" t="s">
        <v>112</v>
      </c>
      <c r="E738" s="127" t="s">
        <v>113</v>
      </c>
      <c r="F738" s="140">
        <v>2080</v>
      </c>
      <c r="G738" s="49"/>
      <c r="H738" s="128">
        <v>15</v>
      </c>
      <c r="I738" s="128">
        <v>15</v>
      </c>
      <c r="J738" s="150">
        <f>I738/H738</f>
        <v>1</v>
      </c>
    </row>
    <row r="739" spans="1:10" ht="18.75">
      <c r="A739" s="47"/>
      <c r="B739" s="47"/>
      <c r="C739" s="41" t="s">
        <v>699</v>
      </c>
      <c r="D739" s="47"/>
      <c r="E739" s="42" t="s">
        <v>700</v>
      </c>
      <c r="F739" s="43">
        <f aca="true" t="shared" si="77" ref="F739:I740">F740</f>
        <v>200</v>
      </c>
      <c r="G739" s="43">
        <f t="shared" si="77"/>
        <v>0</v>
      </c>
      <c r="H739" s="43">
        <f t="shared" si="77"/>
        <v>200</v>
      </c>
      <c r="I739" s="43">
        <f t="shared" si="77"/>
        <v>0</v>
      </c>
      <c r="J739" s="44">
        <f t="shared" si="75"/>
        <v>0</v>
      </c>
    </row>
    <row r="740" spans="1:10" ht="37.5">
      <c r="A740" s="47"/>
      <c r="B740" s="47"/>
      <c r="C740" s="47" t="s">
        <v>701</v>
      </c>
      <c r="D740" s="47"/>
      <c r="E740" s="51" t="s">
        <v>702</v>
      </c>
      <c r="F740" s="49">
        <f t="shared" si="77"/>
        <v>200</v>
      </c>
      <c r="G740" s="49">
        <f t="shared" si="77"/>
        <v>0</v>
      </c>
      <c r="H740" s="49">
        <f t="shared" si="77"/>
        <v>200</v>
      </c>
      <c r="I740" s="49">
        <f t="shared" si="77"/>
        <v>0</v>
      </c>
      <c r="J740" s="50">
        <f t="shared" si="75"/>
        <v>0</v>
      </c>
    </row>
    <row r="741" spans="1:10" ht="18.75">
      <c r="A741" s="47"/>
      <c r="B741" s="47"/>
      <c r="C741" s="126"/>
      <c r="D741" s="47" t="s">
        <v>112</v>
      </c>
      <c r="E741" s="51" t="s">
        <v>113</v>
      </c>
      <c r="F741" s="49">
        <v>200</v>
      </c>
      <c r="G741" s="49"/>
      <c r="H741" s="49">
        <f>SUM(F741:G741)</f>
        <v>200</v>
      </c>
      <c r="I741" s="49"/>
      <c r="J741" s="50">
        <f t="shared" si="75"/>
        <v>0</v>
      </c>
    </row>
    <row r="742" spans="1:10" ht="18.75">
      <c r="A742" s="41"/>
      <c r="B742" s="41"/>
      <c r="C742" s="41" t="s">
        <v>281</v>
      </c>
      <c r="D742" s="41" t="s">
        <v>352</v>
      </c>
      <c r="E742" s="42" t="s">
        <v>147</v>
      </c>
      <c r="F742" s="43" t="e">
        <f>F743+F746</f>
        <v>#REF!</v>
      </c>
      <c r="G742" s="43" t="e">
        <f>G743+G746</f>
        <v>#REF!</v>
      </c>
      <c r="H742" s="43">
        <f>H743+H746</f>
        <v>657906.7</v>
      </c>
      <c r="I742" s="43">
        <f>I743+I746</f>
        <v>648767.7</v>
      </c>
      <c r="J742" s="44">
        <f t="shared" si="75"/>
        <v>0.9861089725944423</v>
      </c>
    </row>
    <row r="743" spans="1:10" ht="18.75">
      <c r="A743" s="41"/>
      <c r="B743" s="41"/>
      <c r="C743" s="41" t="s">
        <v>282</v>
      </c>
      <c r="D743" s="41"/>
      <c r="E743" s="42" t="s">
        <v>172</v>
      </c>
      <c r="F743" s="43">
        <f aca="true" t="shared" si="78" ref="F743:I744">F744</f>
        <v>133537.2</v>
      </c>
      <c r="G743" s="43">
        <f t="shared" si="78"/>
        <v>-1759.6495</v>
      </c>
      <c r="H743" s="43">
        <f t="shared" si="78"/>
        <v>135075</v>
      </c>
      <c r="I743" s="43">
        <f t="shared" si="78"/>
        <v>134947.5</v>
      </c>
      <c r="J743" s="44">
        <f t="shared" si="75"/>
        <v>0.9990560799555802</v>
      </c>
    </row>
    <row r="744" spans="1:10" ht="18.75">
      <c r="A744" s="41"/>
      <c r="B744" s="164"/>
      <c r="C744" s="47" t="s">
        <v>283</v>
      </c>
      <c r="D744" s="47" t="s">
        <v>352</v>
      </c>
      <c r="E744" s="48" t="s">
        <v>373</v>
      </c>
      <c r="F744" s="49">
        <f t="shared" si="78"/>
        <v>133537.2</v>
      </c>
      <c r="G744" s="49">
        <f t="shared" si="78"/>
        <v>-1759.6495</v>
      </c>
      <c r="H744" s="49">
        <f t="shared" si="78"/>
        <v>135075</v>
      </c>
      <c r="I744" s="49">
        <f t="shared" si="78"/>
        <v>134947.5</v>
      </c>
      <c r="J744" s="50">
        <f t="shared" si="75"/>
        <v>0.9990560799555802</v>
      </c>
    </row>
    <row r="745" spans="1:10" ht="18.75">
      <c r="A745" s="47"/>
      <c r="B745" s="164"/>
      <c r="C745" s="47"/>
      <c r="D745" s="47" t="s">
        <v>112</v>
      </c>
      <c r="E745" s="51" t="s">
        <v>113</v>
      </c>
      <c r="F745" s="49">
        <v>133537.2</v>
      </c>
      <c r="G745" s="176">
        <v>-1759.6495</v>
      </c>
      <c r="H745" s="49">
        <v>135075</v>
      </c>
      <c r="I745" s="49">
        <v>134947.5</v>
      </c>
      <c r="J745" s="50">
        <f t="shared" si="75"/>
        <v>0.9990560799555802</v>
      </c>
    </row>
    <row r="746" spans="1:10" ht="18.75">
      <c r="A746" s="47"/>
      <c r="B746" s="164"/>
      <c r="C746" s="45" t="s">
        <v>284</v>
      </c>
      <c r="D746" s="36"/>
      <c r="E746" s="68" t="s">
        <v>285</v>
      </c>
      <c r="F746" s="43" t="e">
        <f>F749+F747</f>
        <v>#REF!</v>
      </c>
      <c r="G746" s="43" t="e">
        <f>G749+G747</f>
        <v>#REF!</v>
      </c>
      <c r="H746" s="43">
        <f>H749+H747</f>
        <v>522831.7</v>
      </c>
      <c r="I746" s="43">
        <f>I749+I747</f>
        <v>513820.2</v>
      </c>
      <c r="J746" s="44">
        <f t="shared" si="75"/>
        <v>0.9827640519884314</v>
      </c>
    </row>
    <row r="747" spans="1:10" ht="37.5">
      <c r="A747" s="69"/>
      <c r="B747" s="164"/>
      <c r="C747" s="47" t="s">
        <v>528</v>
      </c>
      <c r="D747" s="47"/>
      <c r="E747" s="51" t="s">
        <v>703</v>
      </c>
      <c r="F747" s="49">
        <f>F748</f>
        <v>5055.5</v>
      </c>
      <c r="G747" s="49">
        <f>G748</f>
        <v>0</v>
      </c>
      <c r="H747" s="49">
        <f>H748</f>
        <v>5055.5</v>
      </c>
      <c r="I747" s="49">
        <f>I748</f>
        <v>4969.1</v>
      </c>
      <c r="J747" s="50">
        <f t="shared" si="75"/>
        <v>0.982909702304421</v>
      </c>
    </row>
    <row r="748" spans="1:10" ht="18.75">
      <c r="A748" s="69"/>
      <c r="B748" s="47"/>
      <c r="C748" s="47"/>
      <c r="D748" s="47" t="s">
        <v>112</v>
      </c>
      <c r="E748" s="51" t="s">
        <v>113</v>
      </c>
      <c r="F748" s="49">
        <v>5055.5</v>
      </c>
      <c r="G748" s="49"/>
      <c r="H748" s="49">
        <f>SUM(F748:G748)</f>
        <v>5055.5</v>
      </c>
      <c r="I748" s="49">
        <v>4969.1</v>
      </c>
      <c r="J748" s="50">
        <f t="shared" si="75"/>
        <v>0.982909702304421</v>
      </c>
    </row>
    <row r="749" spans="1:10" ht="18.75">
      <c r="A749" s="126"/>
      <c r="B749" s="126"/>
      <c r="C749" s="132" t="s">
        <v>286</v>
      </c>
      <c r="D749" s="132"/>
      <c r="E749" s="165" t="s">
        <v>391</v>
      </c>
      <c r="F749" s="133" t="e">
        <f>F750+#REF!+F751+#REF!</f>
        <v>#REF!</v>
      </c>
      <c r="G749" s="133" t="e">
        <f>G750+#REF!+G751+#REF!</f>
        <v>#REF!</v>
      </c>
      <c r="H749" s="133">
        <f>H750+H751</f>
        <v>517776.2</v>
      </c>
      <c r="I749" s="128">
        <f>I750+I751</f>
        <v>508851.10000000003</v>
      </c>
      <c r="J749" s="150">
        <f t="shared" si="75"/>
        <v>0.9827626298775417</v>
      </c>
    </row>
    <row r="750" spans="1:10" ht="18.75">
      <c r="A750" s="126"/>
      <c r="B750" s="126"/>
      <c r="C750" s="132"/>
      <c r="D750" s="126" t="s">
        <v>112</v>
      </c>
      <c r="E750" s="127" t="s">
        <v>113</v>
      </c>
      <c r="F750" s="128">
        <f>143544.2+298550.9+10036+18130.7</f>
        <v>470261.80000000005</v>
      </c>
      <c r="G750" s="49"/>
      <c r="H750" s="128">
        <v>481611</v>
      </c>
      <c r="I750" s="128">
        <v>479566.9</v>
      </c>
      <c r="J750" s="150">
        <f t="shared" si="75"/>
        <v>0.9957557032542862</v>
      </c>
    </row>
    <row r="751" spans="1:10" ht="18.75">
      <c r="A751" s="126"/>
      <c r="B751" s="126"/>
      <c r="C751" s="132"/>
      <c r="D751" s="126" t="s">
        <v>105</v>
      </c>
      <c r="E751" s="127" t="s">
        <v>106</v>
      </c>
      <c r="F751" s="128">
        <v>39707.9</v>
      </c>
      <c r="G751" s="49"/>
      <c r="H751" s="128">
        <v>36165.2</v>
      </c>
      <c r="I751" s="128">
        <v>29284.2</v>
      </c>
      <c r="J751" s="150">
        <f t="shared" si="75"/>
        <v>0.8097342196365568</v>
      </c>
    </row>
    <row r="752" spans="1:10" ht="37.5">
      <c r="A752" s="126"/>
      <c r="B752" s="126"/>
      <c r="C752" s="41" t="s">
        <v>192</v>
      </c>
      <c r="D752" s="41" t="s">
        <v>352</v>
      </c>
      <c r="E752" s="42" t="s">
        <v>460</v>
      </c>
      <c r="F752" s="128"/>
      <c r="G752" s="49"/>
      <c r="H752" s="43">
        <f>H753</f>
        <v>550.2</v>
      </c>
      <c r="I752" s="43">
        <f>I753</f>
        <v>537.5</v>
      </c>
      <c r="J752" s="44">
        <f t="shared" si="75"/>
        <v>0.9769174845510723</v>
      </c>
    </row>
    <row r="753" spans="1:10" ht="18.75">
      <c r="A753" s="126"/>
      <c r="B753" s="126"/>
      <c r="C753" s="41" t="s">
        <v>203</v>
      </c>
      <c r="D753" s="41" t="s">
        <v>352</v>
      </c>
      <c r="E753" s="42" t="s">
        <v>135</v>
      </c>
      <c r="F753" s="128"/>
      <c r="G753" s="49"/>
      <c r="H753" s="43">
        <f>H754</f>
        <v>550.2</v>
      </c>
      <c r="I753" s="43">
        <f>I754</f>
        <v>537.5</v>
      </c>
      <c r="J753" s="44">
        <f t="shared" si="75"/>
        <v>0.9769174845510723</v>
      </c>
    </row>
    <row r="754" spans="1:10" ht="18.75">
      <c r="A754" s="126"/>
      <c r="B754" s="126"/>
      <c r="C754" s="41" t="s">
        <v>374</v>
      </c>
      <c r="D754" s="41"/>
      <c r="E754" s="42" t="s">
        <v>425</v>
      </c>
      <c r="F754" s="128"/>
      <c r="G754" s="49"/>
      <c r="H754" s="43">
        <f>H757+H755</f>
        <v>550.2</v>
      </c>
      <c r="I754" s="43">
        <f>I757+I755</f>
        <v>537.5</v>
      </c>
      <c r="J754" s="44">
        <f t="shared" si="75"/>
        <v>0.9769174845510723</v>
      </c>
    </row>
    <row r="755" spans="1:10" ht="18.75">
      <c r="A755" s="126"/>
      <c r="B755" s="126"/>
      <c r="C755" s="65" t="s">
        <v>704</v>
      </c>
      <c r="D755" s="65" t="s">
        <v>352</v>
      </c>
      <c r="E755" s="70" t="s">
        <v>705</v>
      </c>
      <c r="F755" s="128"/>
      <c r="G755" s="49"/>
      <c r="H755" s="49">
        <f>H756</f>
        <v>160.2</v>
      </c>
      <c r="I755" s="49">
        <f>I756</f>
        <v>160.2</v>
      </c>
      <c r="J755" s="50">
        <f t="shared" si="75"/>
        <v>1</v>
      </c>
    </row>
    <row r="756" spans="1:10" ht="18.75">
      <c r="A756" s="126"/>
      <c r="B756" s="126"/>
      <c r="C756" s="41"/>
      <c r="D756" s="47" t="s">
        <v>112</v>
      </c>
      <c r="E756" s="51" t="s">
        <v>113</v>
      </c>
      <c r="F756" s="128"/>
      <c r="G756" s="49"/>
      <c r="H756" s="49">
        <v>160.2</v>
      </c>
      <c r="I756" s="49">
        <v>160.2</v>
      </c>
      <c r="J756" s="50">
        <f t="shared" si="75"/>
        <v>1</v>
      </c>
    </row>
    <row r="757" spans="1:10" ht="18.75">
      <c r="A757" s="126"/>
      <c r="B757" s="126"/>
      <c r="C757" s="65" t="s">
        <v>706</v>
      </c>
      <c r="D757" s="65" t="s">
        <v>352</v>
      </c>
      <c r="E757" s="70" t="s">
        <v>707</v>
      </c>
      <c r="F757" s="49">
        <f>F758</f>
        <v>390</v>
      </c>
      <c r="G757" s="49">
        <f>G758</f>
        <v>0</v>
      </c>
      <c r="H757" s="49">
        <f>H758</f>
        <v>390</v>
      </c>
      <c r="I757" s="49">
        <f>I758</f>
        <v>377.3</v>
      </c>
      <c r="J757" s="50">
        <f t="shared" si="75"/>
        <v>0.9674358974358974</v>
      </c>
    </row>
    <row r="758" spans="1:10" ht="18.75">
      <c r="A758" s="126"/>
      <c r="B758" s="126"/>
      <c r="C758" s="47"/>
      <c r="D758" s="47" t="s">
        <v>112</v>
      </c>
      <c r="E758" s="51" t="s">
        <v>113</v>
      </c>
      <c r="F758" s="49">
        <v>390</v>
      </c>
      <c r="G758" s="49"/>
      <c r="H758" s="49">
        <f>SUM(F758:G758)</f>
        <v>390</v>
      </c>
      <c r="I758" s="49">
        <v>377.3</v>
      </c>
      <c r="J758" s="50">
        <f t="shared" si="75"/>
        <v>0.9674358974358974</v>
      </c>
    </row>
    <row r="759" spans="1:10" ht="18.75">
      <c r="A759" s="47"/>
      <c r="B759" s="45" t="s">
        <v>31</v>
      </c>
      <c r="C759" s="45"/>
      <c r="D759" s="45"/>
      <c r="E759" s="46" t="s">
        <v>83</v>
      </c>
      <c r="F759" s="43">
        <f>F760+F796</f>
        <v>804534.4417099999</v>
      </c>
      <c r="G759" s="43">
        <f>G760+G796</f>
        <v>-3231.3905</v>
      </c>
      <c r="H759" s="43">
        <f>H760+H796</f>
        <v>829705.6417100001</v>
      </c>
      <c r="I759" s="43">
        <f>I760+I796</f>
        <v>825681.44171</v>
      </c>
      <c r="J759" s="44">
        <f t="shared" si="75"/>
        <v>0.9951498461650733</v>
      </c>
    </row>
    <row r="760" spans="1:10" ht="18.75">
      <c r="A760" s="41"/>
      <c r="B760" s="41"/>
      <c r="C760" s="41" t="s">
        <v>244</v>
      </c>
      <c r="D760" s="41" t="s">
        <v>352</v>
      </c>
      <c r="E760" s="42" t="s">
        <v>137</v>
      </c>
      <c r="F760" s="43">
        <f>F761+F777</f>
        <v>802154.74171</v>
      </c>
      <c r="G760" s="43">
        <f>G761+G777</f>
        <v>-3231.3905</v>
      </c>
      <c r="H760" s="43">
        <f>H761+H777</f>
        <v>827796.0417100001</v>
      </c>
      <c r="I760" s="43">
        <f>I761+I777</f>
        <v>823775.7417100001</v>
      </c>
      <c r="J760" s="44">
        <f t="shared" si="75"/>
        <v>0.9951433689007558</v>
      </c>
    </row>
    <row r="761" spans="1:10" ht="18.75">
      <c r="A761" s="41"/>
      <c r="B761" s="41"/>
      <c r="C761" s="41" t="s">
        <v>245</v>
      </c>
      <c r="D761" s="41" t="s">
        <v>352</v>
      </c>
      <c r="E761" s="42" t="s">
        <v>138</v>
      </c>
      <c r="F761" s="43">
        <f>F762+F771+F774</f>
        <v>13420.34171</v>
      </c>
      <c r="G761" s="43">
        <f>G762+G771+G774</f>
        <v>-1000</v>
      </c>
      <c r="H761" s="43">
        <f>H762+H771+H774</f>
        <v>11204.441710000001</v>
      </c>
      <c r="I761" s="43">
        <f>I762+I771+I774</f>
        <v>10609.441710000001</v>
      </c>
      <c r="J761" s="44">
        <f t="shared" si="75"/>
        <v>0.9468960600268944</v>
      </c>
    </row>
    <row r="762" spans="1:10" ht="37.5">
      <c r="A762" s="41"/>
      <c r="B762" s="41"/>
      <c r="C762" s="41" t="s">
        <v>246</v>
      </c>
      <c r="D762" s="41"/>
      <c r="E762" s="42" t="s">
        <v>420</v>
      </c>
      <c r="F762" s="43">
        <f>F763+F767+F769</f>
        <v>11820.34171</v>
      </c>
      <c r="G762" s="43">
        <f>G763+G767+G769</f>
        <v>-1000</v>
      </c>
      <c r="H762" s="43">
        <f>H763+H767+H769+H765</f>
        <v>9759.441710000001</v>
      </c>
      <c r="I762" s="43">
        <f>I763+I767+I769+I765</f>
        <v>9759.441710000001</v>
      </c>
      <c r="J762" s="44">
        <f t="shared" si="75"/>
        <v>1</v>
      </c>
    </row>
    <row r="763" spans="1:10" ht="18.75">
      <c r="A763" s="41"/>
      <c r="B763" s="41"/>
      <c r="C763" s="47" t="s">
        <v>287</v>
      </c>
      <c r="D763" s="47" t="s">
        <v>352</v>
      </c>
      <c r="E763" s="48" t="s">
        <v>247</v>
      </c>
      <c r="F763" s="49">
        <f>F764</f>
        <v>3000</v>
      </c>
      <c r="G763" s="49">
        <f>G764</f>
        <v>-1000</v>
      </c>
      <c r="H763" s="49">
        <f>H764</f>
        <v>899.1</v>
      </c>
      <c r="I763" s="49">
        <f>I764</f>
        <v>899.1</v>
      </c>
      <c r="J763" s="50">
        <f t="shared" si="75"/>
        <v>1</v>
      </c>
    </row>
    <row r="764" spans="1:10" ht="18.75">
      <c r="A764" s="47"/>
      <c r="B764" s="47"/>
      <c r="C764" s="47"/>
      <c r="D764" s="47" t="s">
        <v>112</v>
      </c>
      <c r="E764" s="51" t="s">
        <v>113</v>
      </c>
      <c r="F764" s="49">
        <v>3000</v>
      </c>
      <c r="G764" s="177">
        <v>-1000</v>
      </c>
      <c r="H764" s="49">
        <v>899.1</v>
      </c>
      <c r="I764" s="49">
        <v>899.1</v>
      </c>
      <c r="J764" s="50">
        <f t="shared" si="75"/>
        <v>1</v>
      </c>
    </row>
    <row r="765" spans="1:10" ht="18.75">
      <c r="A765" s="47"/>
      <c r="B765" s="47"/>
      <c r="C765" s="132" t="s">
        <v>825</v>
      </c>
      <c r="D765" s="132"/>
      <c r="E765" s="165" t="s">
        <v>826</v>
      </c>
      <c r="F765" s="49"/>
      <c r="G765" s="177"/>
      <c r="H765" s="128">
        <f>H766</f>
        <v>40</v>
      </c>
      <c r="I765" s="128">
        <f>I766</f>
        <v>40</v>
      </c>
      <c r="J765" s="150">
        <f t="shared" si="75"/>
        <v>1</v>
      </c>
    </row>
    <row r="766" spans="1:10" ht="18.75">
      <c r="A766" s="47"/>
      <c r="B766" s="47"/>
      <c r="C766" s="132"/>
      <c r="D766" s="126" t="s">
        <v>112</v>
      </c>
      <c r="E766" s="127" t="s">
        <v>113</v>
      </c>
      <c r="F766" s="49"/>
      <c r="G766" s="177"/>
      <c r="H766" s="128">
        <v>40</v>
      </c>
      <c r="I766" s="128">
        <v>40</v>
      </c>
      <c r="J766" s="150">
        <f t="shared" si="75"/>
        <v>1</v>
      </c>
    </row>
    <row r="767" spans="1:10" ht="18.75">
      <c r="A767" s="47"/>
      <c r="B767" s="47"/>
      <c r="C767" s="47" t="s">
        <v>527</v>
      </c>
      <c r="D767" s="47"/>
      <c r="E767" s="48" t="s">
        <v>486</v>
      </c>
      <c r="F767" s="57">
        <f>F768</f>
        <v>4410.17086</v>
      </c>
      <c r="G767" s="57">
        <f>G768</f>
        <v>0</v>
      </c>
      <c r="H767" s="57">
        <f>H768</f>
        <v>4410.17086</v>
      </c>
      <c r="I767" s="57">
        <f>I768</f>
        <v>4410.17086</v>
      </c>
      <c r="J767" s="50">
        <f t="shared" si="75"/>
        <v>1</v>
      </c>
    </row>
    <row r="768" spans="1:10" ht="18.75">
      <c r="A768" s="47"/>
      <c r="B768" s="47"/>
      <c r="C768" s="47"/>
      <c r="D768" s="47" t="s">
        <v>112</v>
      </c>
      <c r="E768" s="51" t="s">
        <v>113</v>
      </c>
      <c r="F768" s="57">
        <v>4410.17086</v>
      </c>
      <c r="G768" s="49"/>
      <c r="H768" s="57">
        <f>SUM(F768:G768)</f>
        <v>4410.17086</v>
      </c>
      <c r="I768" s="57">
        <v>4410.17086</v>
      </c>
      <c r="J768" s="50">
        <f t="shared" si="75"/>
        <v>1</v>
      </c>
    </row>
    <row r="769" spans="1:10" ht="18.75">
      <c r="A769" s="126"/>
      <c r="B769" s="126"/>
      <c r="C769" s="126" t="s">
        <v>527</v>
      </c>
      <c r="D769" s="126"/>
      <c r="E769" s="125" t="s">
        <v>459</v>
      </c>
      <c r="F769" s="140">
        <f>F770</f>
        <v>4410.17085</v>
      </c>
      <c r="G769" s="140">
        <f>G770</f>
        <v>0</v>
      </c>
      <c r="H769" s="140">
        <f>H770</f>
        <v>4410.17085</v>
      </c>
      <c r="I769" s="140">
        <f>I770</f>
        <v>4410.17085</v>
      </c>
      <c r="J769" s="150">
        <f t="shared" si="75"/>
        <v>1</v>
      </c>
    </row>
    <row r="770" spans="1:10" ht="18.75">
      <c r="A770" s="126"/>
      <c r="B770" s="126"/>
      <c r="C770" s="126"/>
      <c r="D770" s="126" t="s">
        <v>112</v>
      </c>
      <c r="E770" s="127" t="s">
        <v>113</v>
      </c>
      <c r="F770" s="140">
        <v>4410.17085</v>
      </c>
      <c r="G770" s="49"/>
      <c r="H770" s="140">
        <f>SUM(F770:G770)</f>
        <v>4410.17085</v>
      </c>
      <c r="I770" s="140">
        <v>4410.17085</v>
      </c>
      <c r="J770" s="150">
        <f t="shared" si="75"/>
        <v>1</v>
      </c>
    </row>
    <row r="771" spans="1:10" ht="37.5">
      <c r="A771" s="41"/>
      <c r="B771" s="41"/>
      <c r="C771" s="41" t="s">
        <v>288</v>
      </c>
      <c r="D771" s="41"/>
      <c r="E771" s="42" t="s">
        <v>426</v>
      </c>
      <c r="F771" s="43">
        <f aca="true" t="shared" si="79" ref="F771:I772">F772</f>
        <v>850</v>
      </c>
      <c r="G771" s="43">
        <f t="shared" si="79"/>
        <v>0</v>
      </c>
      <c r="H771" s="43">
        <f t="shared" si="79"/>
        <v>850</v>
      </c>
      <c r="I771" s="43">
        <f t="shared" si="79"/>
        <v>850</v>
      </c>
      <c r="J771" s="44">
        <f t="shared" si="75"/>
        <v>1</v>
      </c>
    </row>
    <row r="772" spans="1:10" ht="18.75">
      <c r="A772" s="41"/>
      <c r="B772" s="41"/>
      <c r="C772" s="47" t="s">
        <v>290</v>
      </c>
      <c r="D772" s="47" t="s">
        <v>352</v>
      </c>
      <c r="E772" s="48" t="s">
        <v>375</v>
      </c>
      <c r="F772" s="49">
        <f t="shared" si="79"/>
        <v>850</v>
      </c>
      <c r="G772" s="49">
        <f t="shared" si="79"/>
        <v>0</v>
      </c>
      <c r="H772" s="49">
        <f t="shared" si="79"/>
        <v>850</v>
      </c>
      <c r="I772" s="49">
        <f t="shared" si="79"/>
        <v>850</v>
      </c>
      <c r="J772" s="50">
        <f t="shared" si="75"/>
        <v>1</v>
      </c>
    </row>
    <row r="773" spans="1:10" ht="18.75">
      <c r="A773" s="47"/>
      <c r="B773" s="47"/>
      <c r="C773" s="47"/>
      <c r="D773" s="47" t="s">
        <v>112</v>
      </c>
      <c r="E773" s="51" t="s">
        <v>113</v>
      </c>
      <c r="F773" s="49">
        <v>850</v>
      </c>
      <c r="G773" s="49"/>
      <c r="H773" s="49">
        <f>SUM(F773:G773)</f>
        <v>850</v>
      </c>
      <c r="I773" s="49">
        <v>850</v>
      </c>
      <c r="J773" s="50">
        <f t="shared" si="75"/>
        <v>1</v>
      </c>
    </row>
    <row r="774" spans="1:10" ht="18.75">
      <c r="A774" s="126"/>
      <c r="B774" s="126"/>
      <c r="C774" s="41" t="s">
        <v>699</v>
      </c>
      <c r="D774" s="47"/>
      <c r="E774" s="42" t="s">
        <v>700</v>
      </c>
      <c r="F774" s="43">
        <f aca="true" t="shared" si="80" ref="F774:I775">F775</f>
        <v>750</v>
      </c>
      <c r="G774" s="43">
        <f t="shared" si="80"/>
        <v>0</v>
      </c>
      <c r="H774" s="43">
        <f t="shared" si="80"/>
        <v>595</v>
      </c>
      <c r="I774" s="43">
        <f t="shared" si="80"/>
        <v>0</v>
      </c>
      <c r="J774" s="44">
        <f t="shared" si="75"/>
        <v>0</v>
      </c>
    </row>
    <row r="775" spans="1:10" ht="18.75">
      <c r="A775" s="126"/>
      <c r="B775" s="126"/>
      <c r="C775" s="47" t="s">
        <v>708</v>
      </c>
      <c r="D775" s="47" t="s">
        <v>352</v>
      </c>
      <c r="E775" s="48" t="s">
        <v>709</v>
      </c>
      <c r="F775" s="49">
        <f t="shared" si="80"/>
        <v>750</v>
      </c>
      <c r="G775" s="49">
        <f t="shared" si="80"/>
        <v>0</v>
      </c>
      <c r="H775" s="49">
        <f t="shared" si="80"/>
        <v>595</v>
      </c>
      <c r="I775" s="49">
        <f t="shared" si="80"/>
        <v>0</v>
      </c>
      <c r="J775" s="50">
        <f t="shared" si="75"/>
        <v>0</v>
      </c>
    </row>
    <row r="776" spans="1:10" ht="18.75">
      <c r="A776" s="126"/>
      <c r="B776" s="126"/>
      <c r="C776" s="126"/>
      <c r="D776" s="47" t="s">
        <v>112</v>
      </c>
      <c r="E776" s="51" t="s">
        <v>113</v>
      </c>
      <c r="F776" s="49">
        <v>750</v>
      </c>
      <c r="G776" s="49"/>
      <c r="H776" s="49">
        <v>595</v>
      </c>
      <c r="I776" s="49"/>
      <c r="J776" s="50">
        <f t="shared" si="75"/>
        <v>0</v>
      </c>
    </row>
    <row r="777" spans="1:10" ht="18.75">
      <c r="A777" s="41"/>
      <c r="B777" s="41"/>
      <c r="C777" s="41" t="s">
        <v>281</v>
      </c>
      <c r="D777" s="41" t="s">
        <v>352</v>
      </c>
      <c r="E777" s="42" t="s">
        <v>147</v>
      </c>
      <c r="F777" s="43">
        <f>F778+F781</f>
        <v>788734.4</v>
      </c>
      <c r="G777" s="43">
        <f>G778+G781</f>
        <v>-2231.3905</v>
      </c>
      <c r="H777" s="43">
        <f>H778+H781</f>
        <v>816591.6000000001</v>
      </c>
      <c r="I777" s="43">
        <f>I778+I781</f>
        <v>813166.3</v>
      </c>
      <c r="J777" s="44">
        <f t="shared" si="75"/>
        <v>0.9958053695384571</v>
      </c>
    </row>
    <row r="778" spans="1:10" ht="18.75">
      <c r="A778" s="41"/>
      <c r="B778" s="41"/>
      <c r="C778" s="41" t="s">
        <v>282</v>
      </c>
      <c r="D778" s="41"/>
      <c r="E778" s="42" t="s">
        <v>172</v>
      </c>
      <c r="F778" s="43">
        <f aca="true" t="shared" si="81" ref="F778:I779">F779</f>
        <v>105314.2</v>
      </c>
      <c r="G778" s="43">
        <f t="shared" si="81"/>
        <v>-2231.3905</v>
      </c>
      <c r="H778" s="43">
        <f t="shared" si="81"/>
        <v>101812.4</v>
      </c>
      <c r="I778" s="43">
        <f t="shared" si="81"/>
        <v>100782</v>
      </c>
      <c r="J778" s="44">
        <f t="shared" si="75"/>
        <v>0.9898794252959365</v>
      </c>
    </row>
    <row r="779" spans="1:10" ht="18.75">
      <c r="A779" s="41"/>
      <c r="B779" s="41"/>
      <c r="C779" s="47" t="s">
        <v>291</v>
      </c>
      <c r="D779" s="47" t="s">
        <v>352</v>
      </c>
      <c r="E779" s="48" t="s">
        <v>21</v>
      </c>
      <c r="F779" s="49">
        <f t="shared" si="81"/>
        <v>105314.2</v>
      </c>
      <c r="G779" s="49">
        <f t="shared" si="81"/>
        <v>-2231.3905</v>
      </c>
      <c r="H779" s="49">
        <f t="shared" si="81"/>
        <v>101812.4</v>
      </c>
      <c r="I779" s="49">
        <f t="shared" si="81"/>
        <v>100782</v>
      </c>
      <c r="J779" s="50">
        <f aca="true" t="shared" si="82" ref="J779:J844">I779/H779</f>
        <v>0.9898794252959365</v>
      </c>
    </row>
    <row r="780" spans="1:10" ht="18.75">
      <c r="A780" s="47"/>
      <c r="B780" s="47"/>
      <c r="C780" s="47"/>
      <c r="D780" s="47" t="s">
        <v>112</v>
      </c>
      <c r="E780" s="51" t="s">
        <v>113</v>
      </c>
      <c r="F780" s="49">
        <v>105314.2</v>
      </c>
      <c r="G780" s="176">
        <v>-2231.3905</v>
      </c>
      <c r="H780" s="49">
        <v>101812.4</v>
      </c>
      <c r="I780" s="49">
        <v>100782</v>
      </c>
      <c r="J780" s="50">
        <f t="shared" si="82"/>
        <v>0.9898794252959365</v>
      </c>
    </row>
    <row r="781" spans="1:10" ht="18.75">
      <c r="A781" s="47"/>
      <c r="B781" s="47"/>
      <c r="C781" s="45" t="s">
        <v>284</v>
      </c>
      <c r="D781" s="36"/>
      <c r="E781" s="68" t="s">
        <v>285</v>
      </c>
      <c r="F781" s="43">
        <f>F786+F794+F784+F792+F788+F790</f>
        <v>683420.2000000001</v>
      </c>
      <c r="G781" s="43">
        <f>G786+G794+G784+G792+G788+G790</f>
        <v>0</v>
      </c>
      <c r="H781" s="43">
        <f>H786+H794+H784+H792+H788+H790+H782</f>
        <v>714779.2000000001</v>
      </c>
      <c r="I781" s="43">
        <f>I786+I794+I784+I792+I788+I790+I782</f>
        <v>712384.3</v>
      </c>
      <c r="J781" s="44">
        <f t="shared" si="82"/>
        <v>0.9966494548246507</v>
      </c>
    </row>
    <row r="782" spans="1:10" ht="18.75">
      <c r="A782" s="47"/>
      <c r="B782" s="47"/>
      <c r="C782" s="53" t="s">
        <v>710</v>
      </c>
      <c r="D782" s="53"/>
      <c r="E782" s="71" t="s">
        <v>711</v>
      </c>
      <c r="F782" s="43"/>
      <c r="G782" s="43"/>
      <c r="H782" s="49">
        <f>H783</f>
        <v>8995.8</v>
      </c>
      <c r="I782" s="49">
        <f>I783</f>
        <v>8995.8</v>
      </c>
      <c r="J782" s="50">
        <f t="shared" si="82"/>
        <v>1</v>
      </c>
    </row>
    <row r="783" spans="1:10" ht="18.75">
      <c r="A783" s="47"/>
      <c r="B783" s="47"/>
      <c r="C783" s="53"/>
      <c r="D783" s="47" t="s">
        <v>112</v>
      </c>
      <c r="E783" s="51" t="s">
        <v>113</v>
      </c>
      <c r="F783" s="43"/>
      <c r="G783" s="43"/>
      <c r="H783" s="49">
        <v>8995.8</v>
      </c>
      <c r="I783" s="49">
        <v>8995.8</v>
      </c>
      <c r="J783" s="50">
        <f t="shared" si="82"/>
        <v>1</v>
      </c>
    </row>
    <row r="784" spans="1:10" ht="37.5">
      <c r="A784" s="69"/>
      <c r="B784" s="47"/>
      <c r="C784" s="47" t="s">
        <v>528</v>
      </c>
      <c r="D784" s="47"/>
      <c r="E784" s="51" t="s">
        <v>703</v>
      </c>
      <c r="F784" s="49">
        <f>F785</f>
        <v>11115.1</v>
      </c>
      <c r="G784" s="49">
        <f>G785</f>
        <v>0</v>
      </c>
      <c r="H784" s="49">
        <f>H785</f>
        <v>11261</v>
      </c>
      <c r="I784" s="49">
        <f>I785</f>
        <v>11261</v>
      </c>
      <c r="J784" s="50">
        <f t="shared" si="82"/>
        <v>1</v>
      </c>
    </row>
    <row r="785" spans="1:10" ht="18.75">
      <c r="A785" s="69"/>
      <c r="B785" s="47"/>
      <c r="C785" s="47"/>
      <c r="D785" s="47" t="s">
        <v>112</v>
      </c>
      <c r="E785" s="51" t="s">
        <v>113</v>
      </c>
      <c r="F785" s="49">
        <v>11115.1</v>
      </c>
      <c r="G785" s="49"/>
      <c r="H785" s="49">
        <v>11261</v>
      </c>
      <c r="I785" s="49">
        <v>11261</v>
      </c>
      <c r="J785" s="50">
        <f t="shared" si="82"/>
        <v>1</v>
      </c>
    </row>
    <row r="786" spans="1:10" ht="18.75">
      <c r="A786" s="126"/>
      <c r="B786" s="126"/>
      <c r="C786" s="132" t="s">
        <v>286</v>
      </c>
      <c r="D786" s="132"/>
      <c r="E786" s="165" t="s">
        <v>391</v>
      </c>
      <c r="F786" s="133">
        <f>F787</f>
        <v>537970.8</v>
      </c>
      <c r="G786" s="133">
        <f>G787</f>
        <v>0</v>
      </c>
      <c r="H786" s="128">
        <f>H787</f>
        <v>550585.6</v>
      </c>
      <c r="I786" s="128">
        <f>I787</f>
        <v>548251.5</v>
      </c>
      <c r="J786" s="150">
        <f t="shared" si="82"/>
        <v>0.9957606955212778</v>
      </c>
    </row>
    <row r="787" spans="1:10" ht="18.75">
      <c r="A787" s="126"/>
      <c r="B787" s="126"/>
      <c r="C787" s="132"/>
      <c r="D787" s="126" t="s">
        <v>112</v>
      </c>
      <c r="E787" s="127" t="s">
        <v>113</v>
      </c>
      <c r="F787" s="133">
        <f>521468.8+16502</f>
        <v>537970.8</v>
      </c>
      <c r="G787" s="49"/>
      <c r="H787" s="128">
        <v>550585.6</v>
      </c>
      <c r="I787" s="128">
        <v>548251.5</v>
      </c>
      <c r="J787" s="150">
        <f t="shared" si="82"/>
        <v>0.9957606955212778</v>
      </c>
    </row>
    <row r="788" spans="1:10" ht="18.75">
      <c r="A788" s="126"/>
      <c r="B788" s="126"/>
      <c r="C788" s="132" t="s">
        <v>639</v>
      </c>
      <c r="D788" s="126"/>
      <c r="E788" s="127" t="s">
        <v>712</v>
      </c>
      <c r="F788" s="133">
        <f>F789</f>
        <v>51207.7</v>
      </c>
      <c r="G788" s="133">
        <f>G789</f>
        <v>0</v>
      </c>
      <c r="H788" s="128">
        <f>H789</f>
        <v>54531.7</v>
      </c>
      <c r="I788" s="128">
        <f>I789</f>
        <v>54531.7</v>
      </c>
      <c r="J788" s="150">
        <f t="shared" si="82"/>
        <v>1</v>
      </c>
    </row>
    <row r="789" spans="1:10" ht="18.75">
      <c r="A789" s="126"/>
      <c r="B789" s="126"/>
      <c r="C789" s="132"/>
      <c r="D789" s="126" t="s">
        <v>112</v>
      </c>
      <c r="E789" s="127" t="s">
        <v>113</v>
      </c>
      <c r="F789" s="133">
        <v>51207.7</v>
      </c>
      <c r="G789" s="49"/>
      <c r="H789" s="128">
        <v>54531.7</v>
      </c>
      <c r="I789" s="128">
        <v>54531.7</v>
      </c>
      <c r="J789" s="150">
        <f t="shared" si="82"/>
        <v>1</v>
      </c>
    </row>
    <row r="790" spans="1:10" ht="37.5">
      <c r="A790" s="126"/>
      <c r="B790" s="126"/>
      <c r="C790" s="132" t="s">
        <v>640</v>
      </c>
      <c r="D790" s="126"/>
      <c r="E790" s="127" t="s">
        <v>641</v>
      </c>
      <c r="F790" s="133">
        <f>F791</f>
        <v>77407.9</v>
      </c>
      <c r="G790" s="133">
        <f>G791</f>
        <v>0</v>
      </c>
      <c r="H790" s="128">
        <f>H791</f>
        <v>83686.4</v>
      </c>
      <c r="I790" s="128">
        <f>I791</f>
        <v>83625.6</v>
      </c>
      <c r="J790" s="150">
        <f t="shared" si="82"/>
        <v>0.999273478127868</v>
      </c>
    </row>
    <row r="791" spans="1:10" ht="18.75">
      <c r="A791" s="126"/>
      <c r="B791" s="126"/>
      <c r="C791" s="132"/>
      <c r="D791" s="126" t="s">
        <v>112</v>
      </c>
      <c r="E791" s="127" t="s">
        <v>113</v>
      </c>
      <c r="F791" s="133">
        <v>77407.9</v>
      </c>
      <c r="G791" s="49"/>
      <c r="H791" s="128">
        <v>83686.4</v>
      </c>
      <c r="I791" s="128">
        <v>83625.6</v>
      </c>
      <c r="J791" s="150">
        <f t="shared" si="82"/>
        <v>0.999273478127868</v>
      </c>
    </row>
    <row r="792" spans="1:10" ht="75">
      <c r="A792" s="47"/>
      <c r="B792" s="47"/>
      <c r="C792" s="61" t="s">
        <v>427</v>
      </c>
      <c r="D792" s="61"/>
      <c r="E792" s="88" t="s">
        <v>713</v>
      </c>
      <c r="F792" s="49">
        <f>F793</f>
        <v>467.8</v>
      </c>
      <c r="G792" s="49">
        <f>G793</f>
        <v>0</v>
      </c>
      <c r="H792" s="49">
        <f>H793</f>
        <v>467.8</v>
      </c>
      <c r="I792" s="49">
        <f>I793</f>
        <v>467.8</v>
      </c>
      <c r="J792" s="50">
        <f t="shared" si="82"/>
        <v>1</v>
      </c>
    </row>
    <row r="793" spans="1:10" ht="18.75">
      <c r="A793" s="47"/>
      <c r="B793" s="47"/>
      <c r="C793" s="47"/>
      <c r="D793" s="47" t="s">
        <v>112</v>
      </c>
      <c r="E793" s="51" t="s">
        <v>113</v>
      </c>
      <c r="F793" s="49">
        <v>467.8</v>
      </c>
      <c r="G793" s="49"/>
      <c r="H793" s="49">
        <f>SUM(F793:G793)</f>
        <v>467.8</v>
      </c>
      <c r="I793" s="49">
        <v>467.8</v>
      </c>
      <c r="J793" s="50">
        <f t="shared" si="82"/>
        <v>1</v>
      </c>
    </row>
    <row r="794" spans="1:10" ht="75">
      <c r="A794" s="126"/>
      <c r="B794" s="126"/>
      <c r="C794" s="132" t="s">
        <v>427</v>
      </c>
      <c r="D794" s="132"/>
      <c r="E794" s="127" t="s">
        <v>714</v>
      </c>
      <c r="F794" s="133">
        <f>F795</f>
        <v>5250.9</v>
      </c>
      <c r="G794" s="133">
        <f>G795</f>
        <v>0</v>
      </c>
      <c r="H794" s="128">
        <f>H795</f>
        <v>5250.9</v>
      </c>
      <c r="I794" s="128">
        <f>I795</f>
        <v>5250.9</v>
      </c>
      <c r="J794" s="150">
        <f t="shared" si="82"/>
        <v>1</v>
      </c>
    </row>
    <row r="795" spans="1:10" ht="18.75">
      <c r="A795" s="126"/>
      <c r="B795" s="126"/>
      <c r="C795" s="132"/>
      <c r="D795" s="126" t="s">
        <v>112</v>
      </c>
      <c r="E795" s="127" t="s">
        <v>113</v>
      </c>
      <c r="F795" s="133">
        <v>5250.9</v>
      </c>
      <c r="G795" s="49"/>
      <c r="H795" s="128">
        <f>SUM(F795:G795)</f>
        <v>5250.9</v>
      </c>
      <c r="I795" s="128">
        <v>5250.9</v>
      </c>
      <c r="J795" s="150">
        <f t="shared" si="82"/>
        <v>1</v>
      </c>
    </row>
    <row r="796" spans="1:10" ht="37.5">
      <c r="A796" s="126"/>
      <c r="B796" s="41"/>
      <c r="C796" s="41" t="s">
        <v>192</v>
      </c>
      <c r="D796" s="41" t="s">
        <v>352</v>
      </c>
      <c r="E796" s="42" t="s">
        <v>460</v>
      </c>
      <c r="F796" s="43">
        <f>F797+F803</f>
        <v>2379.7</v>
      </c>
      <c r="G796" s="43">
        <f>G797+G803</f>
        <v>0</v>
      </c>
      <c r="H796" s="43">
        <f>H797+H803</f>
        <v>1909.6</v>
      </c>
      <c r="I796" s="43">
        <f>I797+I803</f>
        <v>1905.7</v>
      </c>
      <c r="J796" s="44">
        <f t="shared" si="82"/>
        <v>0.9979576874738165</v>
      </c>
    </row>
    <row r="797" spans="1:10" ht="18.75">
      <c r="A797" s="126"/>
      <c r="B797" s="41"/>
      <c r="C797" s="41" t="s">
        <v>203</v>
      </c>
      <c r="D797" s="41" t="s">
        <v>352</v>
      </c>
      <c r="E797" s="42" t="s">
        <v>135</v>
      </c>
      <c r="F797" s="43">
        <f>F798</f>
        <v>961.1</v>
      </c>
      <c r="G797" s="43">
        <f>G798</f>
        <v>0</v>
      </c>
      <c r="H797" s="43">
        <f>H798</f>
        <v>491</v>
      </c>
      <c r="I797" s="43">
        <f>I798</f>
        <v>491</v>
      </c>
      <c r="J797" s="44">
        <f t="shared" si="82"/>
        <v>1</v>
      </c>
    </row>
    <row r="798" spans="1:10" ht="18.75">
      <c r="A798" s="126"/>
      <c r="B798" s="41"/>
      <c r="C798" s="41" t="s">
        <v>374</v>
      </c>
      <c r="D798" s="41"/>
      <c r="E798" s="42" t="s">
        <v>425</v>
      </c>
      <c r="F798" s="43">
        <f>F799+F801+F757</f>
        <v>961.1</v>
      </c>
      <c r="G798" s="43">
        <f>G799+G801+G757</f>
        <v>0</v>
      </c>
      <c r="H798" s="43">
        <f>H799+H801</f>
        <v>491</v>
      </c>
      <c r="I798" s="43">
        <f>I799+I801</f>
        <v>491</v>
      </c>
      <c r="J798" s="44">
        <f t="shared" si="82"/>
        <v>1</v>
      </c>
    </row>
    <row r="799" spans="1:10" ht="18.75">
      <c r="A799" s="126"/>
      <c r="B799" s="65"/>
      <c r="C799" s="65" t="s">
        <v>622</v>
      </c>
      <c r="D799" s="65" t="s">
        <v>352</v>
      </c>
      <c r="E799" s="70" t="s">
        <v>623</v>
      </c>
      <c r="F799" s="49">
        <f>F800</f>
        <v>215.8</v>
      </c>
      <c r="G799" s="49">
        <f>G800</f>
        <v>0</v>
      </c>
      <c r="H799" s="49">
        <f>H800</f>
        <v>215.8</v>
      </c>
      <c r="I799" s="49">
        <f>I800</f>
        <v>215.8</v>
      </c>
      <c r="J799" s="50">
        <f t="shared" si="82"/>
        <v>1</v>
      </c>
    </row>
    <row r="800" spans="1:10" ht="18.75">
      <c r="A800" s="126"/>
      <c r="B800" s="41"/>
      <c r="C800" s="41"/>
      <c r="D800" s="47" t="s">
        <v>112</v>
      </c>
      <c r="E800" s="51" t="s">
        <v>113</v>
      </c>
      <c r="F800" s="49">
        <v>215.8</v>
      </c>
      <c r="G800" s="49"/>
      <c r="H800" s="49">
        <f>SUM(F800:G800)</f>
        <v>215.8</v>
      </c>
      <c r="I800" s="49">
        <v>215.8</v>
      </c>
      <c r="J800" s="50">
        <f t="shared" si="82"/>
        <v>1</v>
      </c>
    </row>
    <row r="801" spans="1:10" ht="18.75">
      <c r="A801" s="126"/>
      <c r="B801" s="126"/>
      <c r="C801" s="65" t="s">
        <v>704</v>
      </c>
      <c r="D801" s="65" t="s">
        <v>352</v>
      </c>
      <c r="E801" s="70" t="s">
        <v>705</v>
      </c>
      <c r="F801" s="49">
        <f>F802</f>
        <v>355.3</v>
      </c>
      <c r="G801" s="49">
        <f>G802</f>
        <v>0</v>
      </c>
      <c r="H801" s="49">
        <f>H802</f>
        <v>275.2</v>
      </c>
      <c r="I801" s="49">
        <f>I802</f>
        <v>275.2</v>
      </c>
      <c r="J801" s="50">
        <f t="shared" si="82"/>
        <v>1</v>
      </c>
    </row>
    <row r="802" spans="1:10" ht="18.75">
      <c r="A802" s="126"/>
      <c r="B802" s="126"/>
      <c r="C802" s="41"/>
      <c r="D802" s="47" t="s">
        <v>112</v>
      </c>
      <c r="E802" s="51" t="s">
        <v>113</v>
      </c>
      <c r="F802" s="49">
        <v>355.3</v>
      </c>
      <c r="G802" s="49"/>
      <c r="H802" s="49">
        <v>275.2</v>
      </c>
      <c r="I802" s="49">
        <v>275.2</v>
      </c>
      <c r="J802" s="50">
        <f t="shared" si="82"/>
        <v>1</v>
      </c>
    </row>
    <row r="803" spans="1:10" ht="18.75">
      <c r="A803" s="126"/>
      <c r="B803" s="126"/>
      <c r="C803" s="41" t="s">
        <v>193</v>
      </c>
      <c r="D803" s="41" t="s">
        <v>352</v>
      </c>
      <c r="E803" s="42" t="s">
        <v>129</v>
      </c>
      <c r="F803" s="43">
        <f>F804</f>
        <v>1418.6</v>
      </c>
      <c r="G803" s="43">
        <f aca="true" t="shared" si="83" ref="G803:I805">G804</f>
        <v>0</v>
      </c>
      <c r="H803" s="43">
        <f t="shared" si="83"/>
        <v>1418.6</v>
      </c>
      <c r="I803" s="43">
        <f t="shared" si="83"/>
        <v>1414.7</v>
      </c>
      <c r="J803" s="44">
        <f t="shared" si="82"/>
        <v>0.9972508106583957</v>
      </c>
    </row>
    <row r="804" spans="1:10" ht="18.75">
      <c r="A804" s="126"/>
      <c r="B804" s="126"/>
      <c r="C804" s="41" t="s">
        <v>200</v>
      </c>
      <c r="D804" s="41"/>
      <c r="E804" s="42" t="s">
        <v>412</v>
      </c>
      <c r="F804" s="43">
        <f>F805</f>
        <v>1418.6</v>
      </c>
      <c r="G804" s="43">
        <f t="shared" si="83"/>
        <v>0</v>
      </c>
      <c r="H804" s="43">
        <f t="shared" si="83"/>
        <v>1418.6</v>
      </c>
      <c r="I804" s="43">
        <f t="shared" si="83"/>
        <v>1414.7</v>
      </c>
      <c r="J804" s="44">
        <f t="shared" si="82"/>
        <v>0.9972508106583957</v>
      </c>
    </row>
    <row r="805" spans="1:10" ht="18.75">
      <c r="A805" s="126"/>
      <c r="B805" s="126"/>
      <c r="C805" s="53" t="s">
        <v>715</v>
      </c>
      <c r="D805" s="126"/>
      <c r="E805" s="51" t="s">
        <v>716</v>
      </c>
      <c r="F805" s="49">
        <f>F806</f>
        <v>1418.6</v>
      </c>
      <c r="G805" s="49">
        <f t="shared" si="83"/>
        <v>0</v>
      </c>
      <c r="H805" s="49">
        <f t="shared" si="83"/>
        <v>1418.6</v>
      </c>
      <c r="I805" s="49">
        <f t="shared" si="83"/>
        <v>1414.7</v>
      </c>
      <c r="J805" s="50">
        <f t="shared" si="82"/>
        <v>0.9972508106583957</v>
      </c>
    </row>
    <row r="806" spans="1:10" ht="18.75">
      <c r="A806" s="126"/>
      <c r="B806" s="126"/>
      <c r="C806" s="132"/>
      <c r="D806" s="47" t="s">
        <v>112</v>
      </c>
      <c r="E806" s="51" t="s">
        <v>113</v>
      </c>
      <c r="F806" s="49">
        <v>1418.6</v>
      </c>
      <c r="G806" s="49"/>
      <c r="H806" s="49">
        <f>SUM(F806:G806)</f>
        <v>1418.6</v>
      </c>
      <c r="I806" s="49">
        <v>1414.7</v>
      </c>
      <c r="J806" s="50">
        <f t="shared" si="82"/>
        <v>0.9972508106583957</v>
      </c>
    </row>
    <row r="807" spans="1:10" ht="18.75">
      <c r="A807" s="47"/>
      <c r="B807" s="41" t="s">
        <v>364</v>
      </c>
      <c r="C807" s="41"/>
      <c r="D807" s="41"/>
      <c r="E807" s="54" t="s">
        <v>365</v>
      </c>
      <c r="F807" s="43">
        <f>F808+F821</f>
        <v>72593.22941</v>
      </c>
      <c r="G807" s="43">
        <f>G808+G821</f>
        <v>0</v>
      </c>
      <c r="H807" s="43">
        <f>H808+H821</f>
        <v>80279.22941</v>
      </c>
      <c r="I807" s="43">
        <f>I808+I821</f>
        <v>78954.72941</v>
      </c>
      <c r="J807" s="44">
        <f t="shared" si="82"/>
        <v>0.9835013364012808</v>
      </c>
    </row>
    <row r="808" spans="1:10" ht="18.75">
      <c r="A808" s="41"/>
      <c r="B808" s="41"/>
      <c r="C808" s="41" t="s">
        <v>244</v>
      </c>
      <c r="D808" s="41" t="s">
        <v>352</v>
      </c>
      <c r="E808" s="42" t="s">
        <v>137</v>
      </c>
      <c r="F808" s="43">
        <f>F809+F817</f>
        <v>72459.12941</v>
      </c>
      <c r="G808" s="43">
        <f>G809+G817</f>
        <v>0</v>
      </c>
      <c r="H808" s="43">
        <f>H809+H817</f>
        <v>80225.22941</v>
      </c>
      <c r="I808" s="43">
        <f>I809+I817</f>
        <v>78904.72941</v>
      </c>
      <c r="J808" s="44">
        <f t="shared" si="82"/>
        <v>0.9835400906957655</v>
      </c>
    </row>
    <row r="809" spans="1:10" ht="18.75">
      <c r="A809" s="41"/>
      <c r="B809" s="41"/>
      <c r="C809" s="41" t="s">
        <v>245</v>
      </c>
      <c r="D809" s="41" t="s">
        <v>352</v>
      </c>
      <c r="E809" s="42" t="s">
        <v>138</v>
      </c>
      <c r="F809" s="43">
        <f>F810</f>
        <v>1398.92941</v>
      </c>
      <c r="G809" s="43">
        <f>G810</f>
        <v>0</v>
      </c>
      <c r="H809" s="43">
        <f>H810</f>
        <v>3031.9294099999997</v>
      </c>
      <c r="I809" s="43">
        <f>I810</f>
        <v>3011.4294099999997</v>
      </c>
      <c r="J809" s="44">
        <f t="shared" si="82"/>
        <v>0.9932386288637242</v>
      </c>
    </row>
    <row r="810" spans="1:10" ht="37.5">
      <c r="A810" s="41"/>
      <c r="B810" s="41"/>
      <c r="C810" s="41" t="s">
        <v>246</v>
      </c>
      <c r="D810" s="41"/>
      <c r="E810" s="42" t="s">
        <v>420</v>
      </c>
      <c r="F810" s="43">
        <f>F813+F815</f>
        <v>1398.92941</v>
      </c>
      <c r="G810" s="43">
        <f>G813+G815</f>
        <v>0</v>
      </c>
      <c r="H810" s="43">
        <f>H813+H815+H811</f>
        <v>3031.9294099999997</v>
      </c>
      <c r="I810" s="43">
        <f>I813+I815+I811</f>
        <v>3011.4294099999997</v>
      </c>
      <c r="J810" s="44">
        <f t="shared" si="82"/>
        <v>0.9932386288637242</v>
      </c>
    </row>
    <row r="811" spans="1:10" ht="18.75">
      <c r="A811" s="41"/>
      <c r="B811" s="41"/>
      <c r="C811" s="47" t="s">
        <v>887</v>
      </c>
      <c r="D811" s="47"/>
      <c r="E811" s="48" t="s">
        <v>888</v>
      </c>
      <c r="F811" s="43"/>
      <c r="G811" s="43"/>
      <c r="H811" s="49">
        <f>H812</f>
        <v>1633</v>
      </c>
      <c r="I811" s="49">
        <f>I812</f>
        <v>1612.5</v>
      </c>
      <c r="J811" s="50">
        <f>I811/H811</f>
        <v>0.9874464176362523</v>
      </c>
    </row>
    <row r="812" spans="1:10" ht="18.75">
      <c r="A812" s="41"/>
      <c r="B812" s="41"/>
      <c r="C812" s="47"/>
      <c r="D812" s="47" t="s">
        <v>112</v>
      </c>
      <c r="E812" s="48" t="s">
        <v>113</v>
      </c>
      <c r="F812" s="43"/>
      <c r="G812" s="43"/>
      <c r="H812" s="49">
        <v>1633</v>
      </c>
      <c r="I812" s="49">
        <v>1612.5</v>
      </c>
      <c r="J812" s="50">
        <f>I812/H812</f>
        <v>0.9874464176362523</v>
      </c>
    </row>
    <row r="813" spans="1:10" ht="18.75">
      <c r="A813" s="47"/>
      <c r="B813" s="41"/>
      <c r="C813" s="47" t="s">
        <v>527</v>
      </c>
      <c r="D813" s="47"/>
      <c r="E813" s="48" t="s">
        <v>486</v>
      </c>
      <c r="F813" s="57">
        <f>F814</f>
        <v>699.46471</v>
      </c>
      <c r="G813" s="57">
        <f>G814</f>
        <v>0</v>
      </c>
      <c r="H813" s="57">
        <f>H814</f>
        <v>699.46471</v>
      </c>
      <c r="I813" s="57">
        <f>I814</f>
        <v>699.46471</v>
      </c>
      <c r="J813" s="50">
        <f t="shared" si="82"/>
        <v>1</v>
      </c>
    </row>
    <row r="814" spans="1:10" ht="18.75">
      <c r="A814" s="47"/>
      <c r="B814" s="41"/>
      <c r="C814" s="47"/>
      <c r="D814" s="47" t="s">
        <v>112</v>
      </c>
      <c r="E814" s="51" t="s">
        <v>113</v>
      </c>
      <c r="F814" s="57">
        <v>699.46471</v>
      </c>
      <c r="G814" s="49"/>
      <c r="H814" s="57">
        <v>699.46471</v>
      </c>
      <c r="I814" s="57">
        <v>699.46471</v>
      </c>
      <c r="J814" s="50">
        <f t="shared" si="82"/>
        <v>1</v>
      </c>
    </row>
    <row r="815" spans="1:10" ht="18.75">
      <c r="A815" s="47"/>
      <c r="B815" s="41"/>
      <c r="C815" s="126" t="s">
        <v>527</v>
      </c>
      <c r="D815" s="126"/>
      <c r="E815" s="125" t="s">
        <v>459</v>
      </c>
      <c r="F815" s="140">
        <f>F816</f>
        <v>699.4647</v>
      </c>
      <c r="G815" s="140">
        <f>G816</f>
        <v>0</v>
      </c>
      <c r="H815" s="140">
        <f>H816</f>
        <v>699.4647</v>
      </c>
      <c r="I815" s="140">
        <f>I816</f>
        <v>699.4647</v>
      </c>
      <c r="J815" s="150">
        <f t="shared" si="82"/>
        <v>1</v>
      </c>
    </row>
    <row r="816" spans="1:10" ht="18.75">
      <c r="A816" s="47"/>
      <c r="B816" s="41"/>
      <c r="C816" s="126"/>
      <c r="D816" s="126" t="s">
        <v>112</v>
      </c>
      <c r="E816" s="127" t="s">
        <v>113</v>
      </c>
      <c r="F816" s="140">
        <v>699.4647</v>
      </c>
      <c r="G816" s="49"/>
      <c r="H816" s="140">
        <f>SUM(F816:G816)</f>
        <v>699.4647</v>
      </c>
      <c r="I816" s="140">
        <f>SUM(G816:H816)</f>
        <v>699.4647</v>
      </c>
      <c r="J816" s="150">
        <f t="shared" si="82"/>
        <v>1</v>
      </c>
    </row>
    <row r="817" spans="1:10" ht="18.75">
      <c r="A817" s="41"/>
      <c r="B817" s="41"/>
      <c r="C817" s="41" t="s">
        <v>281</v>
      </c>
      <c r="D817" s="41" t="s">
        <v>352</v>
      </c>
      <c r="E817" s="42" t="s">
        <v>147</v>
      </c>
      <c r="F817" s="43">
        <f>F818</f>
        <v>71060.2</v>
      </c>
      <c r="G817" s="43">
        <f aca="true" t="shared" si="84" ref="G817:H819">G818</f>
        <v>0</v>
      </c>
      <c r="H817" s="43">
        <f t="shared" si="84"/>
        <v>77193.3</v>
      </c>
      <c r="I817" s="43">
        <f>I818</f>
        <v>75893.3</v>
      </c>
      <c r="J817" s="44">
        <f t="shared" si="82"/>
        <v>0.983159160186182</v>
      </c>
    </row>
    <row r="818" spans="1:10" ht="18.75">
      <c r="A818" s="41"/>
      <c r="B818" s="41"/>
      <c r="C818" s="41" t="s">
        <v>282</v>
      </c>
      <c r="D818" s="41"/>
      <c r="E818" s="42" t="s">
        <v>172</v>
      </c>
      <c r="F818" s="43">
        <f>F819</f>
        <v>71060.2</v>
      </c>
      <c r="G818" s="43">
        <f t="shared" si="84"/>
        <v>0</v>
      </c>
      <c r="H818" s="43">
        <f t="shared" si="84"/>
        <v>77193.3</v>
      </c>
      <c r="I818" s="43">
        <f>I819</f>
        <v>75893.3</v>
      </c>
      <c r="J818" s="44">
        <f t="shared" si="82"/>
        <v>0.983159160186182</v>
      </c>
    </row>
    <row r="819" spans="1:10" ht="18.75">
      <c r="A819" s="47"/>
      <c r="B819" s="47"/>
      <c r="C819" s="47" t="s">
        <v>292</v>
      </c>
      <c r="D819" s="47" t="s">
        <v>352</v>
      </c>
      <c r="E819" s="48" t="s">
        <v>11</v>
      </c>
      <c r="F819" s="49">
        <f>F820</f>
        <v>71060.2</v>
      </c>
      <c r="G819" s="49">
        <f t="shared" si="84"/>
        <v>0</v>
      </c>
      <c r="H819" s="49">
        <f t="shared" si="84"/>
        <v>77193.3</v>
      </c>
      <c r="I819" s="49">
        <f>I820</f>
        <v>75893.3</v>
      </c>
      <c r="J819" s="50">
        <f t="shared" si="82"/>
        <v>0.983159160186182</v>
      </c>
    </row>
    <row r="820" spans="1:10" ht="18.75">
      <c r="A820" s="47"/>
      <c r="B820" s="47"/>
      <c r="C820" s="47"/>
      <c r="D820" s="47" t="s">
        <v>112</v>
      </c>
      <c r="E820" s="51" t="s">
        <v>113</v>
      </c>
      <c r="F820" s="49">
        <v>71060.2</v>
      </c>
      <c r="G820" s="49"/>
      <c r="H820" s="49">
        <v>77193.3</v>
      </c>
      <c r="I820" s="49">
        <v>75893.3</v>
      </c>
      <c r="J820" s="50">
        <f t="shared" si="82"/>
        <v>0.983159160186182</v>
      </c>
    </row>
    <row r="821" spans="1:10" ht="37.5">
      <c r="A821" s="47"/>
      <c r="B821" s="47"/>
      <c r="C821" s="41" t="s">
        <v>192</v>
      </c>
      <c r="D821" s="41" t="s">
        <v>352</v>
      </c>
      <c r="E821" s="42" t="s">
        <v>460</v>
      </c>
      <c r="F821" s="43">
        <f>F822</f>
        <v>134.1</v>
      </c>
      <c r="G821" s="43">
        <f aca="true" t="shared" si="85" ref="G821:I824">G822</f>
        <v>0</v>
      </c>
      <c r="H821" s="43">
        <f t="shared" si="85"/>
        <v>54</v>
      </c>
      <c r="I821" s="43">
        <f t="shared" si="85"/>
        <v>50</v>
      </c>
      <c r="J821" s="44">
        <f t="shared" si="82"/>
        <v>0.9259259259259259</v>
      </c>
    </row>
    <row r="822" spans="1:10" ht="18.75">
      <c r="A822" s="47"/>
      <c r="B822" s="47"/>
      <c r="C822" s="41" t="s">
        <v>203</v>
      </c>
      <c r="D822" s="41" t="s">
        <v>352</v>
      </c>
      <c r="E822" s="42" t="s">
        <v>135</v>
      </c>
      <c r="F822" s="43">
        <f>F823</f>
        <v>134.1</v>
      </c>
      <c r="G822" s="43">
        <f t="shared" si="85"/>
        <v>0</v>
      </c>
      <c r="H822" s="43">
        <f t="shared" si="85"/>
        <v>54</v>
      </c>
      <c r="I822" s="43">
        <f t="shared" si="85"/>
        <v>50</v>
      </c>
      <c r="J822" s="44">
        <f t="shared" si="82"/>
        <v>0.9259259259259259</v>
      </c>
    </row>
    <row r="823" spans="1:10" ht="18.75">
      <c r="A823" s="47"/>
      <c r="B823" s="47"/>
      <c r="C823" s="41" t="s">
        <v>374</v>
      </c>
      <c r="D823" s="41"/>
      <c r="E823" s="42" t="s">
        <v>425</v>
      </c>
      <c r="F823" s="43">
        <f>F824</f>
        <v>134.1</v>
      </c>
      <c r="G823" s="43">
        <f t="shared" si="85"/>
        <v>0</v>
      </c>
      <c r="H823" s="43">
        <f t="shared" si="85"/>
        <v>54</v>
      </c>
      <c r="I823" s="43">
        <f t="shared" si="85"/>
        <v>50</v>
      </c>
      <c r="J823" s="44">
        <f t="shared" si="82"/>
        <v>0.9259259259259259</v>
      </c>
    </row>
    <row r="824" spans="1:10" ht="18.75">
      <c r="A824" s="47"/>
      <c r="B824" s="47"/>
      <c r="C824" s="65" t="s">
        <v>704</v>
      </c>
      <c r="D824" s="65" t="s">
        <v>352</v>
      </c>
      <c r="E824" s="70" t="s">
        <v>705</v>
      </c>
      <c r="F824" s="49">
        <f>F825</f>
        <v>134.1</v>
      </c>
      <c r="G824" s="49">
        <f t="shared" si="85"/>
        <v>0</v>
      </c>
      <c r="H824" s="49">
        <f t="shared" si="85"/>
        <v>54</v>
      </c>
      <c r="I824" s="49">
        <f t="shared" si="85"/>
        <v>50</v>
      </c>
      <c r="J824" s="50">
        <f t="shared" si="82"/>
        <v>0.9259259259259259</v>
      </c>
    </row>
    <row r="825" spans="1:10" ht="18.75">
      <c r="A825" s="47"/>
      <c r="B825" s="47"/>
      <c r="C825" s="41"/>
      <c r="D825" s="47" t="s">
        <v>112</v>
      </c>
      <c r="E825" s="51" t="s">
        <v>113</v>
      </c>
      <c r="F825" s="49">
        <v>134.1</v>
      </c>
      <c r="G825" s="49"/>
      <c r="H825" s="49">
        <v>54</v>
      </c>
      <c r="I825" s="49">
        <v>50</v>
      </c>
      <c r="J825" s="50">
        <f t="shared" si="82"/>
        <v>0.9259259259259259</v>
      </c>
    </row>
    <row r="826" spans="1:10" ht="18.75">
      <c r="A826" s="47"/>
      <c r="B826" s="41" t="s">
        <v>397</v>
      </c>
      <c r="C826" s="41"/>
      <c r="D826" s="47"/>
      <c r="E826" s="54" t="s">
        <v>398</v>
      </c>
      <c r="F826" s="49"/>
      <c r="G826" s="49"/>
      <c r="H826" s="43">
        <f>H827+H839</f>
        <v>207.2</v>
      </c>
      <c r="I826" s="43">
        <f>I827+I839</f>
        <v>207.2</v>
      </c>
      <c r="J826" s="44">
        <f t="shared" si="82"/>
        <v>1</v>
      </c>
    </row>
    <row r="827" spans="1:10" ht="18.75">
      <c r="A827" s="47"/>
      <c r="B827" s="47"/>
      <c r="C827" s="41" t="s">
        <v>244</v>
      </c>
      <c r="D827" s="41" t="s">
        <v>352</v>
      </c>
      <c r="E827" s="42" t="s">
        <v>137</v>
      </c>
      <c r="F827" s="49"/>
      <c r="G827" s="49"/>
      <c r="H827" s="43">
        <f>H828</f>
        <v>204.7</v>
      </c>
      <c r="I827" s="43">
        <f>I828</f>
        <v>204.7</v>
      </c>
      <c r="J827" s="44">
        <f t="shared" si="82"/>
        <v>1</v>
      </c>
    </row>
    <row r="828" spans="1:10" ht="18.75">
      <c r="A828" s="47"/>
      <c r="B828" s="47"/>
      <c r="C828" s="41" t="s">
        <v>281</v>
      </c>
      <c r="D828" s="41" t="s">
        <v>352</v>
      </c>
      <c r="E828" s="42" t="s">
        <v>147</v>
      </c>
      <c r="F828" s="49"/>
      <c r="G828" s="49"/>
      <c r="H828" s="43">
        <f>H836+H829</f>
        <v>204.7</v>
      </c>
      <c r="I828" s="43">
        <f>I836+I829</f>
        <v>204.7</v>
      </c>
      <c r="J828" s="44">
        <f t="shared" si="82"/>
        <v>1</v>
      </c>
    </row>
    <row r="829" spans="1:10" ht="18.75">
      <c r="A829" s="47"/>
      <c r="B829" s="47"/>
      <c r="C829" s="41" t="s">
        <v>282</v>
      </c>
      <c r="D829" s="41"/>
      <c r="E829" s="42" t="s">
        <v>172</v>
      </c>
      <c r="F829" s="49"/>
      <c r="G829" s="49"/>
      <c r="H829" s="43">
        <f>H834+H832+H830</f>
        <v>65.5</v>
      </c>
      <c r="I829" s="43">
        <f>I834+I832+I830</f>
        <v>65.5</v>
      </c>
      <c r="J829" s="44">
        <f t="shared" si="82"/>
        <v>1</v>
      </c>
    </row>
    <row r="830" spans="1:10" ht="18.75">
      <c r="A830" s="47"/>
      <c r="B830" s="47"/>
      <c r="C830" s="47" t="s">
        <v>283</v>
      </c>
      <c r="D830" s="47" t="s">
        <v>352</v>
      </c>
      <c r="E830" s="48" t="s">
        <v>373</v>
      </c>
      <c r="F830" s="49">
        <f>F831</f>
        <v>105314.2</v>
      </c>
      <c r="G830" s="49">
        <f>G831</f>
        <v>-2231.3905</v>
      </c>
      <c r="H830" s="49">
        <f>H831</f>
        <v>21.2</v>
      </c>
      <c r="I830" s="49">
        <f>I831</f>
        <v>21.2</v>
      </c>
      <c r="J830" s="50">
        <f t="shared" si="82"/>
        <v>1</v>
      </c>
    </row>
    <row r="831" spans="1:10" ht="18.75">
      <c r="A831" s="47"/>
      <c r="B831" s="47"/>
      <c r="C831" s="47"/>
      <c r="D831" s="47" t="s">
        <v>112</v>
      </c>
      <c r="E831" s="51" t="s">
        <v>113</v>
      </c>
      <c r="F831" s="49">
        <v>105314.2</v>
      </c>
      <c r="G831" s="176">
        <v>-2231.3905</v>
      </c>
      <c r="H831" s="49">
        <v>21.2</v>
      </c>
      <c r="I831" s="49">
        <v>21.2</v>
      </c>
      <c r="J831" s="50">
        <f t="shared" si="82"/>
        <v>1</v>
      </c>
    </row>
    <row r="832" spans="1:10" ht="18.75">
      <c r="A832" s="47"/>
      <c r="B832" s="47"/>
      <c r="C832" s="47" t="s">
        <v>291</v>
      </c>
      <c r="D832" s="47" t="s">
        <v>352</v>
      </c>
      <c r="E832" s="48" t="s">
        <v>21</v>
      </c>
      <c r="F832" s="49">
        <f>F833</f>
        <v>105314.2</v>
      </c>
      <c r="G832" s="49">
        <f>G833</f>
        <v>-2231.3905</v>
      </c>
      <c r="H832" s="49">
        <f>H833</f>
        <v>35.1</v>
      </c>
      <c r="I832" s="49">
        <f>I833</f>
        <v>35.1</v>
      </c>
      <c r="J832" s="50">
        <f t="shared" si="82"/>
        <v>1</v>
      </c>
    </row>
    <row r="833" spans="1:10" ht="18.75">
      <c r="A833" s="47"/>
      <c r="B833" s="47"/>
      <c r="C833" s="47"/>
      <c r="D833" s="47" t="s">
        <v>112</v>
      </c>
      <c r="E833" s="51" t="s">
        <v>113</v>
      </c>
      <c r="F833" s="49">
        <v>105314.2</v>
      </c>
      <c r="G833" s="176">
        <v>-2231.3905</v>
      </c>
      <c r="H833" s="49">
        <v>35.1</v>
      </c>
      <c r="I833" s="49">
        <v>35.1</v>
      </c>
      <c r="J833" s="50">
        <f t="shared" si="82"/>
        <v>1</v>
      </c>
    </row>
    <row r="834" spans="1:10" ht="18.75">
      <c r="A834" s="47"/>
      <c r="B834" s="47"/>
      <c r="C834" s="47" t="s">
        <v>292</v>
      </c>
      <c r="D834" s="41"/>
      <c r="E834" s="48" t="s">
        <v>11</v>
      </c>
      <c r="F834" s="49"/>
      <c r="G834" s="49"/>
      <c r="H834" s="49">
        <f>H835</f>
        <v>9.2</v>
      </c>
      <c r="I834" s="49">
        <f>I835</f>
        <v>9.2</v>
      </c>
      <c r="J834" s="50">
        <f t="shared" si="82"/>
        <v>1</v>
      </c>
    </row>
    <row r="835" spans="1:10" ht="18.75">
      <c r="A835" s="47"/>
      <c r="B835" s="47"/>
      <c r="C835" s="41"/>
      <c r="D835" s="47" t="s">
        <v>112</v>
      </c>
      <c r="E835" s="51" t="s">
        <v>113</v>
      </c>
      <c r="F835" s="49"/>
      <c r="G835" s="49"/>
      <c r="H835" s="49">
        <v>9.2</v>
      </c>
      <c r="I835" s="49">
        <v>9.2</v>
      </c>
      <c r="J835" s="50">
        <f t="shared" si="82"/>
        <v>1</v>
      </c>
    </row>
    <row r="836" spans="1:10" ht="18.75">
      <c r="A836" s="47"/>
      <c r="B836" s="47"/>
      <c r="C836" s="45" t="s">
        <v>284</v>
      </c>
      <c r="D836" s="36"/>
      <c r="E836" s="68" t="s">
        <v>285</v>
      </c>
      <c r="F836" s="49"/>
      <c r="G836" s="49"/>
      <c r="H836" s="43">
        <f>H837</f>
        <v>139.2</v>
      </c>
      <c r="I836" s="43">
        <f>I837</f>
        <v>139.2</v>
      </c>
      <c r="J836" s="44">
        <f t="shared" si="82"/>
        <v>1</v>
      </c>
    </row>
    <row r="837" spans="1:10" ht="18.75">
      <c r="A837" s="47"/>
      <c r="B837" s="47"/>
      <c r="C837" s="132" t="s">
        <v>286</v>
      </c>
      <c r="D837" s="132"/>
      <c r="E837" s="165" t="s">
        <v>391</v>
      </c>
      <c r="F837" s="49"/>
      <c r="G837" s="49"/>
      <c r="H837" s="128">
        <f>H838</f>
        <v>139.2</v>
      </c>
      <c r="I837" s="128">
        <f>I838</f>
        <v>139.2</v>
      </c>
      <c r="J837" s="150">
        <f t="shared" si="82"/>
        <v>1</v>
      </c>
    </row>
    <row r="838" spans="1:10" ht="18.75">
      <c r="A838" s="47"/>
      <c r="B838" s="47"/>
      <c r="C838" s="126"/>
      <c r="D838" s="126" t="s">
        <v>112</v>
      </c>
      <c r="E838" s="127" t="s">
        <v>113</v>
      </c>
      <c r="F838" s="49"/>
      <c r="G838" s="49"/>
      <c r="H838" s="128">
        <v>139.2</v>
      </c>
      <c r="I838" s="128">
        <v>139.2</v>
      </c>
      <c r="J838" s="150">
        <f t="shared" si="82"/>
        <v>1</v>
      </c>
    </row>
    <row r="839" spans="1:10" ht="18.75">
      <c r="A839" s="47"/>
      <c r="B839" s="47"/>
      <c r="C839" s="41" t="s">
        <v>169</v>
      </c>
      <c r="D839" s="41" t="s">
        <v>352</v>
      </c>
      <c r="E839" s="42" t="s">
        <v>146</v>
      </c>
      <c r="F839" s="43">
        <f>F840+F844</f>
        <v>28731.600000000002</v>
      </c>
      <c r="G839" s="43">
        <f>G840+G844</f>
        <v>0</v>
      </c>
      <c r="H839" s="43">
        <f>H840</f>
        <v>2.5</v>
      </c>
      <c r="I839" s="43">
        <f>I840</f>
        <v>2.5</v>
      </c>
      <c r="J839" s="44">
        <f t="shared" si="82"/>
        <v>1</v>
      </c>
    </row>
    <row r="840" spans="1:10" ht="18.75">
      <c r="A840" s="47"/>
      <c r="B840" s="47"/>
      <c r="C840" s="41" t="s">
        <v>183</v>
      </c>
      <c r="D840" s="41" t="s">
        <v>352</v>
      </c>
      <c r="E840" s="42" t="s">
        <v>128</v>
      </c>
      <c r="F840" s="43">
        <f>F841</f>
        <v>50.9</v>
      </c>
      <c r="G840" s="43">
        <f>G841</f>
        <v>0</v>
      </c>
      <c r="H840" s="43">
        <f>H841</f>
        <v>2.5</v>
      </c>
      <c r="I840" s="43">
        <f>I841</f>
        <v>2.5</v>
      </c>
      <c r="J840" s="44">
        <f t="shared" si="82"/>
        <v>1</v>
      </c>
    </row>
    <row r="841" spans="1:10" ht="37.5">
      <c r="A841" s="47"/>
      <c r="B841" s="47"/>
      <c r="C841" s="41" t="s">
        <v>184</v>
      </c>
      <c r="D841" s="41"/>
      <c r="E841" s="42" t="s">
        <v>642</v>
      </c>
      <c r="F841" s="43">
        <f aca="true" t="shared" si="86" ref="F841:I842">F842</f>
        <v>50.9</v>
      </c>
      <c r="G841" s="43">
        <f t="shared" si="86"/>
        <v>0</v>
      </c>
      <c r="H841" s="43">
        <f t="shared" si="86"/>
        <v>2.5</v>
      </c>
      <c r="I841" s="43">
        <f t="shared" si="86"/>
        <v>2.5</v>
      </c>
      <c r="J841" s="44">
        <f t="shared" si="82"/>
        <v>1</v>
      </c>
    </row>
    <row r="842" spans="1:10" ht="18.75">
      <c r="A842" s="47"/>
      <c r="B842" s="47"/>
      <c r="C842" s="47" t="s">
        <v>185</v>
      </c>
      <c r="D842" s="47" t="s">
        <v>352</v>
      </c>
      <c r="E842" s="48" t="s">
        <v>114</v>
      </c>
      <c r="F842" s="49">
        <f t="shared" si="86"/>
        <v>50.9</v>
      </c>
      <c r="G842" s="49">
        <f t="shared" si="86"/>
        <v>0</v>
      </c>
      <c r="H842" s="49">
        <f t="shared" si="86"/>
        <v>2.5</v>
      </c>
      <c r="I842" s="49">
        <f t="shared" si="86"/>
        <v>2.5</v>
      </c>
      <c r="J842" s="50">
        <f t="shared" si="82"/>
        <v>1</v>
      </c>
    </row>
    <row r="843" spans="1:10" ht="18.75">
      <c r="A843" s="47"/>
      <c r="B843" s="47"/>
      <c r="C843" s="47"/>
      <c r="D843" s="47" t="s">
        <v>103</v>
      </c>
      <c r="E843" s="51" t="s">
        <v>104</v>
      </c>
      <c r="F843" s="49">
        <v>50.9</v>
      </c>
      <c r="G843" s="49"/>
      <c r="H843" s="49">
        <v>2.5</v>
      </c>
      <c r="I843" s="49">
        <v>2.5</v>
      </c>
      <c r="J843" s="50">
        <f t="shared" si="82"/>
        <v>1</v>
      </c>
    </row>
    <row r="844" spans="1:10" ht="18.75">
      <c r="A844" s="47"/>
      <c r="B844" s="52" t="s">
        <v>32</v>
      </c>
      <c r="C844" s="45"/>
      <c r="D844" s="45"/>
      <c r="E844" s="46" t="s">
        <v>428</v>
      </c>
      <c r="F844" s="43">
        <f>F845</f>
        <v>28680.7</v>
      </c>
      <c r="G844" s="43">
        <f aca="true" t="shared" si="87" ref="G844:H846">G845</f>
        <v>0</v>
      </c>
      <c r="H844" s="43">
        <f t="shared" si="87"/>
        <v>26884.5</v>
      </c>
      <c r="I844" s="43">
        <f>I845</f>
        <v>26449.399999999998</v>
      </c>
      <c r="J844" s="44">
        <f t="shared" si="82"/>
        <v>0.9838159534304152</v>
      </c>
    </row>
    <row r="845" spans="1:10" ht="18.75">
      <c r="A845" s="41"/>
      <c r="B845" s="41"/>
      <c r="C845" s="41" t="s">
        <v>244</v>
      </c>
      <c r="D845" s="41" t="s">
        <v>352</v>
      </c>
      <c r="E845" s="42" t="s">
        <v>137</v>
      </c>
      <c r="F845" s="43">
        <f>F846</f>
        <v>28680.7</v>
      </c>
      <c r="G845" s="43">
        <f t="shared" si="87"/>
        <v>0</v>
      </c>
      <c r="H845" s="43">
        <f t="shared" si="87"/>
        <v>26884.5</v>
      </c>
      <c r="I845" s="43">
        <f>I846</f>
        <v>26449.399999999998</v>
      </c>
      <c r="J845" s="44">
        <f aca="true" t="shared" si="88" ref="J845:J921">I845/H845</f>
        <v>0.9838159534304152</v>
      </c>
    </row>
    <row r="846" spans="1:10" ht="18.75">
      <c r="A846" s="41"/>
      <c r="B846" s="41"/>
      <c r="C846" s="41" t="s">
        <v>281</v>
      </c>
      <c r="D846" s="41" t="s">
        <v>352</v>
      </c>
      <c r="E846" s="42" t="s">
        <v>147</v>
      </c>
      <c r="F846" s="43">
        <f>F847</f>
        <v>28680.7</v>
      </c>
      <c r="G846" s="43">
        <f t="shared" si="87"/>
        <v>0</v>
      </c>
      <c r="H846" s="43">
        <f t="shared" si="87"/>
        <v>26884.5</v>
      </c>
      <c r="I846" s="43">
        <f>I847</f>
        <v>26449.399999999998</v>
      </c>
      <c r="J846" s="44">
        <f t="shared" si="88"/>
        <v>0.9838159534304152</v>
      </c>
    </row>
    <row r="847" spans="1:10" ht="18.75">
      <c r="A847" s="41"/>
      <c r="B847" s="41"/>
      <c r="C847" s="41" t="s">
        <v>284</v>
      </c>
      <c r="D847" s="41"/>
      <c r="E847" s="42" t="s">
        <v>285</v>
      </c>
      <c r="F847" s="43">
        <f>F848+F851</f>
        <v>28680.7</v>
      </c>
      <c r="G847" s="43">
        <f>G848+G851</f>
        <v>0</v>
      </c>
      <c r="H847" s="43">
        <f>H848+H851</f>
        <v>26884.5</v>
      </c>
      <c r="I847" s="43">
        <f>I848+I851</f>
        <v>26449.399999999998</v>
      </c>
      <c r="J847" s="44">
        <f t="shared" si="88"/>
        <v>0.9838159534304152</v>
      </c>
    </row>
    <row r="848" spans="1:10" ht="18.75">
      <c r="A848" s="41"/>
      <c r="B848" s="41"/>
      <c r="C848" s="53" t="s">
        <v>293</v>
      </c>
      <c r="D848" s="47" t="s">
        <v>352</v>
      </c>
      <c r="E848" s="48" t="s">
        <v>529</v>
      </c>
      <c r="F848" s="49">
        <f>F850</f>
        <v>5991.2</v>
      </c>
      <c r="G848" s="49">
        <f>G850</f>
        <v>0</v>
      </c>
      <c r="H848" s="49">
        <f>H850+H849</f>
        <v>4454.9</v>
      </c>
      <c r="I848" s="49">
        <f>I850+I849</f>
        <v>4453.8</v>
      </c>
      <c r="J848" s="50">
        <f t="shared" si="88"/>
        <v>0.9997530808772365</v>
      </c>
    </row>
    <row r="849" spans="1:10" ht="18.75">
      <c r="A849" s="41"/>
      <c r="B849" s="41"/>
      <c r="C849" s="53"/>
      <c r="D849" s="47" t="s">
        <v>103</v>
      </c>
      <c r="E849" s="51" t="s">
        <v>104</v>
      </c>
      <c r="F849" s="49"/>
      <c r="G849" s="49"/>
      <c r="H849" s="49">
        <v>386</v>
      </c>
      <c r="I849" s="49">
        <v>385</v>
      </c>
      <c r="J849" s="50">
        <f t="shared" si="88"/>
        <v>0.9974093264248705</v>
      </c>
    </row>
    <row r="850" spans="1:10" ht="18.75">
      <c r="A850" s="47"/>
      <c r="B850" s="47"/>
      <c r="C850" s="53"/>
      <c r="D850" s="47" t="s">
        <v>112</v>
      </c>
      <c r="E850" s="51" t="s">
        <v>113</v>
      </c>
      <c r="F850" s="49">
        <v>5991.2</v>
      </c>
      <c r="G850" s="49"/>
      <c r="H850" s="49">
        <v>4068.9</v>
      </c>
      <c r="I850" s="49">
        <v>4068.8</v>
      </c>
      <c r="J850" s="50">
        <f t="shared" si="88"/>
        <v>0.9999754233330876</v>
      </c>
    </row>
    <row r="851" spans="1:10" ht="18.75">
      <c r="A851" s="126"/>
      <c r="B851" s="126"/>
      <c r="C851" s="132" t="s">
        <v>429</v>
      </c>
      <c r="D851" s="132"/>
      <c r="E851" s="166" t="s">
        <v>156</v>
      </c>
      <c r="F851" s="133">
        <f>F852+F853+F854+F855</f>
        <v>22689.5</v>
      </c>
      <c r="G851" s="133">
        <f>G852+G853+G854+G855</f>
        <v>0</v>
      </c>
      <c r="H851" s="133">
        <f>H852+H853+H854+H855</f>
        <v>22429.6</v>
      </c>
      <c r="I851" s="128">
        <f>I852+I853+I854+I855</f>
        <v>21995.6</v>
      </c>
      <c r="J851" s="150">
        <f t="shared" si="88"/>
        <v>0.9806505688911081</v>
      </c>
    </row>
    <row r="852" spans="1:10" ht="18.75">
      <c r="A852" s="126"/>
      <c r="B852" s="126"/>
      <c r="C852" s="132"/>
      <c r="D852" s="126" t="s">
        <v>103</v>
      </c>
      <c r="E852" s="127" t="s">
        <v>104</v>
      </c>
      <c r="F852" s="128">
        <v>6159.5</v>
      </c>
      <c r="G852" s="49"/>
      <c r="H852" s="128">
        <v>2538.5</v>
      </c>
      <c r="I852" s="128">
        <v>2538.5</v>
      </c>
      <c r="J852" s="150">
        <f t="shared" si="88"/>
        <v>1</v>
      </c>
    </row>
    <row r="853" spans="1:10" ht="18.75">
      <c r="A853" s="126"/>
      <c r="B853" s="126"/>
      <c r="C853" s="132"/>
      <c r="D853" s="126" t="s">
        <v>109</v>
      </c>
      <c r="E853" s="127" t="s">
        <v>110</v>
      </c>
      <c r="F853" s="128">
        <v>596.1</v>
      </c>
      <c r="G853" s="49"/>
      <c r="H853" s="128">
        <v>43</v>
      </c>
      <c r="I853" s="128">
        <v>42.7</v>
      </c>
      <c r="J853" s="150">
        <f t="shared" si="88"/>
        <v>0.9930232558139536</v>
      </c>
    </row>
    <row r="854" spans="1:10" ht="18.75">
      <c r="A854" s="126"/>
      <c r="B854" s="126"/>
      <c r="C854" s="132"/>
      <c r="D854" s="126" t="s">
        <v>112</v>
      </c>
      <c r="E854" s="127" t="s">
        <v>113</v>
      </c>
      <c r="F854" s="128">
        <f>6630+340.3+340.3</f>
        <v>7310.6</v>
      </c>
      <c r="G854" s="49"/>
      <c r="H854" s="128">
        <v>8774.1</v>
      </c>
      <c r="I854" s="128">
        <v>8340.4</v>
      </c>
      <c r="J854" s="150">
        <f t="shared" si="88"/>
        <v>0.950570428875896</v>
      </c>
    </row>
    <row r="855" spans="1:10" ht="18.75">
      <c r="A855" s="126"/>
      <c r="B855" s="126"/>
      <c r="C855" s="132"/>
      <c r="D855" s="126" t="s">
        <v>105</v>
      </c>
      <c r="E855" s="127" t="s">
        <v>106</v>
      </c>
      <c r="F855" s="128">
        <v>8623.3</v>
      </c>
      <c r="G855" s="49"/>
      <c r="H855" s="128">
        <v>11074</v>
      </c>
      <c r="I855" s="128">
        <v>11074</v>
      </c>
      <c r="J855" s="150">
        <f t="shared" si="88"/>
        <v>1</v>
      </c>
    </row>
    <row r="856" spans="1:10" ht="18.75">
      <c r="A856" s="47"/>
      <c r="B856" s="52" t="s">
        <v>33</v>
      </c>
      <c r="C856" s="45"/>
      <c r="D856" s="45"/>
      <c r="E856" s="46" t="s">
        <v>84</v>
      </c>
      <c r="F856" s="43" t="e">
        <f>F857+F882</f>
        <v>#REF!</v>
      </c>
      <c r="G856" s="43" t="e">
        <f>G857+G882</f>
        <v>#REF!</v>
      </c>
      <c r="H856" s="43">
        <f>H857+H882+H891</f>
        <v>25356.4</v>
      </c>
      <c r="I856" s="43">
        <f>I857+I882+I891</f>
        <v>25088.6</v>
      </c>
      <c r="J856" s="44">
        <f t="shared" si="88"/>
        <v>0.9894385638339827</v>
      </c>
    </row>
    <row r="857" spans="1:10" ht="18.75">
      <c r="A857" s="41"/>
      <c r="B857" s="41"/>
      <c r="C857" s="41" t="s">
        <v>244</v>
      </c>
      <c r="D857" s="41" t="s">
        <v>352</v>
      </c>
      <c r="E857" s="42" t="s">
        <v>137</v>
      </c>
      <c r="F857" s="43" t="e">
        <f>F858+F868</f>
        <v>#REF!</v>
      </c>
      <c r="G857" s="43" t="e">
        <f>G858+G868</f>
        <v>#REF!</v>
      </c>
      <c r="H857" s="43">
        <f>H858+H868</f>
        <v>24933.5</v>
      </c>
      <c r="I857" s="43">
        <f>I858+I868</f>
        <v>24665.699999999997</v>
      </c>
      <c r="J857" s="44">
        <f t="shared" si="88"/>
        <v>0.9892594300840234</v>
      </c>
    </row>
    <row r="858" spans="1:10" ht="18.75">
      <c r="A858" s="41"/>
      <c r="B858" s="41"/>
      <c r="C858" s="41" t="s">
        <v>245</v>
      </c>
      <c r="D858" s="41" t="s">
        <v>352</v>
      </c>
      <c r="E858" s="42" t="s">
        <v>138</v>
      </c>
      <c r="F858" s="43" t="e">
        <f>F859</f>
        <v>#REF!</v>
      </c>
      <c r="G858" s="43" t="e">
        <f>G859</f>
        <v>#REF!</v>
      </c>
      <c r="H858" s="43">
        <f>H859</f>
        <v>591.1</v>
      </c>
      <c r="I858" s="43">
        <f>I859</f>
        <v>587.5</v>
      </c>
      <c r="J858" s="44">
        <f t="shared" si="88"/>
        <v>0.9939096599560142</v>
      </c>
    </row>
    <row r="859" spans="1:10" ht="37.5">
      <c r="A859" s="41"/>
      <c r="B859" s="41"/>
      <c r="C859" s="41" t="s">
        <v>288</v>
      </c>
      <c r="D859" s="41"/>
      <c r="E859" s="42" t="s">
        <v>426</v>
      </c>
      <c r="F859" s="43" t="e">
        <f>F860+F863+F865</f>
        <v>#REF!</v>
      </c>
      <c r="G859" s="43" t="e">
        <f>G860+G863+G865</f>
        <v>#REF!</v>
      </c>
      <c r="H859" s="43">
        <f>H860+H863+H865</f>
        <v>591.1</v>
      </c>
      <c r="I859" s="43">
        <f>I860+I863+I865</f>
        <v>587.5</v>
      </c>
      <c r="J859" s="44">
        <f t="shared" si="88"/>
        <v>0.9939096599560142</v>
      </c>
    </row>
    <row r="860" spans="1:10" ht="18.75">
      <c r="A860" s="41"/>
      <c r="B860" s="72"/>
      <c r="C860" s="47" t="s">
        <v>289</v>
      </c>
      <c r="D860" s="47" t="s">
        <v>352</v>
      </c>
      <c r="E860" s="48" t="s">
        <v>122</v>
      </c>
      <c r="F860" s="49" t="e">
        <f>#REF!+F861+F862</f>
        <v>#REF!</v>
      </c>
      <c r="G860" s="49" t="e">
        <f>#REF!+G861+G862</f>
        <v>#REF!</v>
      </c>
      <c r="H860" s="49">
        <f>H861+H862</f>
        <v>383</v>
      </c>
      <c r="I860" s="49">
        <f>I861+I862</f>
        <v>379.40000000000003</v>
      </c>
      <c r="J860" s="50">
        <f t="shared" si="88"/>
        <v>0.9906005221932116</v>
      </c>
    </row>
    <row r="861" spans="1:10" ht="18.75">
      <c r="A861" s="47"/>
      <c r="B861" s="47"/>
      <c r="C861" s="47"/>
      <c r="D861" s="47" t="s">
        <v>109</v>
      </c>
      <c r="E861" s="51" t="s">
        <v>110</v>
      </c>
      <c r="F861" s="49">
        <v>19.2</v>
      </c>
      <c r="G861" s="49"/>
      <c r="H861" s="49">
        <f>SUM(F861:G861)</f>
        <v>19.2</v>
      </c>
      <c r="I861" s="49">
        <v>15.6</v>
      </c>
      <c r="J861" s="50">
        <f t="shared" si="88"/>
        <v>0.8125</v>
      </c>
    </row>
    <row r="862" spans="1:10" ht="18.75">
      <c r="A862" s="47"/>
      <c r="B862" s="47"/>
      <c r="C862" s="47"/>
      <c r="D862" s="47" t="s">
        <v>112</v>
      </c>
      <c r="E862" s="51" t="s">
        <v>889</v>
      </c>
      <c r="F862" s="49">
        <v>314</v>
      </c>
      <c r="G862" s="49"/>
      <c r="H862" s="49">
        <v>363.8</v>
      </c>
      <c r="I862" s="49">
        <v>363.8</v>
      </c>
      <c r="J862" s="50">
        <f t="shared" si="88"/>
        <v>1</v>
      </c>
    </row>
    <row r="863" spans="1:10" ht="18.75">
      <c r="A863" s="41"/>
      <c r="B863" s="41"/>
      <c r="C863" s="47" t="s">
        <v>294</v>
      </c>
      <c r="D863" s="47" t="s">
        <v>352</v>
      </c>
      <c r="E863" s="48" t="s">
        <v>123</v>
      </c>
      <c r="F863" s="49" t="e">
        <f>#REF!+F864</f>
        <v>#REF!</v>
      </c>
      <c r="G863" s="49" t="e">
        <f>#REF!+G864</f>
        <v>#REF!</v>
      </c>
      <c r="H863" s="49">
        <f>H864</f>
        <v>108.1</v>
      </c>
      <c r="I863" s="49">
        <f>I864</f>
        <v>108.1</v>
      </c>
      <c r="J863" s="50">
        <f t="shared" si="88"/>
        <v>1</v>
      </c>
    </row>
    <row r="864" spans="1:10" ht="18.75">
      <c r="A864" s="47"/>
      <c r="B864" s="47"/>
      <c r="C864" s="47"/>
      <c r="D864" s="47" t="s">
        <v>112</v>
      </c>
      <c r="E864" s="51" t="s">
        <v>113</v>
      </c>
      <c r="F864" s="49">
        <v>85</v>
      </c>
      <c r="G864" s="49"/>
      <c r="H864" s="49">
        <v>108.1</v>
      </c>
      <c r="I864" s="49">
        <v>108.1</v>
      </c>
      <c r="J864" s="50">
        <f t="shared" si="88"/>
        <v>1</v>
      </c>
    </row>
    <row r="865" spans="1:10" ht="18.75">
      <c r="A865" s="41"/>
      <c r="B865" s="41"/>
      <c r="C865" s="47" t="s">
        <v>295</v>
      </c>
      <c r="D865" s="47" t="s">
        <v>352</v>
      </c>
      <c r="E865" s="48" t="s">
        <v>530</v>
      </c>
      <c r="F865" s="49">
        <f>F866+F867</f>
        <v>100</v>
      </c>
      <c r="G865" s="49">
        <f>G866+G867</f>
        <v>0</v>
      </c>
      <c r="H865" s="49">
        <f>H866+H867</f>
        <v>100</v>
      </c>
      <c r="I865" s="49">
        <f>I866+I867</f>
        <v>100</v>
      </c>
      <c r="J865" s="50">
        <f t="shared" si="88"/>
        <v>1</v>
      </c>
    </row>
    <row r="866" spans="1:10" ht="18.75">
      <c r="A866" s="47"/>
      <c r="B866" s="47"/>
      <c r="C866" s="47"/>
      <c r="D866" s="47" t="s">
        <v>109</v>
      </c>
      <c r="E866" s="51" t="s">
        <v>110</v>
      </c>
      <c r="F866" s="49">
        <v>30</v>
      </c>
      <c r="G866" s="49"/>
      <c r="H866" s="49">
        <v>75</v>
      </c>
      <c r="I866" s="49">
        <v>75</v>
      </c>
      <c r="J866" s="50">
        <f t="shared" si="88"/>
        <v>1</v>
      </c>
    </row>
    <row r="867" spans="1:10" ht="18.75">
      <c r="A867" s="47"/>
      <c r="B867" s="47"/>
      <c r="C867" s="47"/>
      <c r="D867" s="47" t="s">
        <v>112</v>
      </c>
      <c r="E867" s="51" t="s">
        <v>889</v>
      </c>
      <c r="F867" s="49">
        <v>70</v>
      </c>
      <c r="G867" s="49"/>
      <c r="H867" s="49">
        <v>25</v>
      </c>
      <c r="I867" s="49">
        <v>25</v>
      </c>
      <c r="J867" s="50">
        <f t="shared" si="88"/>
        <v>1</v>
      </c>
    </row>
    <row r="868" spans="1:10" ht="18.75">
      <c r="A868" s="41"/>
      <c r="B868" s="41"/>
      <c r="C868" s="41" t="s">
        <v>281</v>
      </c>
      <c r="D868" s="41" t="s">
        <v>352</v>
      </c>
      <c r="E868" s="42" t="s">
        <v>147</v>
      </c>
      <c r="F868" s="43">
        <f>F869+F875</f>
        <v>21267.100000000002</v>
      </c>
      <c r="G868" s="43">
        <f>G869+G875</f>
        <v>0</v>
      </c>
      <c r="H868" s="43">
        <f>H869+H875</f>
        <v>24342.4</v>
      </c>
      <c r="I868" s="43">
        <f>I869+I875</f>
        <v>24078.199999999997</v>
      </c>
      <c r="J868" s="44">
        <f t="shared" si="88"/>
        <v>0.989146509793611</v>
      </c>
    </row>
    <row r="869" spans="1:10" ht="18.75">
      <c r="A869" s="41"/>
      <c r="B869" s="41"/>
      <c r="C869" s="41" t="s">
        <v>282</v>
      </c>
      <c r="D869" s="41"/>
      <c r="E869" s="42" t="s">
        <v>172</v>
      </c>
      <c r="F869" s="43">
        <f>F870+F873</f>
        <v>20968.800000000003</v>
      </c>
      <c r="G869" s="43">
        <f>G870+G873</f>
        <v>0</v>
      </c>
      <c r="H869" s="43">
        <f>H870+H873</f>
        <v>23668.300000000003</v>
      </c>
      <c r="I869" s="43">
        <f>I870+I873</f>
        <v>23661.1</v>
      </c>
      <c r="J869" s="44">
        <f t="shared" si="88"/>
        <v>0.9996957956422724</v>
      </c>
    </row>
    <row r="870" spans="1:10" ht="18.75">
      <c r="A870" s="41"/>
      <c r="B870" s="41"/>
      <c r="C870" s="47" t="s">
        <v>296</v>
      </c>
      <c r="D870" s="47" t="s">
        <v>352</v>
      </c>
      <c r="E870" s="48" t="s">
        <v>7</v>
      </c>
      <c r="F870" s="49">
        <f>F871+F872</f>
        <v>9801.800000000001</v>
      </c>
      <c r="G870" s="49">
        <f>G871+G872</f>
        <v>0</v>
      </c>
      <c r="H870" s="49">
        <f>H871+H872</f>
        <v>9923.800000000001</v>
      </c>
      <c r="I870" s="49">
        <f>I871+I872</f>
        <v>9916.6</v>
      </c>
      <c r="J870" s="50">
        <f t="shared" si="88"/>
        <v>0.9992744714726213</v>
      </c>
    </row>
    <row r="871" spans="1:10" ht="37.5">
      <c r="A871" s="47"/>
      <c r="B871" s="47"/>
      <c r="C871" s="47"/>
      <c r="D871" s="47" t="s">
        <v>101</v>
      </c>
      <c r="E871" s="51" t="s">
        <v>102</v>
      </c>
      <c r="F871" s="49">
        <v>9669.2</v>
      </c>
      <c r="G871" s="49"/>
      <c r="H871" s="49">
        <v>9800.7</v>
      </c>
      <c r="I871" s="49">
        <v>9793.5</v>
      </c>
      <c r="J871" s="50">
        <f t="shared" si="88"/>
        <v>0.9992653585968349</v>
      </c>
    </row>
    <row r="872" spans="1:10" ht="18.75">
      <c r="A872" s="47"/>
      <c r="B872" s="47"/>
      <c r="C872" s="47"/>
      <c r="D872" s="47" t="s">
        <v>103</v>
      </c>
      <c r="E872" s="51" t="s">
        <v>104</v>
      </c>
      <c r="F872" s="49">
        <v>132.6</v>
      </c>
      <c r="G872" s="49"/>
      <c r="H872" s="49">
        <v>123.1</v>
      </c>
      <c r="I872" s="49">
        <v>123.1</v>
      </c>
      <c r="J872" s="50">
        <f t="shared" si="88"/>
        <v>1</v>
      </c>
    </row>
    <row r="873" spans="1:10" ht="18.75">
      <c r="A873" s="41"/>
      <c r="B873" s="41"/>
      <c r="C873" s="47" t="s">
        <v>297</v>
      </c>
      <c r="D873" s="47" t="s">
        <v>352</v>
      </c>
      <c r="E873" s="48" t="s">
        <v>120</v>
      </c>
      <c r="F873" s="49">
        <f>F874</f>
        <v>11167</v>
      </c>
      <c r="G873" s="49">
        <f>G874</f>
        <v>0</v>
      </c>
      <c r="H873" s="49">
        <f>H874</f>
        <v>13744.5</v>
      </c>
      <c r="I873" s="49">
        <f>I874</f>
        <v>13744.5</v>
      </c>
      <c r="J873" s="50">
        <f t="shared" si="88"/>
        <v>1</v>
      </c>
    </row>
    <row r="874" spans="1:10" ht="18.75">
      <c r="A874" s="47"/>
      <c r="B874" s="47"/>
      <c r="C874" s="47"/>
      <c r="D874" s="47" t="s">
        <v>112</v>
      </c>
      <c r="E874" s="51" t="s">
        <v>113</v>
      </c>
      <c r="F874" s="49">
        <v>11167</v>
      </c>
      <c r="G874" s="49"/>
      <c r="H874" s="49">
        <v>13744.5</v>
      </c>
      <c r="I874" s="49">
        <v>13744.5</v>
      </c>
      <c r="J874" s="50">
        <f t="shared" si="88"/>
        <v>1</v>
      </c>
    </row>
    <row r="875" spans="1:10" ht="18.75">
      <c r="A875" s="47"/>
      <c r="B875" s="47"/>
      <c r="C875" s="45" t="s">
        <v>284</v>
      </c>
      <c r="D875" s="36"/>
      <c r="E875" s="68" t="s">
        <v>285</v>
      </c>
      <c r="F875" s="43">
        <f>F876</f>
        <v>298.3</v>
      </c>
      <c r="G875" s="43">
        <f>G876</f>
        <v>0</v>
      </c>
      <c r="H875" s="43">
        <f>H876+H880</f>
        <v>674.0999999999999</v>
      </c>
      <c r="I875" s="43">
        <f>I876+I880</f>
        <v>417.09999999999997</v>
      </c>
      <c r="J875" s="44">
        <f t="shared" si="88"/>
        <v>0.6187509271621422</v>
      </c>
    </row>
    <row r="876" spans="1:10" ht="18.75">
      <c r="A876" s="126"/>
      <c r="B876" s="126"/>
      <c r="C876" s="132" t="s">
        <v>286</v>
      </c>
      <c r="D876" s="132"/>
      <c r="E876" s="165" t="s">
        <v>391</v>
      </c>
      <c r="F876" s="133">
        <f>F879</f>
        <v>298.3</v>
      </c>
      <c r="G876" s="133">
        <f>G879</f>
        <v>0</v>
      </c>
      <c r="H876" s="133">
        <f>H879+H878+H877</f>
        <v>414.2</v>
      </c>
      <c r="I876" s="133">
        <f>I879+I878+I877</f>
        <v>157.2</v>
      </c>
      <c r="J876" s="150">
        <f t="shared" si="88"/>
        <v>0.3795267986479961</v>
      </c>
    </row>
    <row r="877" spans="1:10" ht="37.5">
      <c r="A877" s="126"/>
      <c r="B877" s="126"/>
      <c r="C877" s="132"/>
      <c r="D877" s="153" t="s">
        <v>101</v>
      </c>
      <c r="E877" s="154" t="s">
        <v>102</v>
      </c>
      <c r="F877" s="133"/>
      <c r="G877" s="133"/>
      <c r="H877" s="133">
        <v>157.2</v>
      </c>
      <c r="I877" s="128">
        <v>157.2</v>
      </c>
      <c r="J877" s="150">
        <f t="shared" si="88"/>
        <v>1</v>
      </c>
    </row>
    <row r="878" spans="1:10" ht="18.75">
      <c r="A878" s="126"/>
      <c r="B878" s="126"/>
      <c r="C878" s="132"/>
      <c r="D878" s="126" t="s">
        <v>103</v>
      </c>
      <c r="E878" s="127" t="s">
        <v>104</v>
      </c>
      <c r="F878" s="133"/>
      <c r="G878" s="133"/>
      <c r="H878" s="133">
        <v>55.1</v>
      </c>
      <c r="I878" s="128"/>
      <c r="J878" s="150">
        <f t="shared" si="88"/>
        <v>0</v>
      </c>
    </row>
    <row r="879" spans="1:10" ht="18.75">
      <c r="A879" s="126"/>
      <c r="B879" s="126"/>
      <c r="C879" s="126"/>
      <c r="D879" s="126" t="s">
        <v>112</v>
      </c>
      <c r="E879" s="127" t="s">
        <v>113</v>
      </c>
      <c r="F879" s="133">
        <v>298.3</v>
      </c>
      <c r="G879" s="49"/>
      <c r="H879" s="128">
        <v>201.9</v>
      </c>
      <c r="I879" s="128"/>
      <c r="J879" s="150">
        <f t="shared" si="88"/>
        <v>0</v>
      </c>
    </row>
    <row r="880" spans="1:10" ht="18.75">
      <c r="A880" s="126"/>
      <c r="B880" s="126"/>
      <c r="C880" s="132" t="s">
        <v>429</v>
      </c>
      <c r="D880" s="132"/>
      <c r="E880" s="166" t="s">
        <v>156</v>
      </c>
      <c r="F880" s="133"/>
      <c r="G880" s="49"/>
      <c r="H880" s="128">
        <f>H881</f>
        <v>259.9</v>
      </c>
      <c r="I880" s="128">
        <f>I881</f>
        <v>259.9</v>
      </c>
      <c r="J880" s="150">
        <f t="shared" si="88"/>
        <v>1</v>
      </c>
    </row>
    <row r="881" spans="1:10" ht="37.5">
      <c r="A881" s="126"/>
      <c r="B881" s="126"/>
      <c r="C881" s="126"/>
      <c r="D881" s="153" t="s">
        <v>101</v>
      </c>
      <c r="E881" s="154" t="s">
        <v>102</v>
      </c>
      <c r="F881" s="133"/>
      <c r="G881" s="49"/>
      <c r="H881" s="128">
        <v>259.9</v>
      </c>
      <c r="I881" s="128">
        <v>259.9</v>
      </c>
      <c r="J881" s="150">
        <f t="shared" si="88"/>
        <v>1</v>
      </c>
    </row>
    <row r="882" spans="1:10" ht="37.5">
      <c r="A882" s="41"/>
      <c r="B882" s="41"/>
      <c r="C882" s="41" t="s">
        <v>192</v>
      </c>
      <c r="D882" s="41" t="s">
        <v>352</v>
      </c>
      <c r="E882" s="42" t="s">
        <v>460</v>
      </c>
      <c r="F882" s="43">
        <f>F883</f>
        <v>115</v>
      </c>
      <c r="G882" s="43">
        <f>G883</f>
        <v>0</v>
      </c>
      <c r="H882" s="43">
        <f>H883</f>
        <v>115</v>
      </c>
      <c r="I882" s="43">
        <f>I883</f>
        <v>115</v>
      </c>
      <c r="J882" s="44">
        <f t="shared" si="88"/>
        <v>1</v>
      </c>
    </row>
    <row r="883" spans="1:10" ht="18.75">
      <c r="A883" s="41"/>
      <c r="B883" s="41"/>
      <c r="C883" s="41" t="s">
        <v>203</v>
      </c>
      <c r="D883" s="41" t="s">
        <v>352</v>
      </c>
      <c r="E883" s="42" t="s">
        <v>135</v>
      </c>
      <c r="F883" s="43">
        <f>F884+F888</f>
        <v>115</v>
      </c>
      <c r="G883" s="43">
        <f>G884+G888</f>
        <v>0</v>
      </c>
      <c r="H883" s="43">
        <f>H884+H888</f>
        <v>115</v>
      </c>
      <c r="I883" s="43">
        <f>I884+I888</f>
        <v>115</v>
      </c>
      <c r="J883" s="44">
        <f t="shared" si="88"/>
        <v>1</v>
      </c>
    </row>
    <row r="884" spans="1:10" ht="18.75">
      <c r="A884" s="41"/>
      <c r="B884" s="41"/>
      <c r="C884" s="41" t="s">
        <v>204</v>
      </c>
      <c r="D884" s="41"/>
      <c r="E884" s="42" t="s">
        <v>205</v>
      </c>
      <c r="F884" s="43">
        <f aca="true" t="shared" si="89" ref="F884:I885">F885</f>
        <v>65</v>
      </c>
      <c r="G884" s="43">
        <f t="shared" si="89"/>
        <v>0</v>
      </c>
      <c r="H884" s="43">
        <f t="shared" si="89"/>
        <v>65</v>
      </c>
      <c r="I884" s="43">
        <f t="shared" si="89"/>
        <v>65</v>
      </c>
      <c r="J884" s="44">
        <f t="shared" si="88"/>
        <v>1</v>
      </c>
    </row>
    <row r="885" spans="1:10" ht="18.75">
      <c r="A885" s="41"/>
      <c r="B885" s="41"/>
      <c r="C885" s="47" t="s">
        <v>298</v>
      </c>
      <c r="D885" s="47" t="s">
        <v>352</v>
      </c>
      <c r="E885" s="48" t="s">
        <v>531</v>
      </c>
      <c r="F885" s="49">
        <f t="shared" si="89"/>
        <v>65</v>
      </c>
      <c r="G885" s="49">
        <f t="shared" si="89"/>
        <v>0</v>
      </c>
      <c r="H885" s="49">
        <f>H886+H887</f>
        <v>65</v>
      </c>
      <c r="I885" s="49">
        <f>I886+I887</f>
        <v>65</v>
      </c>
      <c r="J885" s="50">
        <f t="shared" si="88"/>
        <v>1</v>
      </c>
    </row>
    <row r="886" spans="1:10" ht="18.75">
      <c r="A886" s="47"/>
      <c r="B886" s="47"/>
      <c r="C886" s="47"/>
      <c r="D886" s="47" t="s">
        <v>103</v>
      </c>
      <c r="E886" s="51" t="s">
        <v>104</v>
      </c>
      <c r="F886" s="49">
        <v>65</v>
      </c>
      <c r="G886" s="49"/>
      <c r="H886" s="49">
        <v>30</v>
      </c>
      <c r="I886" s="49">
        <v>30</v>
      </c>
      <c r="J886" s="50">
        <f t="shared" si="88"/>
        <v>1</v>
      </c>
    </row>
    <row r="887" spans="1:10" ht="18.75">
      <c r="A887" s="47"/>
      <c r="B887" s="47"/>
      <c r="C887" s="47"/>
      <c r="D887" s="47" t="s">
        <v>112</v>
      </c>
      <c r="E887" s="51" t="s">
        <v>113</v>
      </c>
      <c r="F887" s="49"/>
      <c r="G887" s="49"/>
      <c r="H887" s="49">
        <v>35</v>
      </c>
      <c r="I887" s="49">
        <v>35</v>
      </c>
      <c r="J887" s="50">
        <f t="shared" si="88"/>
        <v>1</v>
      </c>
    </row>
    <row r="888" spans="1:10" ht="18.75">
      <c r="A888" s="41"/>
      <c r="B888" s="41"/>
      <c r="C888" s="41" t="s">
        <v>299</v>
      </c>
      <c r="D888" s="47"/>
      <c r="E888" s="58" t="s">
        <v>532</v>
      </c>
      <c r="F888" s="43">
        <f aca="true" t="shared" si="90" ref="F888:I889">F889</f>
        <v>50</v>
      </c>
      <c r="G888" s="43">
        <f t="shared" si="90"/>
        <v>0</v>
      </c>
      <c r="H888" s="43">
        <f t="shared" si="90"/>
        <v>50</v>
      </c>
      <c r="I888" s="43">
        <f t="shared" si="90"/>
        <v>50</v>
      </c>
      <c r="J888" s="44">
        <f t="shared" si="88"/>
        <v>1</v>
      </c>
    </row>
    <row r="889" spans="1:10" ht="18.75">
      <c r="A889" s="41"/>
      <c r="B889" s="41"/>
      <c r="C889" s="47" t="s">
        <v>300</v>
      </c>
      <c r="D889" s="47" t="s">
        <v>352</v>
      </c>
      <c r="E889" s="62" t="s">
        <v>533</v>
      </c>
      <c r="F889" s="49">
        <f t="shared" si="90"/>
        <v>50</v>
      </c>
      <c r="G889" s="49">
        <f t="shared" si="90"/>
        <v>0</v>
      </c>
      <c r="H889" s="49">
        <f t="shared" si="90"/>
        <v>50</v>
      </c>
      <c r="I889" s="49">
        <f t="shared" si="90"/>
        <v>50</v>
      </c>
      <c r="J889" s="50">
        <f t="shared" si="88"/>
        <v>1</v>
      </c>
    </row>
    <row r="890" spans="1:10" ht="18.75">
      <c r="A890" s="47"/>
      <c r="B890" s="47"/>
      <c r="C890" s="47"/>
      <c r="D890" s="47" t="s">
        <v>103</v>
      </c>
      <c r="E890" s="51" t="s">
        <v>104</v>
      </c>
      <c r="F890" s="49">
        <v>50</v>
      </c>
      <c r="G890" s="49"/>
      <c r="H890" s="49">
        <f>SUM(F890:G890)</f>
        <v>50</v>
      </c>
      <c r="I890" s="49">
        <v>50</v>
      </c>
      <c r="J890" s="50">
        <f t="shared" si="88"/>
        <v>1</v>
      </c>
    </row>
    <row r="891" spans="1:10" ht="18.75">
      <c r="A891" s="47"/>
      <c r="B891" s="47"/>
      <c r="C891" s="41" t="s">
        <v>169</v>
      </c>
      <c r="D891" s="41" t="s">
        <v>352</v>
      </c>
      <c r="E891" s="42" t="s">
        <v>146</v>
      </c>
      <c r="F891" s="49"/>
      <c r="G891" s="49"/>
      <c r="H891" s="43">
        <f aca="true" t="shared" si="91" ref="H891:I894">H892</f>
        <v>307.9</v>
      </c>
      <c r="I891" s="43">
        <f t="shared" si="91"/>
        <v>307.9</v>
      </c>
      <c r="J891" s="44">
        <f t="shared" si="88"/>
        <v>1</v>
      </c>
    </row>
    <row r="892" spans="1:10" ht="37.5">
      <c r="A892" s="47"/>
      <c r="B892" s="47"/>
      <c r="C892" s="41" t="s">
        <v>170</v>
      </c>
      <c r="D892" s="41" t="s">
        <v>352</v>
      </c>
      <c r="E892" s="42" t="s">
        <v>126</v>
      </c>
      <c r="F892" s="49"/>
      <c r="G892" s="49"/>
      <c r="H892" s="43">
        <f t="shared" si="91"/>
        <v>307.9</v>
      </c>
      <c r="I892" s="43">
        <f t="shared" si="91"/>
        <v>307.9</v>
      </c>
      <c r="J892" s="44">
        <f t="shared" si="88"/>
        <v>1</v>
      </c>
    </row>
    <row r="893" spans="1:10" ht="18.75">
      <c r="A893" s="47"/>
      <c r="B893" s="47"/>
      <c r="C893" s="41" t="s">
        <v>171</v>
      </c>
      <c r="D893" s="41"/>
      <c r="E893" s="42" t="s">
        <v>172</v>
      </c>
      <c r="F893" s="49"/>
      <c r="G893" s="49"/>
      <c r="H893" s="43">
        <f t="shared" si="91"/>
        <v>307.9</v>
      </c>
      <c r="I893" s="43">
        <f t="shared" si="91"/>
        <v>307.9</v>
      </c>
      <c r="J893" s="44">
        <f t="shared" si="88"/>
        <v>1</v>
      </c>
    </row>
    <row r="894" spans="1:10" s="138" customFormat="1" ht="18.75">
      <c r="A894" s="134"/>
      <c r="B894" s="134"/>
      <c r="C894" s="135" t="s">
        <v>871</v>
      </c>
      <c r="D894" s="134"/>
      <c r="E894" s="136" t="s">
        <v>872</v>
      </c>
      <c r="F894" s="137"/>
      <c r="G894" s="137"/>
      <c r="H894" s="137">
        <f t="shared" si="91"/>
        <v>307.9</v>
      </c>
      <c r="I894" s="137">
        <f t="shared" si="91"/>
        <v>307.9</v>
      </c>
      <c r="J894" s="181">
        <f t="shared" si="88"/>
        <v>1</v>
      </c>
    </row>
    <row r="895" spans="1:10" s="138" customFormat="1" ht="37.5">
      <c r="A895" s="134"/>
      <c r="B895" s="134"/>
      <c r="C895" s="135"/>
      <c r="D895" s="134" t="s">
        <v>101</v>
      </c>
      <c r="E895" s="136" t="s">
        <v>102</v>
      </c>
      <c r="F895" s="137"/>
      <c r="G895" s="137"/>
      <c r="H895" s="137">
        <v>307.9</v>
      </c>
      <c r="I895" s="137">
        <v>307.9</v>
      </c>
      <c r="J895" s="181">
        <f t="shared" si="88"/>
        <v>1</v>
      </c>
    </row>
    <row r="896" spans="1:10" ht="18.75">
      <c r="A896" s="47"/>
      <c r="B896" s="45" t="s">
        <v>97</v>
      </c>
      <c r="C896" s="45"/>
      <c r="D896" s="45"/>
      <c r="E896" s="46" t="s">
        <v>0</v>
      </c>
      <c r="F896" s="43">
        <f>F897</f>
        <v>25949.2</v>
      </c>
      <c r="G896" s="43">
        <f>G897</f>
        <v>0</v>
      </c>
      <c r="H896" s="43">
        <f>H897+H919</f>
        <v>27494.6</v>
      </c>
      <c r="I896" s="43">
        <f>I897+I919</f>
        <v>25191.34</v>
      </c>
      <c r="J896" s="44">
        <f t="shared" si="88"/>
        <v>0.9162286412604658</v>
      </c>
    </row>
    <row r="897" spans="1:10" ht="18.75">
      <c r="A897" s="47"/>
      <c r="B897" s="45" t="s">
        <v>41</v>
      </c>
      <c r="C897" s="45"/>
      <c r="D897" s="45"/>
      <c r="E897" s="46" t="s">
        <v>2</v>
      </c>
      <c r="F897" s="43">
        <f>F898+F912</f>
        <v>25949.2</v>
      </c>
      <c r="G897" s="43">
        <f>G898+G912</f>
        <v>0</v>
      </c>
      <c r="H897" s="43">
        <f>H898+H912</f>
        <v>25152.6</v>
      </c>
      <c r="I897" s="43">
        <f>I898+I912</f>
        <v>23820.54</v>
      </c>
      <c r="J897" s="44">
        <f t="shared" si="88"/>
        <v>0.9470408625748432</v>
      </c>
    </row>
    <row r="898" spans="1:10" ht="18.75">
      <c r="A898" s="41"/>
      <c r="B898" s="41"/>
      <c r="C898" s="41" t="s">
        <v>244</v>
      </c>
      <c r="D898" s="41" t="s">
        <v>352</v>
      </c>
      <c r="E898" s="42" t="s">
        <v>137</v>
      </c>
      <c r="F898" s="43">
        <f>F903</f>
        <v>25104.8</v>
      </c>
      <c r="G898" s="43">
        <f>G903</f>
        <v>0</v>
      </c>
      <c r="H898" s="43">
        <f>H903+H899</f>
        <v>24397.399999999998</v>
      </c>
      <c r="I898" s="43">
        <f>I903+I899</f>
        <v>23239.04</v>
      </c>
      <c r="J898" s="44">
        <f t="shared" si="88"/>
        <v>0.9525211702886375</v>
      </c>
    </row>
    <row r="899" spans="1:10" ht="18.75">
      <c r="A899" s="55"/>
      <c r="B899" s="55"/>
      <c r="C899" s="41" t="s">
        <v>245</v>
      </c>
      <c r="D899" s="55"/>
      <c r="E899" s="42" t="s">
        <v>138</v>
      </c>
      <c r="F899" s="64"/>
      <c r="G899" s="64"/>
      <c r="H899" s="146">
        <f aca="true" t="shared" si="92" ref="H899:I901">H900</f>
        <v>65</v>
      </c>
      <c r="I899" s="146">
        <f t="shared" si="92"/>
        <v>65</v>
      </c>
      <c r="J899" s="44">
        <f>I899/H899</f>
        <v>1</v>
      </c>
    </row>
    <row r="900" spans="1:10" ht="37.5">
      <c r="A900" s="41"/>
      <c r="B900" s="41"/>
      <c r="C900" s="41" t="s">
        <v>288</v>
      </c>
      <c r="D900" s="41"/>
      <c r="E900" s="42" t="s">
        <v>426</v>
      </c>
      <c r="F900" s="43"/>
      <c r="G900" s="43"/>
      <c r="H900" s="43">
        <f t="shared" si="92"/>
        <v>65</v>
      </c>
      <c r="I900" s="43">
        <f t="shared" si="92"/>
        <v>65</v>
      </c>
      <c r="J900" s="44">
        <f>I900/H900</f>
        <v>1</v>
      </c>
    </row>
    <row r="901" spans="1:10" s="129" customFormat="1" ht="18.75">
      <c r="A901" s="130"/>
      <c r="B901" s="130"/>
      <c r="C901" s="126" t="s">
        <v>890</v>
      </c>
      <c r="D901" s="130"/>
      <c r="E901" s="125" t="s">
        <v>891</v>
      </c>
      <c r="F901" s="160"/>
      <c r="G901" s="160"/>
      <c r="H901" s="128">
        <f t="shared" si="92"/>
        <v>65</v>
      </c>
      <c r="I901" s="128">
        <f t="shared" si="92"/>
        <v>65</v>
      </c>
      <c r="J901" s="150">
        <f>I901/H901</f>
        <v>1</v>
      </c>
    </row>
    <row r="902" spans="1:10" s="129" customFormat="1" ht="18.75">
      <c r="A902" s="130"/>
      <c r="B902" s="130"/>
      <c r="C902" s="130"/>
      <c r="D902" s="126" t="s">
        <v>112</v>
      </c>
      <c r="E902" s="127" t="s">
        <v>113</v>
      </c>
      <c r="F902" s="160"/>
      <c r="G902" s="160"/>
      <c r="H902" s="128">
        <v>65</v>
      </c>
      <c r="I902" s="128">
        <v>65</v>
      </c>
      <c r="J902" s="150">
        <f>I902/H902</f>
        <v>1</v>
      </c>
    </row>
    <row r="903" spans="1:10" ht="18.75">
      <c r="A903" s="41"/>
      <c r="B903" s="41"/>
      <c r="C903" s="41" t="s">
        <v>281</v>
      </c>
      <c r="D903" s="41" t="s">
        <v>352</v>
      </c>
      <c r="E903" s="42" t="s">
        <v>147</v>
      </c>
      <c r="F903" s="43">
        <f>F904</f>
        <v>25104.8</v>
      </c>
      <c r="G903" s="43">
        <f>G904</f>
        <v>0</v>
      </c>
      <c r="H903" s="43">
        <f>H904</f>
        <v>24332.399999999998</v>
      </c>
      <c r="I903" s="43">
        <f>I904</f>
        <v>23174.04</v>
      </c>
      <c r="J903" s="44">
        <f>I903/H903</f>
        <v>0.9523943384129804</v>
      </c>
    </row>
    <row r="904" spans="1:10" ht="18.75">
      <c r="A904" s="41"/>
      <c r="B904" s="41"/>
      <c r="C904" s="41" t="s">
        <v>284</v>
      </c>
      <c r="D904" s="41"/>
      <c r="E904" s="42" t="s">
        <v>285</v>
      </c>
      <c r="F904" s="43">
        <f>F905+F907+F910</f>
        <v>25104.8</v>
      </c>
      <c r="G904" s="43">
        <f>G905+G907+G910</f>
        <v>0</v>
      </c>
      <c r="H904" s="43">
        <f>H905+H907+H910</f>
        <v>24332.399999999998</v>
      </c>
      <c r="I904" s="43">
        <f>I905+I907+I910</f>
        <v>23174.04</v>
      </c>
      <c r="J904" s="44">
        <f t="shared" si="88"/>
        <v>0.9523943384129804</v>
      </c>
    </row>
    <row r="905" spans="1:10" ht="18.75">
      <c r="A905" s="41"/>
      <c r="B905" s="41"/>
      <c r="C905" s="47" t="s">
        <v>305</v>
      </c>
      <c r="D905" s="47" t="s">
        <v>352</v>
      </c>
      <c r="E905" s="48" t="s">
        <v>534</v>
      </c>
      <c r="F905" s="49">
        <f>F906</f>
        <v>50</v>
      </c>
      <c r="G905" s="49">
        <f>G906</f>
        <v>0</v>
      </c>
      <c r="H905" s="49">
        <f>H906</f>
        <v>50</v>
      </c>
      <c r="I905" s="49">
        <f>I906</f>
        <v>0</v>
      </c>
      <c r="J905" s="50">
        <f t="shared" si="88"/>
        <v>0</v>
      </c>
    </row>
    <row r="906" spans="1:10" ht="18.75">
      <c r="A906" s="47"/>
      <c r="B906" s="47"/>
      <c r="C906" s="47"/>
      <c r="D906" s="47" t="s">
        <v>109</v>
      </c>
      <c r="E906" s="51" t="s">
        <v>110</v>
      </c>
      <c r="F906" s="49">
        <v>50</v>
      </c>
      <c r="G906" s="49"/>
      <c r="H906" s="49">
        <f>SUM(F906:G906)</f>
        <v>50</v>
      </c>
      <c r="I906" s="49"/>
      <c r="J906" s="50">
        <f t="shared" si="88"/>
        <v>0</v>
      </c>
    </row>
    <row r="907" spans="1:10" ht="18.75">
      <c r="A907" s="126"/>
      <c r="B907" s="126"/>
      <c r="C907" s="132" t="s">
        <v>286</v>
      </c>
      <c r="D907" s="132"/>
      <c r="E907" s="165" t="s">
        <v>391</v>
      </c>
      <c r="F907" s="133">
        <f>F908+F909</f>
        <v>18866.8</v>
      </c>
      <c r="G907" s="133">
        <f>G908+G909</f>
        <v>0</v>
      </c>
      <c r="H907" s="133">
        <f>H908+H909</f>
        <v>18094.399999999998</v>
      </c>
      <c r="I907" s="128">
        <f>I908+I909</f>
        <v>17609.74</v>
      </c>
      <c r="J907" s="150">
        <f t="shared" si="88"/>
        <v>0.9732149173224868</v>
      </c>
    </row>
    <row r="908" spans="1:10" ht="18.75">
      <c r="A908" s="126"/>
      <c r="B908" s="126"/>
      <c r="C908" s="132"/>
      <c r="D908" s="126" t="s">
        <v>109</v>
      </c>
      <c r="E908" s="127" t="s">
        <v>110</v>
      </c>
      <c r="F908" s="133">
        <f>1012.5+535.2</f>
        <v>1547.7</v>
      </c>
      <c r="G908" s="49"/>
      <c r="H908" s="128">
        <v>1931.1</v>
      </c>
      <c r="I908" s="128">
        <v>1733.4</v>
      </c>
      <c r="J908" s="150">
        <f t="shared" si="88"/>
        <v>0.8976231163585522</v>
      </c>
    </row>
    <row r="909" spans="1:10" ht="18.75">
      <c r="A909" s="126"/>
      <c r="B909" s="126"/>
      <c r="C909" s="132"/>
      <c r="D909" s="126" t="s">
        <v>112</v>
      </c>
      <c r="E909" s="127" t="s">
        <v>113</v>
      </c>
      <c r="F909" s="133">
        <f>7125.4+10193.7</f>
        <v>17319.1</v>
      </c>
      <c r="G909" s="49"/>
      <c r="H909" s="128">
        <v>16163.3</v>
      </c>
      <c r="I909" s="128">
        <v>15876.34</v>
      </c>
      <c r="J909" s="150">
        <f t="shared" si="88"/>
        <v>0.9822461997240663</v>
      </c>
    </row>
    <row r="910" spans="1:10" ht="37.5">
      <c r="A910" s="130"/>
      <c r="B910" s="130"/>
      <c r="C910" s="132" t="s">
        <v>535</v>
      </c>
      <c r="D910" s="132"/>
      <c r="E910" s="167" t="s">
        <v>536</v>
      </c>
      <c r="F910" s="133">
        <f>F911</f>
        <v>6188</v>
      </c>
      <c r="G910" s="133">
        <f>G911</f>
        <v>0</v>
      </c>
      <c r="H910" s="128">
        <f>H911</f>
        <v>6188</v>
      </c>
      <c r="I910" s="128">
        <f>I911</f>
        <v>5564.3</v>
      </c>
      <c r="J910" s="150">
        <f t="shared" si="88"/>
        <v>0.8992081447963801</v>
      </c>
    </row>
    <row r="911" spans="1:10" ht="18.75">
      <c r="A911" s="130"/>
      <c r="B911" s="130"/>
      <c r="C911" s="132"/>
      <c r="D911" s="126" t="s">
        <v>112</v>
      </c>
      <c r="E911" s="127" t="s">
        <v>113</v>
      </c>
      <c r="F911" s="133">
        <v>6188</v>
      </c>
      <c r="G911" s="49"/>
      <c r="H911" s="128">
        <f>SUM(F911:G911)</f>
        <v>6188</v>
      </c>
      <c r="I911" s="128">
        <v>5564.3</v>
      </c>
      <c r="J911" s="150">
        <f t="shared" si="88"/>
        <v>0.8992081447963801</v>
      </c>
    </row>
    <row r="912" spans="1:10" ht="18.75">
      <c r="A912" s="41"/>
      <c r="B912" s="41"/>
      <c r="C912" s="41" t="s">
        <v>254</v>
      </c>
      <c r="D912" s="41" t="s">
        <v>352</v>
      </c>
      <c r="E912" s="42" t="s">
        <v>632</v>
      </c>
      <c r="F912" s="43">
        <f aca="true" t="shared" si="93" ref="F912:I913">F913</f>
        <v>844.4</v>
      </c>
      <c r="G912" s="43">
        <f t="shared" si="93"/>
        <v>0</v>
      </c>
      <c r="H912" s="43">
        <f t="shared" si="93"/>
        <v>755.2</v>
      </c>
      <c r="I912" s="43">
        <f t="shared" si="93"/>
        <v>581.5</v>
      </c>
      <c r="J912" s="44">
        <f t="shared" si="88"/>
        <v>0.7699947033898304</v>
      </c>
    </row>
    <row r="913" spans="1:10" ht="18.75">
      <c r="A913" s="41"/>
      <c r="B913" s="41"/>
      <c r="C913" s="41" t="s">
        <v>255</v>
      </c>
      <c r="D913" s="41" t="s">
        <v>352</v>
      </c>
      <c r="E913" s="42" t="s">
        <v>631</v>
      </c>
      <c r="F913" s="43">
        <f t="shared" si="93"/>
        <v>844.4</v>
      </c>
      <c r="G913" s="43">
        <f t="shared" si="93"/>
        <v>0</v>
      </c>
      <c r="H913" s="43">
        <f>H914</f>
        <v>755.2</v>
      </c>
      <c r="I913" s="43">
        <f t="shared" si="93"/>
        <v>581.5</v>
      </c>
      <c r="J913" s="44">
        <f t="shared" si="88"/>
        <v>0.7699947033898304</v>
      </c>
    </row>
    <row r="914" spans="1:10" ht="18.75">
      <c r="A914" s="41"/>
      <c r="B914" s="41"/>
      <c r="C914" s="41" t="s">
        <v>306</v>
      </c>
      <c r="D914" s="41"/>
      <c r="E914" s="42" t="s">
        <v>307</v>
      </c>
      <c r="F914" s="43">
        <f>F915+F917</f>
        <v>844.4</v>
      </c>
      <c r="G914" s="43">
        <f>G915+G917</f>
        <v>0</v>
      </c>
      <c r="H914" s="43">
        <f>H915+H917</f>
        <v>755.2</v>
      </c>
      <c r="I914" s="43">
        <f>I915+I917</f>
        <v>581.5</v>
      </c>
      <c r="J914" s="44">
        <f t="shared" si="88"/>
        <v>0.7699947033898304</v>
      </c>
    </row>
    <row r="915" spans="1:10" ht="37.5">
      <c r="A915" s="41"/>
      <c r="B915" s="41"/>
      <c r="C915" s="53" t="s">
        <v>430</v>
      </c>
      <c r="D915" s="47"/>
      <c r="E915" s="51" t="s">
        <v>537</v>
      </c>
      <c r="F915" s="49">
        <f>F916</f>
        <v>272</v>
      </c>
      <c r="G915" s="49">
        <f>G916</f>
        <v>0</v>
      </c>
      <c r="H915" s="49">
        <f>H916</f>
        <v>234</v>
      </c>
      <c r="I915" s="49">
        <f>I916</f>
        <v>234</v>
      </c>
      <c r="J915" s="50">
        <f t="shared" si="88"/>
        <v>1</v>
      </c>
    </row>
    <row r="916" spans="1:10" ht="18.75">
      <c r="A916" s="47"/>
      <c r="B916" s="47"/>
      <c r="C916" s="53"/>
      <c r="D916" s="47" t="s">
        <v>112</v>
      </c>
      <c r="E916" s="51" t="s">
        <v>113</v>
      </c>
      <c r="F916" s="49">
        <v>272</v>
      </c>
      <c r="G916" s="49"/>
      <c r="H916" s="49">
        <v>234</v>
      </c>
      <c r="I916" s="49">
        <v>234</v>
      </c>
      <c r="J916" s="50">
        <f t="shared" si="88"/>
        <v>1</v>
      </c>
    </row>
    <row r="917" spans="1:10" ht="37.5">
      <c r="A917" s="126"/>
      <c r="B917" s="126"/>
      <c r="C917" s="132" t="s">
        <v>430</v>
      </c>
      <c r="D917" s="126"/>
      <c r="E917" s="127" t="s">
        <v>538</v>
      </c>
      <c r="F917" s="133">
        <f>F918</f>
        <v>572.4</v>
      </c>
      <c r="G917" s="133">
        <f>G918</f>
        <v>0</v>
      </c>
      <c r="H917" s="133">
        <f>H918</f>
        <v>521.2</v>
      </c>
      <c r="I917" s="128">
        <f>I918</f>
        <v>347.5</v>
      </c>
      <c r="J917" s="150">
        <f t="shared" si="88"/>
        <v>0.6667306216423637</v>
      </c>
    </row>
    <row r="918" spans="1:10" ht="18.75">
      <c r="A918" s="126"/>
      <c r="B918" s="126"/>
      <c r="C918" s="132"/>
      <c r="D918" s="126" t="s">
        <v>112</v>
      </c>
      <c r="E918" s="127" t="s">
        <v>113</v>
      </c>
      <c r="F918" s="133">
        <v>572.4</v>
      </c>
      <c r="G918" s="49"/>
      <c r="H918" s="128">
        <v>521.2</v>
      </c>
      <c r="I918" s="128">
        <v>347.5</v>
      </c>
      <c r="J918" s="150">
        <f t="shared" si="88"/>
        <v>0.6667306216423637</v>
      </c>
    </row>
    <row r="919" spans="1:10" ht="18.75">
      <c r="A919" s="126"/>
      <c r="B919" s="168">
        <v>1004</v>
      </c>
      <c r="C919" s="141"/>
      <c r="D919" s="126"/>
      <c r="E919" s="169" t="s">
        <v>16</v>
      </c>
      <c r="F919" s="133"/>
      <c r="G919" s="133"/>
      <c r="H919" s="43">
        <f aca="true" t="shared" si="94" ref="H919:I923">H920</f>
        <v>2342</v>
      </c>
      <c r="I919" s="43">
        <f t="shared" si="94"/>
        <v>1370.8</v>
      </c>
      <c r="J919" s="44">
        <f t="shared" si="88"/>
        <v>0.5853116994022203</v>
      </c>
    </row>
    <row r="920" spans="1:10" ht="18.75">
      <c r="A920" s="126"/>
      <c r="B920" s="168"/>
      <c r="C920" s="73" t="s">
        <v>244</v>
      </c>
      <c r="D920" s="74"/>
      <c r="E920" s="75" t="s">
        <v>137</v>
      </c>
      <c r="F920" s="43"/>
      <c r="G920" s="43"/>
      <c r="H920" s="43">
        <f t="shared" si="94"/>
        <v>2342</v>
      </c>
      <c r="I920" s="43">
        <f t="shared" si="94"/>
        <v>1370.8</v>
      </c>
      <c r="J920" s="44">
        <f t="shared" si="88"/>
        <v>0.5853116994022203</v>
      </c>
    </row>
    <row r="921" spans="1:10" ht="18.75">
      <c r="A921" s="126"/>
      <c r="B921" s="168"/>
      <c r="C921" s="76" t="s">
        <v>281</v>
      </c>
      <c r="D921" s="77"/>
      <c r="E921" s="78" t="s">
        <v>143</v>
      </c>
      <c r="F921" s="43"/>
      <c r="G921" s="43"/>
      <c r="H921" s="43">
        <f t="shared" si="94"/>
        <v>2342</v>
      </c>
      <c r="I921" s="43">
        <f t="shared" si="94"/>
        <v>1370.8</v>
      </c>
      <c r="J921" s="44">
        <f t="shared" si="88"/>
        <v>0.5853116994022203</v>
      </c>
    </row>
    <row r="922" spans="1:10" ht="18.75">
      <c r="A922" s="126"/>
      <c r="B922" s="168"/>
      <c r="C922" s="41" t="s">
        <v>284</v>
      </c>
      <c r="D922" s="41"/>
      <c r="E922" s="42" t="s">
        <v>285</v>
      </c>
      <c r="F922" s="43"/>
      <c r="G922" s="43"/>
      <c r="H922" s="43">
        <f t="shared" si="94"/>
        <v>2342</v>
      </c>
      <c r="I922" s="43">
        <f t="shared" si="94"/>
        <v>1370.8</v>
      </c>
      <c r="J922" s="44">
        <f aca="true" t="shared" si="95" ref="J922:J947">I922/H922</f>
        <v>0.5853116994022203</v>
      </c>
    </row>
    <row r="923" spans="1:10" ht="18.75">
      <c r="A923" s="126"/>
      <c r="B923" s="47"/>
      <c r="C923" s="132" t="s">
        <v>286</v>
      </c>
      <c r="D923" s="132"/>
      <c r="E923" s="165" t="s">
        <v>391</v>
      </c>
      <c r="F923" s="133"/>
      <c r="G923" s="133"/>
      <c r="H923" s="133">
        <f t="shared" si="94"/>
        <v>2342</v>
      </c>
      <c r="I923" s="133">
        <f t="shared" si="94"/>
        <v>1370.8</v>
      </c>
      <c r="J923" s="150">
        <f t="shared" si="95"/>
        <v>0.5853116994022203</v>
      </c>
    </row>
    <row r="924" spans="1:10" ht="18.75">
      <c r="A924" s="126"/>
      <c r="B924" s="47"/>
      <c r="C924" s="132"/>
      <c r="D924" s="126" t="s">
        <v>109</v>
      </c>
      <c r="E924" s="127" t="s">
        <v>110</v>
      </c>
      <c r="F924" s="133"/>
      <c r="G924" s="133"/>
      <c r="H924" s="133">
        <v>2342</v>
      </c>
      <c r="I924" s="133">
        <v>1370.8</v>
      </c>
      <c r="J924" s="150">
        <f t="shared" si="95"/>
        <v>0.5853116994022203</v>
      </c>
    </row>
    <row r="925" spans="1:10" ht="18.75">
      <c r="A925" s="47"/>
      <c r="B925" s="45" t="s">
        <v>99</v>
      </c>
      <c r="C925" s="55"/>
      <c r="D925" s="47"/>
      <c r="E925" s="46" t="s">
        <v>86</v>
      </c>
      <c r="F925" s="43">
        <f>F932</f>
        <v>978.3459</v>
      </c>
      <c r="G925" s="43">
        <f>G932</f>
        <v>2935.0377099999996</v>
      </c>
      <c r="H925" s="43">
        <f>H932+H926</f>
        <v>5716.18361</v>
      </c>
      <c r="I925" s="43">
        <f>I932+I926</f>
        <v>5716.18361</v>
      </c>
      <c r="J925" s="44">
        <f t="shared" si="95"/>
        <v>1</v>
      </c>
    </row>
    <row r="926" spans="1:10" ht="18.75">
      <c r="A926" s="47"/>
      <c r="B926" s="73" t="s">
        <v>539</v>
      </c>
      <c r="C926" s="74"/>
      <c r="D926" s="65"/>
      <c r="E926" s="79" t="s">
        <v>540</v>
      </c>
      <c r="F926" s="43"/>
      <c r="G926" s="43"/>
      <c r="H926" s="43">
        <f aca="true" t="shared" si="96" ref="H926:I930">H927</f>
        <v>1802.8</v>
      </c>
      <c r="I926" s="43">
        <f t="shared" si="96"/>
        <v>1802.8</v>
      </c>
      <c r="J926" s="44">
        <f t="shared" si="95"/>
        <v>1</v>
      </c>
    </row>
    <row r="927" spans="1:10" ht="18.75">
      <c r="A927" s="47"/>
      <c r="B927" s="73"/>
      <c r="C927" s="73" t="s">
        <v>244</v>
      </c>
      <c r="D927" s="74"/>
      <c r="E927" s="75" t="s">
        <v>137</v>
      </c>
      <c r="F927" s="43"/>
      <c r="G927" s="43"/>
      <c r="H927" s="43">
        <f t="shared" si="96"/>
        <v>1802.8</v>
      </c>
      <c r="I927" s="43">
        <f t="shared" si="96"/>
        <v>1802.8</v>
      </c>
      <c r="J927" s="44">
        <f t="shared" si="95"/>
        <v>1</v>
      </c>
    </row>
    <row r="928" spans="1:10" ht="18.75">
      <c r="A928" s="47"/>
      <c r="B928" s="73"/>
      <c r="C928" s="76" t="s">
        <v>281</v>
      </c>
      <c r="D928" s="77"/>
      <c r="E928" s="78" t="s">
        <v>143</v>
      </c>
      <c r="F928" s="43"/>
      <c r="G928" s="43"/>
      <c r="H928" s="43">
        <f t="shared" si="96"/>
        <v>1802.8</v>
      </c>
      <c r="I928" s="43">
        <f t="shared" si="96"/>
        <v>1802.8</v>
      </c>
      <c r="J928" s="44">
        <f t="shared" si="95"/>
        <v>1</v>
      </c>
    </row>
    <row r="929" spans="1:10" ht="18.75">
      <c r="A929" s="47"/>
      <c r="B929" s="73"/>
      <c r="C929" s="77" t="s">
        <v>282</v>
      </c>
      <c r="D929" s="77"/>
      <c r="E929" s="80" t="s">
        <v>172</v>
      </c>
      <c r="F929" s="43"/>
      <c r="G929" s="43"/>
      <c r="H929" s="43">
        <f t="shared" si="96"/>
        <v>1802.8</v>
      </c>
      <c r="I929" s="43">
        <f t="shared" si="96"/>
        <v>1802.8</v>
      </c>
      <c r="J929" s="44">
        <f t="shared" si="95"/>
        <v>1</v>
      </c>
    </row>
    <row r="930" spans="1:10" ht="18.75">
      <c r="A930" s="47"/>
      <c r="B930" s="170"/>
      <c r="C930" s="171" t="s">
        <v>541</v>
      </c>
      <c r="D930" s="171"/>
      <c r="E930" s="172" t="s">
        <v>542</v>
      </c>
      <c r="F930" s="160"/>
      <c r="G930" s="160"/>
      <c r="H930" s="128">
        <f t="shared" si="96"/>
        <v>1802.8</v>
      </c>
      <c r="I930" s="128">
        <f t="shared" si="96"/>
        <v>1802.8</v>
      </c>
      <c r="J930" s="150">
        <f t="shared" si="95"/>
        <v>1</v>
      </c>
    </row>
    <row r="931" spans="1:10" ht="18.75">
      <c r="A931" s="47"/>
      <c r="B931" s="170"/>
      <c r="C931" s="173"/>
      <c r="D931" s="171" t="s">
        <v>112</v>
      </c>
      <c r="E931" s="174" t="s">
        <v>113</v>
      </c>
      <c r="F931" s="160"/>
      <c r="G931" s="160"/>
      <c r="H931" s="128">
        <v>1802.8</v>
      </c>
      <c r="I931" s="128">
        <v>1802.8</v>
      </c>
      <c r="J931" s="150">
        <f t="shared" si="95"/>
        <v>1</v>
      </c>
    </row>
    <row r="932" spans="1:10" ht="18.75">
      <c r="A932" s="47"/>
      <c r="B932" s="45" t="s">
        <v>59</v>
      </c>
      <c r="C932" s="67"/>
      <c r="D932" s="45"/>
      <c r="E932" s="46" t="s">
        <v>26</v>
      </c>
      <c r="F932" s="43">
        <f>F933</f>
        <v>978.3459</v>
      </c>
      <c r="G932" s="43">
        <f aca="true" t="shared" si="97" ref="G932:I934">G933</f>
        <v>2935.0377099999996</v>
      </c>
      <c r="H932" s="43">
        <f t="shared" si="97"/>
        <v>3913.38361</v>
      </c>
      <c r="I932" s="43">
        <f t="shared" si="97"/>
        <v>3913.38361</v>
      </c>
      <c r="J932" s="44">
        <f t="shared" si="95"/>
        <v>1</v>
      </c>
    </row>
    <row r="933" spans="1:10" ht="18.75">
      <c r="A933" s="47"/>
      <c r="B933" s="42"/>
      <c r="C933" s="41" t="s">
        <v>332</v>
      </c>
      <c r="D933" s="47"/>
      <c r="E933" s="42" t="s">
        <v>522</v>
      </c>
      <c r="F933" s="43">
        <f>F934</f>
        <v>978.3459</v>
      </c>
      <c r="G933" s="43">
        <f t="shared" si="97"/>
        <v>2935.0377099999996</v>
      </c>
      <c r="H933" s="43">
        <f t="shared" si="97"/>
        <v>3913.38361</v>
      </c>
      <c r="I933" s="43">
        <f t="shared" si="97"/>
        <v>3913.38361</v>
      </c>
      <c r="J933" s="44">
        <f t="shared" si="95"/>
        <v>1</v>
      </c>
    </row>
    <row r="934" spans="1:10" ht="18.75">
      <c r="A934" s="47"/>
      <c r="B934" s="42"/>
      <c r="C934" s="41" t="s">
        <v>369</v>
      </c>
      <c r="D934" s="47"/>
      <c r="E934" s="68" t="s">
        <v>150</v>
      </c>
      <c r="F934" s="43">
        <f>F935</f>
        <v>978.3459</v>
      </c>
      <c r="G934" s="43">
        <f>G935</f>
        <v>2935.0377099999996</v>
      </c>
      <c r="H934" s="43">
        <f>H935</f>
        <v>3913.38361</v>
      </c>
      <c r="I934" s="43">
        <f t="shared" si="97"/>
        <v>3913.38361</v>
      </c>
      <c r="J934" s="44">
        <f t="shared" si="95"/>
        <v>1</v>
      </c>
    </row>
    <row r="935" spans="1:10" ht="18.75">
      <c r="A935" s="47"/>
      <c r="B935" s="42"/>
      <c r="C935" s="41" t="s">
        <v>334</v>
      </c>
      <c r="D935" s="47"/>
      <c r="E935" s="42" t="s">
        <v>523</v>
      </c>
      <c r="F935" s="43">
        <f>F936+F942</f>
        <v>978.3459</v>
      </c>
      <c r="G935" s="43">
        <f>G936+G942</f>
        <v>2935.0377099999996</v>
      </c>
      <c r="H935" s="43">
        <f>H936+H942</f>
        <v>3913.38361</v>
      </c>
      <c r="I935" s="43">
        <f>I936+I942</f>
        <v>3913.38361</v>
      </c>
      <c r="J935" s="44">
        <f t="shared" si="95"/>
        <v>1</v>
      </c>
    </row>
    <row r="936" spans="1:10" ht="37.5">
      <c r="A936" s="47"/>
      <c r="B936" s="47"/>
      <c r="C936" s="47" t="s">
        <v>525</v>
      </c>
      <c r="D936" s="47"/>
      <c r="E936" s="51" t="s">
        <v>646</v>
      </c>
      <c r="F936" s="57">
        <f>F937</f>
        <v>978.3459</v>
      </c>
      <c r="G936" s="57">
        <f>G937</f>
        <v>0</v>
      </c>
      <c r="H936" s="57">
        <f>H937</f>
        <v>978.3459</v>
      </c>
      <c r="I936" s="57">
        <f>I937</f>
        <v>978.3459</v>
      </c>
      <c r="J936" s="50">
        <f t="shared" si="95"/>
        <v>1</v>
      </c>
    </row>
    <row r="937" spans="1:10" ht="18.75">
      <c r="A937" s="47"/>
      <c r="B937" s="47"/>
      <c r="C937" s="47"/>
      <c r="D937" s="47" t="s">
        <v>112</v>
      </c>
      <c r="E937" s="51" t="s">
        <v>113</v>
      </c>
      <c r="F937" s="57">
        <f>F939+F940+F941</f>
        <v>978.3459</v>
      </c>
      <c r="G937" s="57">
        <f>G939+G940+G941</f>
        <v>0</v>
      </c>
      <c r="H937" s="57">
        <f>H939+H940+H941</f>
        <v>978.3459</v>
      </c>
      <c r="I937" s="57">
        <f>I939+I940+I941</f>
        <v>978.3459</v>
      </c>
      <c r="J937" s="50">
        <f t="shared" si="95"/>
        <v>1</v>
      </c>
    </row>
    <row r="938" spans="1:10" ht="18.75">
      <c r="A938" s="47"/>
      <c r="B938" s="47"/>
      <c r="C938" s="47"/>
      <c r="D938" s="47"/>
      <c r="E938" s="48" t="s">
        <v>442</v>
      </c>
      <c r="F938" s="57"/>
      <c r="G938" s="57"/>
      <c r="H938" s="57"/>
      <c r="I938" s="57"/>
      <c r="J938" s="50"/>
    </row>
    <row r="939" spans="1:10" ht="18.75">
      <c r="A939" s="47"/>
      <c r="B939" s="47"/>
      <c r="C939" s="47"/>
      <c r="D939" s="47"/>
      <c r="E939" s="81" t="s">
        <v>717</v>
      </c>
      <c r="F939" s="57">
        <v>402.31096</v>
      </c>
      <c r="G939" s="49"/>
      <c r="H939" s="57">
        <f aca="true" t="shared" si="98" ref="H939:I941">SUM(F939:G939)</f>
        <v>402.31096</v>
      </c>
      <c r="I939" s="57">
        <f t="shared" si="98"/>
        <v>402.31096</v>
      </c>
      <c r="J939" s="50">
        <f t="shared" si="95"/>
        <v>1</v>
      </c>
    </row>
    <row r="940" spans="1:10" ht="18.75">
      <c r="A940" s="47"/>
      <c r="B940" s="47"/>
      <c r="C940" s="47"/>
      <c r="D940" s="47"/>
      <c r="E940" s="81" t="s">
        <v>718</v>
      </c>
      <c r="F940" s="57">
        <v>124.54174</v>
      </c>
      <c r="G940" s="49"/>
      <c r="H940" s="57">
        <f t="shared" si="98"/>
        <v>124.54174</v>
      </c>
      <c r="I940" s="57">
        <f t="shared" si="98"/>
        <v>124.54174</v>
      </c>
      <c r="J940" s="50">
        <f t="shared" si="95"/>
        <v>1</v>
      </c>
    </row>
    <row r="941" spans="1:10" ht="18.75">
      <c r="A941" s="47"/>
      <c r="B941" s="47"/>
      <c r="C941" s="47"/>
      <c r="D941" s="47"/>
      <c r="E941" s="81" t="s">
        <v>719</v>
      </c>
      <c r="F941" s="57">
        <v>451.4932</v>
      </c>
      <c r="G941" s="49"/>
      <c r="H941" s="57">
        <f t="shared" si="98"/>
        <v>451.4932</v>
      </c>
      <c r="I941" s="57">
        <f t="shared" si="98"/>
        <v>451.4932</v>
      </c>
      <c r="J941" s="50">
        <f t="shared" si="95"/>
        <v>1</v>
      </c>
    </row>
    <row r="942" spans="1:10" ht="37.5">
      <c r="A942" s="126"/>
      <c r="B942" s="126"/>
      <c r="C942" s="126" t="s">
        <v>892</v>
      </c>
      <c r="D942" s="126" t="s">
        <v>352</v>
      </c>
      <c r="E942" s="127" t="s">
        <v>827</v>
      </c>
      <c r="F942" s="140">
        <f>F943</f>
        <v>0</v>
      </c>
      <c r="G942" s="57">
        <f>G943</f>
        <v>2935.0377099999996</v>
      </c>
      <c r="H942" s="140">
        <f>H943</f>
        <v>2935.0377099999996</v>
      </c>
      <c r="I942" s="140">
        <f>I943</f>
        <v>2935.0377099999996</v>
      </c>
      <c r="J942" s="150">
        <f t="shared" si="95"/>
        <v>1</v>
      </c>
    </row>
    <row r="943" spans="1:10" ht="18.75">
      <c r="A943" s="126"/>
      <c r="B943" s="126"/>
      <c r="C943" s="126"/>
      <c r="D943" s="126" t="s">
        <v>112</v>
      </c>
      <c r="E943" s="127" t="s">
        <v>113</v>
      </c>
      <c r="F943" s="140">
        <f>F945+F946+F947</f>
        <v>0</v>
      </c>
      <c r="G943" s="176">
        <f>G945+G946+G947</f>
        <v>2935.0377099999996</v>
      </c>
      <c r="H943" s="140">
        <f>H945+H946+H947</f>
        <v>2935.0377099999996</v>
      </c>
      <c r="I943" s="140">
        <f>I945+I946+I947</f>
        <v>2935.0377099999996</v>
      </c>
      <c r="J943" s="150">
        <f t="shared" si="95"/>
        <v>1</v>
      </c>
    </row>
    <row r="944" spans="1:10" ht="18.75">
      <c r="A944" s="126"/>
      <c r="B944" s="126"/>
      <c r="C944" s="126"/>
      <c r="D944" s="126"/>
      <c r="E944" s="125" t="s">
        <v>442</v>
      </c>
      <c r="F944" s="140"/>
      <c r="G944" s="140"/>
      <c r="H944" s="140"/>
      <c r="I944" s="140"/>
      <c r="J944" s="150"/>
    </row>
    <row r="945" spans="1:10" ht="18.75">
      <c r="A945" s="126"/>
      <c r="B945" s="126"/>
      <c r="C945" s="126"/>
      <c r="D945" s="126"/>
      <c r="E945" s="175" t="s">
        <v>717</v>
      </c>
      <c r="F945" s="140"/>
      <c r="G945" s="176">
        <v>1206.9329</v>
      </c>
      <c r="H945" s="140">
        <f>SUM(F945:G945)</f>
        <v>1206.9329</v>
      </c>
      <c r="I945" s="140">
        <v>1206.9329</v>
      </c>
      <c r="J945" s="150">
        <f t="shared" si="95"/>
        <v>1</v>
      </c>
    </row>
    <row r="946" spans="1:10" ht="18.75">
      <c r="A946" s="126"/>
      <c r="B946" s="126"/>
      <c r="C946" s="126"/>
      <c r="D946" s="126"/>
      <c r="E946" s="175" t="s">
        <v>718</v>
      </c>
      <c r="F946" s="140"/>
      <c r="G946" s="176">
        <v>373.62521</v>
      </c>
      <c r="H946" s="140">
        <f>SUM(F946:G946)</f>
        <v>373.62521</v>
      </c>
      <c r="I946" s="140">
        <v>373.62521</v>
      </c>
      <c r="J946" s="150">
        <f t="shared" si="95"/>
        <v>1</v>
      </c>
    </row>
    <row r="947" spans="1:10" ht="18.75">
      <c r="A947" s="126"/>
      <c r="B947" s="126"/>
      <c r="C947" s="126"/>
      <c r="D947" s="126"/>
      <c r="E947" s="175" t="s">
        <v>719</v>
      </c>
      <c r="F947" s="140"/>
      <c r="G947" s="176">
        <v>1354.4796</v>
      </c>
      <c r="H947" s="140">
        <f>SUM(F947:G947)</f>
        <v>1354.4796</v>
      </c>
      <c r="I947" s="140">
        <v>1354.4796</v>
      </c>
      <c r="J947" s="150">
        <f t="shared" si="95"/>
        <v>1</v>
      </c>
    </row>
    <row r="948" spans="1:10" ht="18.75">
      <c r="A948" s="47"/>
      <c r="B948" s="47"/>
      <c r="C948" s="53"/>
      <c r="D948" s="47"/>
      <c r="E948" s="51"/>
      <c r="F948" s="57"/>
      <c r="G948" s="57"/>
      <c r="H948" s="57"/>
      <c r="I948" s="57"/>
      <c r="J948" s="50"/>
    </row>
    <row r="949" spans="1:10" ht="18.75">
      <c r="A949" s="41" t="s">
        <v>39</v>
      </c>
      <c r="B949" s="41" t="s">
        <v>352</v>
      </c>
      <c r="C949" s="41" t="s">
        <v>352</v>
      </c>
      <c r="D949" s="41" t="s">
        <v>352</v>
      </c>
      <c r="E949" s="42" t="s">
        <v>720</v>
      </c>
      <c r="F949" s="43" t="e">
        <f>F950+F958+F968+F1012+F1099</f>
        <v>#REF!</v>
      </c>
      <c r="G949" s="43" t="e">
        <f>G950+G958+G968+G1012+G1099</f>
        <v>#REF!</v>
      </c>
      <c r="H949" s="43">
        <f>H950+H958+H968+H1012+H1099</f>
        <v>286915.19704</v>
      </c>
      <c r="I949" s="43">
        <f>I950+I958+I968+I1012+I1099</f>
        <v>256899.04703999998</v>
      </c>
      <c r="J949" s="44">
        <f aca="true" t="shared" si="99" ref="J949:J1012">I949/H949</f>
        <v>0.8953831992530693</v>
      </c>
    </row>
    <row r="950" spans="1:10" ht="18.75">
      <c r="A950" s="41"/>
      <c r="B950" s="45" t="s">
        <v>89</v>
      </c>
      <c r="C950" s="45"/>
      <c r="D950" s="45"/>
      <c r="E950" s="46" t="s">
        <v>63</v>
      </c>
      <c r="F950" s="43" t="e">
        <f>F951</f>
        <v>#REF!</v>
      </c>
      <c r="G950" s="43" t="e">
        <f aca="true" t="shared" si="100" ref="G950:H954">G951</f>
        <v>#REF!</v>
      </c>
      <c r="H950" s="43">
        <f t="shared" si="100"/>
        <v>31.900000000000002</v>
      </c>
      <c r="I950" s="43">
        <f>I951</f>
        <v>24</v>
      </c>
      <c r="J950" s="44">
        <f t="shared" si="99"/>
        <v>0.7523510971786833</v>
      </c>
    </row>
    <row r="951" spans="1:10" ht="18.75">
      <c r="A951" s="41"/>
      <c r="B951" s="52" t="s">
        <v>8</v>
      </c>
      <c r="C951" s="45"/>
      <c r="D951" s="45"/>
      <c r="E951" s="46" t="s">
        <v>69</v>
      </c>
      <c r="F951" s="43" t="e">
        <f>F952</f>
        <v>#REF!</v>
      </c>
      <c r="G951" s="43" t="e">
        <f t="shared" si="100"/>
        <v>#REF!</v>
      </c>
      <c r="H951" s="43">
        <f t="shared" si="100"/>
        <v>31.900000000000002</v>
      </c>
      <c r="I951" s="43">
        <f>I952</f>
        <v>24</v>
      </c>
      <c r="J951" s="44">
        <f t="shared" si="99"/>
        <v>0.7523510971786833</v>
      </c>
    </row>
    <row r="952" spans="1:10" ht="18.75">
      <c r="A952" s="41"/>
      <c r="B952" s="41"/>
      <c r="C952" s="41" t="s">
        <v>169</v>
      </c>
      <c r="D952" s="41" t="s">
        <v>352</v>
      </c>
      <c r="E952" s="42" t="s">
        <v>146</v>
      </c>
      <c r="F952" s="43" t="e">
        <f>F953</f>
        <v>#REF!</v>
      </c>
      <c r="G952" s="43" t="e">
        <f t="shared" si="100"/>
        <v>#REF!</v>
      </c>
      <c r="H952" s="43">
        <f t="shared" si="100"/>
        <v>31.900000000000002</v>
      </c>
      <c r="I952" s="43">
        <f>I953</f>
        <v>24</v>
      </c>
      <c r="J952" s="44">
        <f t="shared" si="99"/>
        <v>0.7523510971786833</v>
      </c>
    </row>
    <row r="953" spans="1:10" ht="18.75">
      <c r="A953" s="41"/>
      <c r="B953" s="41"/>
      <c r="C953" s="41" t="s">
        <v>183</v>
      </c>
      <c r="D953" s="41" t="s">
        <v>352</v>
      </c>
      <c r="E953" s="42" t="s">
        <v>128</v>
      </c>
      <c r="F953" s="43" t="e">
        <f>F954</f>
        <v>#REF!</v>
      </c>
      <c r="G953" s="43" t="e">
        <f t="shared" si="100"/>
        <v>#REF!</v>
      </c>
      <c r="H953" s="43">
        <f t="shared" si="100"/>
        <v>31.900000000000002</v>
      </c>
      <c r="I953" s="43">
        <f>I954</f>
        <v>24</v>
      </c>
      <c r="J953" s="44">
        <f t="shared" si="99"/>
        <v>0.7523510971786833</v>
      </c>
    </row>
    <row r="954" spans="1:10" ht="37.5">
      <c r="A954" s="41"/>
      <c r="B954" s="41"/>
      <c r="C954" s="41" t="s">
        <v>184</v>
      </c>
      <c r="D954" s="41"/>
      <c r="E954" s="42" t="s">
        <v>642</v>
      </c>
      <c r="F954" s="43" t="e">
        <f>F955</f>
        <v>#REF!</v>
      </c>
      <c r="G954" s="43" t="e">
        <f t="shared" si="100"/>
        <v>#REF!</v>
      </c>
      <c r="H954" s="43">
        <f t="shared" si="100"/>
        <v>31.900000000000002</v>
      </c>
      <c r="I954" s="43">
        <f>I955</f>
        <v>24</v>
      </c>
      <c r="J954" s="44">
        <f t="shared" si="99"/>
        <v>0.7523510971786833</v>
      </c>
    </row>
    <row r="955" spans="1:10" ht="18.75">
      <c r="A955" s="41"/>
      <c r="B955" s="41"/>
      <c r="C955" s="47" t="s">
        <v>185</v>
      </c>
      <c r="D955" s="47" t="s">
        <v>352</v>
      </c>
      <c r="E955" s="48" t="s">
        <v>114</v>
      </c>
      <c r="F955" s="49" t="e">
        <f>F957+#REF!</f>
        <v>#REF!</v>
      </c>
      <c r="G955" s="49" t="e">
        <f>G957+#REF!</f>
        <v>#REF!</v>
      </c>
      <c r="H955" s="49">
        <f>H957+H956</f>
        <v>31.900000000000002</v>
      </c>
      <c r="I955" s="49">
        <f>I957+I956</f>
        <v>24</v>
      </c>
      <c r="J955" s="50">
        <f t="shared" si="99"/>
        <v>0.7523510971786833</v>
      </c>
    </row>
    <row r="956" spans="1:10" ht="37.5">
      <c r="A956" s="41"/>
      <c r="B956" s="41"/>
      <c r="C956" s="47"/>
      <c r="D956" s="47" t="s">
        <v>101</v>
      </c>
      <c r="E956" s="51" t="s">
        <v>102</v>
      </c>
      <c r="F956" s="49"/>
      <c r="G956" s="49"/>
      <c r="H956" s="49">
        <v>7.8</v>
      </c>
      <c r="I956" s="49"/>
      <c r="J956" s="50">
        <f t="shared" si="99"/>
        <v>0</v>
      </c>
    </row>
    <row r="957" spans="1:10" ht="18.75">
      <c r="A957" s="47"/>
      <c r="B957" s="47"/>
      <c r="C957" s="47"/>
      <c r="D957" s="47" t="s">
        <v>103</v>
      </c>
      <c r="E957" s="51" t="s">
        <v>104</v>
      </c>
      <c r="F957" s="49">
        <v>1</v>
      </c>
      <c r="G957" s="49"/>
      <c r="H957" s="49">
        <v>24.1</v>
      </c>
      <c r="I957" s="49">
        <v>24</v>
      </c>
      <c r="J957" s="50">
        <f t="shared" si="99"/>
        <v>0.9958506224066389</v>
      </c>
    </row>
    <row r="958" spans="1:10" ht="18.75">
      <c r="A958" s="47"/>
      <c r="B958" s="45" t="s">
        <v>93</v>
      </c>
      <c r="C958" s="45"/>
      <c r="D958" s="45"/>
      <c r="E958" s="46" t="s">
        <v>72</v>
      </c>
      <c r="F958" s="43">
        <f>F959</f>
        <v>178.2</v>
      </c>
      <c r="G958" s="43">
        <f aca="true" t="shared" si="101" ref="G958:H962">G959</f>
        <v>0</v>
      </c>
      <c r="H958" s="43">
        <f t="shared" si="101"/>
        <v>178.20000000000002</v>
      </c>
      <c r="I958" s="43">
        <f>I959</f>
        <v>176.60000000000002</v>
      </c>
      <c r="J958" s="44">
        <f t="shared" si="99"/>
        <v>0.9910213243546577</v>
      </c>
    </row>
    <row r="959" spans="1:10" ht="18.75">
      <c r="A959" s="47"/>
      <c r="B959" s="52" t="s">
        <v>50</v>
      </c>
      <c r="C959" s="45"/>
      <c r="D959" s="45"/>
      <c r="E959" s="46" t="s">
        <v>74</v>
      </c>
      <c r="F959" s="43">
        <f>F960</f>
        <v>178.2</v>
      </c>
      <c r="G959" s="43">
        <f t="shared" si="101"/>
        <v>0</v>
      </c>
      <c r="H959" s="43">
        <f t="shared" si="101"/>
        <v>178.20000000000002</v>
      </c>
      <c r="I959" s="43">
        <f>I960</f>
        <v>176.60000000000002</v>
      </c>
      <c r="J959" s="44">
        <f t="shared" si="99"/>
        <v>0.9910213243546577</v>
      </c>
    </row>
    <row r="960" spans="1:10" ht="18.75">
      <c r="A960" s="41"/>
      <c r="B960" s="41"/>
      <c r="C960" s="41" t="s">
        <v>248</v>
      </c>
      <c r="D960" s="41" t="s">
        <v>352</v>
      </c>
      <c r="E960" s="42" t="s">
        <v>148</v>
      </c>
      <c r="F960" s="43">
        <f>F961</f>
        <v>178.2</v>
      </c>
      <c r="G960" s="43">
        <f t="shared" si="101"/>
        <v>0</v>
      </c>
      <c r="H960" s="43">
        <f t="shared" si="101"/>
        <v>178.20000000000002</v>
      </c>
      <c r="I960" s="43">
        <f>I961</f>
        <v>176.60000000000002</v>
      </c>
      <c r="J960" s="44">
        <f t="shared" si="99"/>
        <v>0.9910213243546577</v>
      </c>
    </row>
    <row r="961" spans="1:10" ht="18.75">
      <c r="A961" s="41"/>
      <c r="B961" s="41"/>
      <c r="C961" s="41" t="s">
        <v>308</v>
      </c>
      <c r="D961" s="41" t="s">
        <v>352</v>
      </c>
      <c r="E961" s="42" t="s">
        <v>149</v>
      </c>
      <c r="F961" s="43">
        <f>F962</f>
        <v>178.2</v>
      </c>
      <c r="G961" s="43">
        <f t="shared" si="101"/>
        <v>0</v>
      </c>
      <c r="H961" s="43">
        <f t="shared" si="101"/>
        <v>178.20000000000002</v>
      </c>
      <c r="I961" s="43">
        <f>I962</f>
        <v>176.60000000000002</v>
      </c>
      <c r="J961" s="44">
        <f t="shared" si="99"/>
        <v>0.9910213243546577</v>
      </c>
    </row>
    <row r="962" spans="1:10" ht="18.75">
      <c r="A962" s="41"/>
      <c r="B962" s="41"/>
      <c r="C962" s="41" t="s">
        <v>309</v>
      </c>
      <c r="D962" s="41"/>
      <c r="E962" s="42" t="s">
        <v>543</v>
      </c>
      <c r="F962" s="43">
        <f>F963</f>
        <v>178.2</v>
      </c>
      <c r="G962" s="43">
        <f t="shared" si="101"/>
        <v>0</v>
      </c>
      <c r="H962" s="43">
        <f t="shared" si="101"/>
        <v>178.20000000000002</v>
      </c>
      <c r="I962" s="43">
        <f>I963</f>
        <v>176.60000000000002</v>
      </c>
      <c r="J962" s="44">
        <f t="shared" si="99"/>
        <v>0.9910213243546577</v>
      </c>
    </row>
    <row r="963" spans="1:10" ht="18.75">
      <c r="A963" s="41"/>
      <c r="B963" s="41"/>
      <c r="C963" s="47" t="s">
        <v>310</v>
      </c>
      <c r="D963" s="47" t="s">
        <v>352</v>
      </c>
      <c r="E963" s="48" t="s">
        <v>431</v>
      </c>
      <c r="F963" s="49">
        <f>F965+F967+F966</f>
        <v>178.2</v>
      </c>
      <c r="G963" s="49">
        <f>G965+G967+G966</f>
        <v>0</v>
      </c>
      <c r="H963" s="49">
        <f>H965+H967+H966+H964</f>
        <v>178.20000000000002</v>
      </c>
      <c r="I963" s="49">
        <f>I965+I967+I966+I964</f>
        <v>176.60000000000002</v>
      </c>
      <c r="J963" s="50">
        <f t="shared" si="99"/>
        <v>0.9910213243546577</v>
      </c>
    </row>
    <row r="964" spans="1:10" ht="37.5">
      <c r="A964" s="41"/>
      <c r="B964" s="41"/>
      <c r="C964" s="47"/>
      <c r="D964" s="47" t="s">
        <v>101</v>
      </c>
      <c r="E964" s="51" t="s">
        <v>102</v>
      </c>
      <c r="F964" s="49"/>
      <c r="G964" s="49"/>
      <c r="H964" s="49">
        <v>16.3</v>
      </c>
      <c r="I964" s="49">
        <v>16.3</v>
      </c>
      <c r="J964" s="50">
        <f t="shared" si="99"/>
        <v>1</v>
      </c>
    </row>
    <row r="965" spans="1:10" ht="18.75">
      <c r="A965" s="47"/>
      <c r="B965" s="47"/>
      <c r="C965" s="47"/>
      <c r="D965" s="47" t="s">
        <v>103</v>
      </c>
      <c r="E965" s="51" t="s">
        <v>104</v>
      </c>
      <c r="F965" s="49">
        <v>88.2</v>
      </c>
      <c r="G965" s="49"/>
      <c r="H965" s="49">
        <v>71.9</v>
      </c>
      <c r="I965" s="49">
        <v>70.3</v>
      </c>
      <c r="J965" s="50">
        <f t="shared" si="99"/>
        <v>0.9777468706536856</v>
      </c>
    </row>
    <row r="966" spans="1:10" ht="18.75">
      <c r="A966" s="47"/>
      <c r="B966" s="47"/>
      <c r="C966" s="47"/>
      <c r="D966" s="47" t="s">
        <v>112</v>
      </c>
      <c r="E966" s="51" t="s">
        <v>113</v>
      </c>
      <c r="F966" s="49">
        <v>20</v>
      </c>
      <c r="G966" s="49"/>
      <c r="H966" s="49">
        <f>SUM(F966:G966)</f>
        <v>20</v>
      </c>
      <c r="I966" s="49">
        <v>20</v>
      </c>
      <c r="J966" s="50">
        <f t="shared" si="99"/>
        <v>1</v>
      </c>
    </row>
    <row r="967" spans="1:10" ht="18.75">
      <c r="A967" s="47"/>
      <c r="B967" s="47"/>
      <c r="C967" s="47"/>
      <c r="D967" s="47" t="s">
        <v>105</v>
      </c>
      <c r="E967" s="51" t="s">
        <v>106</v>
      </c>
      <c r="F967" s="49">
        <v>70</v>
      </c>
      <c r="G967" s="49"/>
      <c r="H967" s="49">
        <f>SUM(F967:G967)</f>
        <v>70</v>
      </c>
      <c r="I967" s="49">
        <v>70</v>
      </c>
      <c r="J967" s="50">
        <f t="shared" si="99"/>
        <v>1</v>
      </c>
    </row>
    <row r="968" spans="1:10" ht="18.75">
      <c r="A968" s="47"/>
      <c r="B968" s="45" t="s">
        <v>90</v>
      </c>
      <c r="C968" s="45"/>
      <c r="D968" s="45"/>
      <c r="E968" s="46" t="s">
        <v>81</v>
      </c>
      <c r="F968" s="43">
        <f>F969+F998</f>
        <v>48796.98672</v>
      </c>
      <c r="G968" s="43">
        <f>G969+G998</f>
        <v>0</v>
      </c>
      <c r="H968" s="43">
        <f>H969+H998+H987</f>
        <v>63378.07672</v>
      </c>
      <c r="I968" s="43">
        <f>I969+I998+I987</f>
        <v>63351.44671999999</v>
      </c>
      <c r="J968" s="44">
        <f t="shared" si="99"/>
        <v>0.9995798231600234</v>
      </c>
    </row>
    <row r="969" spans="1:10" ht="18.75">
      <c r="A969" s="47"/>
      <c r="B969" s="41" t="s">
        <v>364</v>
      </c>
      <c r="C969" s="41"/>
      <c r="D969" s="41"/>
      <c r="E969" s="54" t="s">
        <v>365</v>
      </c>
      <c r="F969" s="43">
        <f>F970</f>
        <v>47160.646720000004</v>
      </c>
      <c r="G969" s="43">
        <f>G970</f>
        <v>0</v>
      </c>
      <c r="H969" s="43">
        <f>H970</f>
        <v>61379.276719999994</v>
      </c>
      <c r="I969" s="43">
        <f>I970</f>
        <v>61354.246719999996</v>
      </c>
      <c r="J969" s="44">
        <f t="shared" si="99"/>
        <v>0.9995922076417717</v>
      </c>
    </row>
    <row r="970" spans="1:10" ht="18.75">
      <c r="A970" s="41"/>
      <c r="B970" s="41"/>
      <c r="C970" s="41" t="s">
        <v>248</v>
      </c>
      <c r="D970" s="41" t="s">
        <v>352</v>
      </c>
      <c r="E970" s="42" t="s">
        <v>148</v>
      </c>
      <c r="F970" s="43">
        <f>F983+F971</f>
        <v>47160.646720000004</v>
      </c>
      <c r="G970" s="43">
        <f>G983+G971</f>
        <v>0</v>
      </c>
      <c r="H970" s="43">
        <f>H983+H971</f>
        <v>61379.276719999994</v>
      </c>
      <c r="I970" s="43">
        <f>I983+I971</f>
        <v>61354.246719999996</v>
      </c>
      <c r="J970" s="44">
        <f t="shared" si="99"/>
        <v>0.9995922076417717</v>
      </c>
    </row>
    <row r="971" spans="1:10" ht="18.75">
      <c r="A971" s="41"/>
      <c r="B971" s="41"/>
      <c r="C971" s="45" t="s">
        <v>249</v>
      </c>
      <c r="D971" s="55"/>
      <c r="E971" s="68" t="s">
        <v>139</v>
      </c>
      <c r="F971" s="43">
        <f>F972</f>
        <v>6082.34672</v>
      </c>
      <c r="G971" s="43">
        <f>G972</f>
        <v>0</v>
      </c>
      <c r="H971" s="43">
        <f>H972</f>
        <v>12227.57672</v>
      </c>
      <c r="I971" s="43">
        <f>I972</f>
        <v>12202.546719999998</v>
      </c>
      <c r="J971" s="50">
        <f t="shared" si="99"/>
        <v>0.9979529876955047</v>
      </c>
    </row>
    <row r="972" spans="1:10" ht="18.75">
      <c r="A972" s="41"/>
      <c r="B972" s="41"/>
      <c r="C972" s="45" t="s">
        <v>250</v>
      </c>
      <c r="D972" s="55"/>
      <c r="E972" s="68" t="s">
        <v>251</v>
      </c>
      <c r="F972" s="43">
        <f>F975+F979+F981</f>
        <v>6082.34672</v>
      </c>
      <c r="G972" s="43">
        <f>G975+G979+G981</f>
        <v>0</v>
      </c>
      <c r="H972" s="43">
        <f>H975+H979+H981+H977+H973</f>
        <v>12227.57672</v>
      </c>
      <c r="I972" s="43">
        <f>I975+I979+I981+I977+I973</f>
        <v>12202.546719999998</v>
      </c>
      <c r="J972" s="50">
        <f t="shared" si="99"/>
        <v>0.9979529876955047</v>
      </c>
    </row>
    <row r="973" spans="1:10" ht="18.75">
      <c r="A973" s="41"/>
      <c r="B973" s="41"/>
      <c r="C973" s="55" t="s">
        <v>311</v>
      </c>
      <c r="D973" s="47"/>
      <c r="E973" s="51" t="s">
        <v>544</v>
      </c>
      <c r="F973" s="43"/>
      <c r="G973" s="43"/>
      <c r="H973" s="49">
        <f>H974</f>
        <v>715.3</v>
      </c>
      <c r="I973" s="49">
        <f>I974</f>
        <v>690.3</v>
      </c>
      <c r="J973" s="50">
        <f t="shared" si="99"/>
        <v>0.965049629526073</v>
      </c>
    </row>
    <row r="974" spans="1:10" ht="18.75">
      <c r="A974" s="41"/>
      <c r="B974" s="41"/>
      <c r="C974" s="47"/>
      <c r="D974" s="47" t="s">
        <v>112</v>
      </c>
      <c r="E974" s="51" t="s">
        <v>113</v>
      </c>
      <c r="F974" s="43"/>
      <c r="G974" s="43"/>
      <c r="H974" s="49">
        <v>715.3</v>
      </c>
      <c r="I974" s="49">
        <v>690.3</v>
      </c>
      <c r="J974" s="50">
        <f t="shared" si="99"/>
        <v>0.965049629526073</v>
      </c>
    </row>
    <row r="975" spans="1:10" ht="18.75">
      <c r="A975" s="41"/>
      <c r="B975" s="41"/>
      <c r="C975" s="47" t="s">
        <v>721</v>
      </c>
      <c r="D975" s="47"/>
      <c r="E975" s="48" t="s">
        <v>828</v>
      </c>
      <c r="F975" s="49">
        <f>F976</f>
        <v>167.4</v>
      </c>
      <c r="G975" s="49">
        <f>G976</f>
        <v>0</v>
      </c>
      <c r="H975" s="49">
        <f>H976</f>
        <v>336.03</v>
      </c>
      <c r="I975" s="49">
        <f>I976</f>
        <v>336</v>
      </c>
      <c r="J975" s="50">
        <f t="shared" si="99"/>
        <v>0.9999107222569414</v>
      </c>
    </row>
    <row r="976" spans="1:10" ht="18.75">
      <c r="A976" s="41"/>
      <c r="B976" s="41"/>
      <c r="C976" s="47"/>
      <c r="D976" s="47" t="s">
        <v>112</v>
      </c>
      <c r="E976" s="51" t="s">
        <v>113</v>
      </c>
      <c r="F976" s="49">
        <v>167.4</v>
      </c>
      <c r="G976" s="49"/>
      <c r="H976" s="49">
        <v>336.03</v>
      </c>
      <c r="I976" s="49">
        <v>336</v>
      </c>
      <c r="J976" s="50">
        <f t="shared" si="99"/>
        <v>0.9999107222569414</v>
      </c>
    </row>
    <row r="977" spans="1:10" ht="18.75">
      <c r="A977" s="41"/>
      <c r="B977" s="41"/>
      <c r="C977" s="126" t="s">
        <v>721</v>
      </c>
      <c r="D977" s="126"/>
      <c r="E977" s="125" t="s">
        <v>829</v>
      </c>
      <c r="F977" s="49"/>
      <c r="G977" s="49"/>
      <c r="H977" s="128">
        <f>H978</f>
        <v>5261.3</v>
      </c>
      <c r="I977" s="128">
        <f>I978</f>
        <v>5261.3</v>
      </c>
      <c r="J977" s="150">
        <f t="shared" si="99"/>
        <v>1</v>
      </c>
    </row>
    <row r="978" spans="1:10" ht="18.75">
      <c r="A978" s="41"/>
      <c r="B978" s="41"/>
      <c r="C978" s="126"/>
      <c r="D978" s="126" t="s">
        <v>112</v>
      </c>
      <c r="E978" s="127" t="s">
        <v>113</v>
      </c>
      <c r="F978" s="49"/>
      <c r="G978" s="49"/>
      <c r="H978" s="128">
        <v>5261.3</v>
      </c>
      <c r="I978" s="128">
        <v>5261.3</v>
      </c>
      <c r="J978" s="150">
        <f t="shared" si="99"/>
        <v>1</v>
      </c>
    </row>
    <row r="979" spans="1:10" ht="18.75">
      <c r="A979" s="41"/>
      <c r="B979" s="41"/>
      <c r="C979" s="47" t="s">
        <v>513</v>
      </c>
      <c r="D979" s="47"/>
      <c r="E979" s="48" t="s">
        <v>486</v>
      </c>
      <c r="F979" s="57">
        <f>F980</f>
        <v>2957.47336</v>
      </c>
      <c r="G979" s="57">
        <f>G980</f>
        <v>0</v>
      </c>
      <c r="H979" s="57">
        <f>H980</f>
        <v>2957.47336</v>
      </c>
      <c r="I979" s="57">
        <f>I980</f>
        <v>2957.47336</v>
      </c>
      <c r="J979" s="50">
        <f t="shared" si="99"/>
        <v>1</v>
      </c>
    </row>
    <row r="980" spans="1:10" ht="18.75">
      <c r="A980" s="41"/>
      <c r="B980" s="41"/>
      <c r="C980" s="47"/>
      <c r="D980" s="47" t="s">
        <v>112</v>
      </c>
      <c r="E980" s="51" t="s">
        <v>113</v>
      </c>
      <c r="F980" s="57">
        <v>2957.47336</v>
      </c>
      <c r="G980" s="49"/>
      <c r="H980" s="57">
        <f>SUM(F980:G980)</f>
        <v>2957.47336</v>
      </c>
      <c r="I980" s="57">
        <f>SUM(G980:H980)</f>
        <v>2957.47336</v>
      </c>
      <c r="J980" s="50">
        <f t="shared" si="99"/>
        <v>1</v>
      </c>
    </row>
    <row r="981" spans="1:10" ht="18.75">
      <c r="A981" s="41"/>
      <c r="B981" s="41"/>
      <c r="C981" s="126" t="s">
        <v>513</v>
      </c>
      <c r="D981" s="126"/>
      <c r="E981" s="125" t="s">
        <v>459</v>
      </c>
      <c r="F981" s="140">
        <f>F982</f>
        <v>2957.47336</v>
      </c>
      <c r="G981" s="140">
        <f>G982</f>
        <v>0</v>
      </c>
      <c r="H981" s="140">
        <f>H982</f>
        <v>2957.47336</v>
      </c>
      <c r="I981" s="140">
        <f>I982</f>
        <v>2957.47336</v>
      </c>
      <c r="J981" s="150">
        <f t="shared" si="99"/>
        <v>1</v>
      </c>
    </row>
    <row r="982" spans="1:10" ht="18.75">
      <c r="A982" s="41"/>
      <c r="B982" s="41"/>
      <c r="C982" s="126"/>
      <c r="D982" s="126" t="s">
        <v>112</v>
      </c>
      <c r="E982" s="127" t="s">
        <v>113</v>
      </c>
      <c r="F982" s="140">
        <v>2957.47336</v>
      </c>
      <c r="G982" s="49"/>
      <c r="H982" s="140">
        <f>SUM(F982:G982)</f>
        <v>2957.47336</v>
      </c>
      <c r="I982" s="140">
        <f>SUM(G982:H982)</f>
        <v>2957.47336</v>
      </c>
      <c r="J982" s="150">
        <f t="shared" si="99"/>
        <v>1</v>
      </c>
    </row>
    <row r="983" spans="1:10" ht="37.5">
      <c r="A983" s="41"/>
      <c r="B983" s="41"/>
      <c r="C983" s="41" t="s">
        <v>312</v>
      </c>
      <c r="D983" s="41" t="s">
        <v>352</v>
      </c>
      <c r="E983" s="42" t="s">
        <v>144</v>
      </c>
      <c r="F983" s="43">
        <f>F984</f>
        <v>41078.3</v>
      </c>
      <c r="G983" s="43">
        <f aca="true" t="shared" si="102" ref="G983:H985">G984</f>
        <v>0</v>
      </c>
      <c r="H983" s="43">
        <f t="shared" si="102"/>
        <v>49151.7</v>
      </c>
      <c r="I983" s="43">
        <f>I984</f>
        <v>49151.7</v>
      </c>
      <c r="J983" s="44">
        <f t="shared" si="99"/>
        <v>1</v>
      </c>
    </row>
    <row r="984" spans="1:10" ht="18.75">
      <c r="A984" s="41"/>
      <c r="B984" s="41"/>
      <c r="C984" s="41" t="s">
        <v>313</v>
      </c>
      <c r="D984" s="41"/>
      <c r="E984" s="42" t="s">
        <v>172</v>
      </c>
      <c r="F984" s="43">
        <f>F985</f>
        <v>41078.3</v>
      </c>
      <c r="G984" s="43">
        <f t="shared" si="102"/>
        <v>0</v>
      </c>
      <c r="H984" s="43">
        <f t="shared" si="102"/>
        <v>49151.7</v>
      </c>
      <c r="I984" s="43">
        <f>I985</f>
        <v>49151.7</v>
      </c>
      <c r="J984" s="44">
        <f t="shared" si="99"/>
        <v>1</v>
      </c>
    </row>
    <row r="985" spans="1:10" ht="18.75">
      <c r="A985" s="41"/>
      <c r="B985" s="47"/>
      <c r="C985" s="47" t="s">
        <v>314</v>
      </c>
      <c r="D985" s="47" t="s">
        <v>352</v>
      </c>
      <c r="E985" s="48" t="s">
        <v>11</v>
      </c>
      <c r="F985" s="49">
        <f>F986</f>
        <v>41078.3</v>
      </c>
      <c r="G985" s="49">
        <f t="shared" si="102"/>
        <v>0</v>
      </c>
      <c r="H985" s="49">
        <f t="shared" si="102"/>
        <v>49151.7</v>
      </c>
      <c r="I985" s="49">
        <f>I986</f>
        <v>49151.7</v>
      </c>
      <c r="J985" s="50">
        <f t="shared" si="99"/>
        <v>1</v>
      </c>
    </row>
    <row r="986" spans="1:10" ht="18.75">
      <c r="A986" s="47"/>
      <c r="B986" s="41"/>
      <c r="C986" s="47"/>
      <c r="D986" s="47" t="s">
        <v>112</v>
      </c>
      <c r="E986" s="51" t="s">
        <v>113</v>
      </c>
      <c r="F986" s="49">
        <v>41078.3</v>
      </c>
      <c r="G986" s="49"/>
      <c r="H986" s="49">
        <v>49151.7</v>
      </c>
      <c r="I986" s="49">
        <v>49151.7</v>
      </c>
      <c r="J986" s="50">
        <f t="shared" si="99"/>
        <v>1</v>
      </c>
    </row>
    <row r="987" spans="1:10" ht="18.75">
      <c r="A987" s="47"/>
      <c r="B987" s="41" t="s">
        <v>397</v>
      </c>
      <c r="C987" s="41"/>
      <c r="D987" s="41"/>
      <c r="E987" s="54" t="s">
        <v>398</v>
      </c>
      <c r="F987" s="49"/>
      <c r="G987" s="49"/>
      <c r="H987" s="43">
        <f>H993+H988</f>
        <v>12.5</v>
      </c>
      <c r="I987" s="43">
        <f>I993+I988</f>
        <v>12.5</v>
      </c>
      <c r="J987" s="50">
        <f t="shared" si="99"/>
        <v>1</v>
      </c>
    </row>
    <row r="988" spans="1:10" ht="18.75">
      <c r="A988" s="47"/>
      <c r="B988" s="41"/>
      <c r="C988" s="41" t="s">
        <v>248</v>
      </c>
      <c r="D988" s="41" t="s">
        <v>352</v>
      </c>
      <c r="E988" s="42" t="s">
        <v>148</v>
      </c>
      <c r="F988" s="49"/>
      <c r="G988" s="49"/>
      <c r="H988" s="43">
        <f aca="true" t="shared" si="103" ref="H988:I991">H989</f>
        <v>6</v>
      </c>
      <c r="I988" s="43">
        <f t="shared" si="103"/>
        <v>6</v>
      </c>
      <c r="J988" s="50">
        <f t="shared" si="99"/>
        <v>1</v>
      </c>
    </row>
    <row r="989" spans="1:10" ht="37.5">
      <c r="A989" s="47"/>
      <c r="B989" s="41"/>
      <c r="C989" s="41" t="s">
        <v>312</v>
      </c>
      <c r="D989" s="41" t="s">
        <v>352</v>
      </c>
      <c r="E989" s="42" t="s">
        <v>144</v>
      </c>
      <c r="F989" s="49"/>
      <c r="G989" s="49"/>
      <c r="H989" s="43">
        <f t="shared" si="103"/>
        <v>6</v>
      </c>
      <c r="I989" s="43">
        <f t="shared" si="103"/>
        <v>6</v>
      </c>
      <c r="J989" s="50">
        <f t="shared" si="99"/>
        <v>1</v>
      </c>
    </row>
    <row r="990" spans="1:10" ht="18.75">
      <c r="A990" s="47"/>
      <c r="B990" s="41"/>
      <c r="C990" s="41" t="s">
        <v>313</v>
      </c>
      <c r="D990" s="41"/>
      <c r="E990" s="42" t="s">
        <v>172</v>
      </c>
      <c r="F990" s="49"/>
      <c r="G990" s="49"/>
      <c r="H990" s="43">
        <f t="shared" si="103"/>
        <v>6</v>
      </c>
      <c r="I990" s="43">
        <f t="shared" si="103"/>
        <v>6</v>
      </c>
      <c r="J990" s="50">
        <f t="shared" si="99"/>
        <v>1</v>
      </c>
    </row>
    <row r="991" spans="1:10" ht="18.75">
      <c r="A991" s="47"/>
      <c r="B991" s="41"/>
      <c r="C991" s="47" t="s">
        <v>328</v>
      </c>
      <c r="D991" s="47" t="s">
        <v>352</v>
      </c>
      <c r="E991" s="48" t="s">
        <v>124</v>
      </c>
      <c r="F991" s="49"/>
      <c r="G991" s="49"/>
      <c r="H991" s="49">
        <f t="shared" si="103"/>
        <v>6</v>
      </c>
      <c r="I991" s="49">
        <f t="shared" si="103"/>
        <v>6</v>
      </c>
      <c r="J991" s="50">
        <f t="shared" si="99"/>
        <v>1</v>
      </c>
    </row>
    <row r="992" spans="1:10" ht="18.75">
      <c r="A992" s="47"/>
      <c r="B992" s="41"/>
      <c r="C992" s="47"/>
      <c r="D992" s="47" t="s">
        <v>112</v>
      </c>
      <c r="E992" s="51" t="s">
        <v>113</v>
      </c>
      <c r="F992" s="49"/>
      <c r="G992" s="49"/>
      <c r="H992" s="49">
        <v>6</v>
      </c>
      <c r="I992" s="49">
        <v>6</v>
      </c>
      <c r="J992" s="50">
        <f t="shared" si="99"/>
        <v>1</v>
      </c>
    </row>
    <row r="993" spans="1:10" ht="18.75">
      <c r="A993" s="47"/>
      <c r="B993" s="47"/>
      <c r="C993" s="41" t="s">
        <v>169</v>
      </c>
      <c r="D993" s="41" t="s">
        <v>352</v>
      </c>
      <c r="E993" s="42" t="s">
        <v>152</v>
      </c>
      <c r="F993" s="49"/>
      <c r="G993" s="49"/>
      <c r="H993" s="43">
        <f aca="true" t="shared" si="104" ref="H993:I996">H994</f>
        <v>6.5</v>
      </c>
      <c r="I993" s="43">
        <f t="shared" si="104"/>
        <v>6.5</v>
      </c>
      <c r="J993" s="50">
        <f t="shared" si="99"/>
        <v>1</v>
      </c>
    </row>
    <row r="994" spans="1:10" ht="18.75">
      <c r="A994" s="47"/>
      <c r="B994" s="47"/>
      <c r="C994" s="41" t="s">
        <v>183</v>
      </c>
      <c r="D994" s="41" t="s">
        <v>352</v>
      </c>
      <c r="E994" s="42" t="s">
        <v>128</v>
      </c>
      <c r="F994" s="49"/>
      <c r="G994" s="49"/>
      <c r="H994" s="43">
        <f t="shared" si="104"/>
        <v>6.5</v>
      </c>
      <c r="I994" s="43">
        <f t="shared" si="104"/>
        <v>6.5</v>
      </c>
      <c r="J994" s="50">
        <f t="shared" si="99"/>
        <v>1</v>
      </c>
    </row>
    <row r="995" spans="1:10" ht="37.5">
      <c r="A995" s="47"/>
      <c r="B995" s="47"/>
      <c r="C995" s="41" t="s">
        <v>184</v>
      </c>
      <c r="D995" s="41"/>
      <c r="E995" s="42" t="s">
        <v>642</v>
      </c>
      <c r="F995" s="49"/>
      <c r="G995" s="49"/>
      <c r="H995" s="43">
        <f t="shared" si="104"/>
        <v>6.5</v>
      </c>
      <c r="I995" s="43">
        <f t="shared" si="104"/>
        <v>6.5</v>
      </c>
      <c r="J995" s="50">
        <f t="shared" si="99"/>
        <v>1</v>
      </c>
    </row>
    <row r="996" spans="1:10" ht="18.75">
      <c r="A996" s="47"/>
      <c r="B996" s="47"/>
      <c r="C996" s="47" t="s">
        <v>185</v>
      </c>
      <c r="D996" s="47" t="s">
        <v>352</v>
      </c>
      <c r="E996" s="48" t="s">
        <v>114</v>
      </c>
      <c r="F996" s="49"/>
      <c r="G996" s="49"/>
      <c r="H996" s="49">
        <f t="shared" si="104"/>
        <v>6.5</v>
      </c>
      <c r="I996" s="49">
        <f t="shared" si="104"/>
        <v>6.5</v>
      </c>
      <c r="J996" s="50">
        <f t="shared" si="99"/>
        <v>1</v>
      </c>
    </row>
    <row r="997" spans="1:10" ht="18.75">
      <c r="A997" s="47"/>
      <c r="B997" s="47"/>
      <c r="C997" s="47"/>
      <c r="D997" s="47" t="s">
        <v>103</v>
      </c>
      <c r="E997" s="51" t="s">
        <v>104</v>
      </c>
      <c r="F997" s="49"/>
      <c r="G997" s="49"/>
      <c r="H997" s="49">
        <v>6.5</v>
      </c>
      <c r="I997" s="49">
        <v>6.5</v>
      </c>
      <c r="J997" s="50">
        <f t="shared" si="99"/>
        <v>1</v>
      </c>
    </row>
    <row r="998" spans="1:10" ht="18.75">
      <c r="A998" s="47"/>
      <c r="B998" s="52" t="s">
        <v>32</v>
      </c>
      <c r="C998" s="45"/>
      <c r="D998" s="45"/>
      <c r="E998" s="46" t="s">
        <v>559</v>
      </c>
      <c r="F998" s="43">
        <f>F999</f>
        <v>1636.34</v>
      </c>
      <c r="G998" s="43">
        <f>G999</f>
        <v>0</v>
      </c>
      <c r="H998" s="43">
        <f>H999</f>
        <v>1986.3</v>
      </c>
      <c r="I998" s="43">
        <f>I999</f>
        <v>1984.6999999999998</v>
      </c>
      <c r="J998" s="44">
        <f t="shared" si="99"/>
        <v>0.9991944822030911</v>
      </c>
    </row>
    <row r="999" spans="1:10" ht="18.75">
      <c r="A999" s="41"/>
      <c r="B999" s="41"/>
      <c r="C999" s="41" t="s">
        <v>248</v>
      </c>
      <c r="D999" s="41" t="s">
        <v>352</v>
      </c>
      <c r="E999" s="42" t="s">
        <v>148</v>
      </c>
      <c r="F999" s="43">
        <f>F1000+F1008</f>
        <v>1636.34</v>
      </c>
      <c r="G999" s="43">
        <f>G1000+G1008</f>
        <v>0</v>
      </c>
      <c r="H999" s="43">
        <f>H1000+H1008</f>
        <v>1986.3</v>
      </c>
      <c r="I999" s="43">
        <f>I1000+I1008</f>
        <v>1984.6999999999998</v>
      </c>
      <c r="J999" s="44">
        <f t="shared" si="99"/>
        <v>0.9991944822030911</v>
      </c>
    </row>
    <row r="1000" spans="1:10" ht="18.75">
      <c r="A1000" s="41"/>
      <c r="B1000" s="41"/>
      <c r="C1000" s="41" t="s">
        <v>315</v>
      </c>
      <c r="D1000" s="41" t="s">
        <v>352</v>
      </c>
      <c r="E1000" s="42" t="s">
        <v>145</v>
      </c>
      <c r="F1000" s="43">
        <f>F1001</f>
        <v>500</v>
      </c>
      <c r="G1000" s="43">
        <f aca="true" t="shared" si="105" ref="G1000:I1006">G1001</f>
        <v>0</v>
      </c>
      <c r="H1000" s="43">
        <f t="shared" si="105"/>
        <v>700</v>
      </c>
      <c r="I1000" s="43">
        <f>I1001</f>
        <v>698.4</v>
      </c>
      <c r="J1000" s="44">
        <f t="shared" si="99"/>
        <v>0.9977142857142857</v>
      </c>
    </row>
    <row r="1001" spans="1:10" ht="37.5">
      <c r="A1001" s="41"/>
      <c r="B1001" s="41"/>
      <c r="C1001" s="41" t="s">
        <v>316</v>
      </c>
      <c r="D1001" s="41"/>
      <c r="E1001" s="42" t="s">
        <v>317</v>
      </c>
      <c r="F1001" s="43">
        <f>F1002</f>
        <v>500</v>
      </c>
      <c r="G1001" s="43">
        <f t="shared" si="105"/>
        <v>0</v>
      </c>
      <c r="H1001" s="43">
        <f>H1002+H1004+H1006</f>
        <v>700</v>
      </c>
      <c r="I1001" s="43">
        <f>I1002+I1004+I1006</f>
        <v>698.4</v>
      </c>
      <c r="J1001" s="44">
        <f t="shared" si="99"/>
        <v>0.9977142857142857</v>
      </c>
    </row>
    <row r="1002" spans="1:10" ht="18.75">
      <c r="A1002" s="41"/>
      <c r="B1002" s="41"/>
      <c r="C1002" s="47" t="s">
        <v>318</v>
      </c>
      <c r="D1002" s="47" t="s">
        <v>352</v>
      </c>
      <c r="E1002" s="48" t="s">
        <v>376</v>
      </c>
      <c r="F1002" s="49">
        <f>F1003</f>
        <v>500</v>
      </c>
      <c r="G1002" s="49">
        <f t="shared" si="105"/>
        <v>0</v>
      </c>
      <c r="H1002" s="49">
        <f t="shared" si="105"/>
        <v>480</v>
      </c>
      <c r="I1002" s="49">
        <f>I1003</f>
        <v>478.4</v>
      </c>
      <c r="J1002" s="50">
        <f t="shared" si="99"/>
        <v>0.9966666666666666</v>
      </c>
    </row>
    <row r="1003" spans="1:10" ht="18.75">
      <c r="A1003" s="47"/>
      <c r="B1003" s="47"/>
      <c r="C1003" s="47"/>
      <c r="D1003" s="47" t="s">
        <v>103</v>
      </c>
      <c r="E1003" s="51" t="s">
        <v>104</v>
      </c>
      <c r="F1003" s="49">
        <v>500</v>
      </c>
      <c r="G1003" s="49"/>
      <c r="H1003" s="49">
        <v>480</v>
      </c>
      <c r="I1003" s="49">
        <v>478.4</v>
      </c>
      <c r="J1003" s="50">
        <f t="shared" si="99"/>
        <v>0.9966666666666666</v>
      </c>
    </row>
    <row r="1004" spans="1:10" ht="18.75">
      <c r="A1004" s="41"/>
      <c r="B1004" s="41"/>
      <c r="C1004" s="47" t="s">
        <v>830</v>
      </c>
      <c r="D1004" s="47" t="s">
        <v>352</v>
      </c>
      <c r="E1004" s="48" t="s">
        <v>831</v>
      </c>
      <c r="F1004" s="49">
        <f>F1005</f>
        <v>500</v>
      </c>
      <c r="G1004" s="49">
        <f t="shared" si="105"/>
        <v>0</v>
      </c>
      <c r="H1004" s="49">
        <f t="shared" si="105"/>
        <v>20</v>
      </c>
      <c r="I1004" s="49">
        <f>I1005</f>
        <v>20</v>
      </c>
      <c r="J1004" s="50">
        <f t="shared" si="99"/>
        <v>1</v>
      </c>
    </row>
    <row r="1005" spans="1:10" ht="18.75">
      <c r="A1005" s="47"/>
      <c r="B1005" s="47"/>
      <c r="C1005" s="47"/>
      <c r="D1005" s="47" t="s">
        <v>103</v>
      </c>
      <c r="E1005" s="51" t="s">
        <v>104</v>
      </c>
      <c r="F1005" s="49">
        <v>500</v>
      </c>
      <c r="G1005" s="49"/>
      <c r="H1005" s="49">
        <v>20</v>
      </c>
      <c r="I1005" s="49">
        <v>20</v>
      </c>
      <c r="J1005" s="50">
        <f t="shared" si="99"/>
        <v>1</v>
      </c>
    </row>
    <row r="1006" spans="1:10" s="129" customFormat="1" ht="18.75">
      <c r="A1006" s="130"/>
      <c r="B1006" s="130"/>
      <c r="C1006" s="126" t="s">
        <v>830</v>
      </c>
      <c r="D1006" s="126" t="s">
        <v>352</v>
      </c>
      <c r="E1006" s="125" t="s">
        <v>832</v>
      </c>
      <c r="F1006" s="128">
        <f>F1007</f>
        <v>500</v>
      </c>
      <c r="G1006" s="128">
        <f t="shared" si="105"/>
        <v>0</v>
      </c>
      <c r="H1006" s="128">
        <f t="shared" si="105"/>
        <v>200</v>
      </c>
      <c r="I1006" s="128">
        <f t="shared" si="105"/>
        <v>200</v>
      </c>
      <c r="J1006" s="150">
        <f t="shared" si="99"/>
        <v>1</v>
      </c>
    </row>
    <row r="1007" spans="1:10" s="129" customFormat="1" ht="18.75">
      <c r="A1007" s="126"/>
      <c r="B1007" s="126"/>
      <c r="C1007" s="126"/>
      <c r="D1007" s="126" t="s">
        <v>103</v>
      </c>
      <c r="E1007" s="127" t="s">
        <v>104</v>
      </c>
      <c r="F1007" s="128">
        <v>500</v>
      </c>
      <c r="G1007" s="128"/>
      <c r="H1007" s="128">
        <v>200</v>
      </c>
      <c r="I1007" s="128">
        <v>200</v>
      </c>
      <c r="J1007" s="150">
        <f t="shared" si="99"/>
        <v>1</v>
      </c>
    </row>
    <row r="1008" spans="1:10" ht="37.5">
      <c r="A1008" s="41"/>
      <c r="B1008" s="41"/>
      <c r="C1008" s="41" t="s">
        <v>312</v>
      </c>
      <c r="D1008" s="41" t="s">
        <v>352</v>
      </c>
      <c r="E1008" s="42" t="s">
        <v>144</v>
      </c>
      <c r="F1008" s="43">
        <f>F1009</f>
        <v>1136.34</v>
      </c>
      <c r="G1008" s="43">
        <f aca="true" t="shared" si="106" ref="G1008:H1010">G1009</f>
        <v>0</v>
      </c>
      <c r="H1008" s="43">
        <f t="shared" si="106"/>
        <v>1286.3</v>
      </c>
      <c r="I1008" s="43">
        <f>I1009</f>
        <v>1286.3</v>
      </c>
      <c r="J1008" s="44">
        <f t="shared" si="99"/>
        <v>1</v>
      </c>
    </row>
    <row r="1009" spans="1:10" ht="18.75">
      <c r="A1009" s="41"/>
      <c r="B1009" s="41"/>
      <c r="C1009" s="41" t="s">
        <v>313</v>
      </c>
      <c r="D1009" s="41"/>
      <c r="E1009" s="42" t="s">
        <v>172</v>
      </c>
      <c r="F1009" s="43">
        <f>F1010</f>
        <v>1136.34</v>
      </c>
      <c r="G1009" s="43">
        <f t="shared" si="106"/>
        <v>0</v>
      </c>
      <c r="H1009" s="43">
        <f t="shared" si="106"/>
        <v>1286.3</v>
      </c>
      <c r="I1009" s="43">
        <f>I1010</f>
        <v>1286.3</v>
      </c>
      <c r="J1009" s="44">
        <f t="shared" si="99"/>
        <v>1</v>
      </c>
    </row>
    <row r="1010" spans="1:10" ht="18.75">
      <c r="A1010" s="41"/>
      <c r="B1010" s="41"/>
      <c r="C1010" s="47" t="s">
        <v>319</v>
      </c>
      <c r="D1010" s="47" t="s">
        <v>352</v>
      </c>
      <c r="E1010" s="48" t="s">
        <v>13</v>
      </c>
      <c r="F1010" s="49">
        <f>F1011</f>
        <v>1136.34</v>
      </c>
      <c r="G1010" s="49">
        <f t="shared" si="106"/>
        <v>0</v>
      </c>
      <c r="H1010" s="49">
        <f t="shared" si="106"/>
        <v>1286.3</v>
      </c>
      <c r="I1010" s="49">
        <f>I1011</f>
        <v>1286.3</v>
      </c>
      <c r="J1010" s="50">
        <f t="shared" si="99"/>
        <v>1</v>
      </c>
    </row>
    <row r="1011" spans="1:10" ht="18.75">
      <c r="A1011" s="47"/>
      <c r="B1011" s="47"/>
      <c r="C1011" s="47"/>
      <c r="D1011" s="47" t="s">
        <v>112</v>
      </c>
      <c r="E1011" s="51" t="s">
        <v>113</v>
      </c>
      <c r="F1011" s="49">
        <v>1136.34</v>
      </c>
      <c r="G1011" s="49"/>
      <c r="H1011" s="49">
        <v>1286.3</v>
      </c>
      <c r="I1011" s="49">
        <v>1286.3</v>
      </c>
      <c r="J1011" s="50">
        <f t="shared" si="99"/>
        <v>1</v>
      </c>
    </row>
    <row r="1012" spans="1:10" ht="18.75">
      <c r="A1012" s="47"/>
      <c r="B1012" s="45" t="s">
        <v>98</v>
      </c>
      <c r="C1012" s="45"/>
      <c r="D1012" s="45"/>
      <c r="E1012" s="46" t="s">
        <v>366</v>
      </c>
      <c r="F1012" s="43">
        <f>F1013+F1062</f>
        <v>169420.26032000003</v>
      </c>
      <c r="G1012" s="43">
        <f>G1013+G1062</f>
        <v>0</v>
      </c>
      <c r="H1012" s="43">
        <f>H1013+H1062</f>
        <v>189376.42032000003</v>
      </c>
      <c r="I1012" s="43">
        <f>I1013+I1062</f>
        <v>168724.56032</v>
      </c>
      <c r="J1012" s="44">
        <f t="shared" si="99"/>
        <v>0.8909480918210227</v>
      </c>
    </row>
    <row r="1013" spans="1:10" ht="18.75">
      <c r="A1013" s="47"/>
      <c r="B1013" s="45" t="s">
        <v>34</v>
      </c>
      <c r="C1013" s="45"/>
      <c r="D1013" s="45"/>
      <c r="E1013" s="46" t="s">
        <v>85</v>
      </c>
      <c r="F1013" s="43">
        <f>F1014</f>
        <v>149649.66032000002</v>
      </c>
      <c r="G1013" s="43">
        <f>G1014</f>
        <v>0</v>
      </c>
      <c r="H1013" s="43">
        <f>H1014+H1055</f>
        <v>169396.42032000003</v>
      </c>
      <c r="I1013" s="43">
        <f>I1014+I1055</f>
        <v>148771.16032</v>
      </c>
      <c r="J1013" s="44">
        <f aca="true" t="shared" si="107" ref="J1013:J1076">I1013/H1013</f>
        <v>0.8782426454996057</v>
      </c>
    </row>
    <row r="1014" spans="1:10" ht="18.75">
      <c r="A1014" s="41"/>
      <c r="B1014" s="41"/>
      <c r="C1014" s="41" t="s">
        <v>248</v>
      </c>
      <c r="D1014" s="41" t="s">
        <v>352</v>
      </c>
      <c r="E1014" s="42" t="s">
        <v>148</v>
      </c>
      <c r="F1014" s="43">
        <f>F1015+F1043+F1035</f>
        <v>149649.66032000002</v>
      </c>
      <c r="G1014" s="43">
        <f>G1015+G1043+G1035</f>
        <v>0</v>
      </c>
      <c r="H1014" s="43">
        <f>H1015+H1043+H1035</f>
        <v>168492.78032000002</v>
      </c>
      <c r="I1014" s="43">
        <f>I1015+I1043+I1035</f>
        <v>147867.56032</v>
      </c>
      <c r="J1014" s="44">
        <f t="shared" si="107"/>
        <v>0.8775898886538118</v>
      </c>
    </row>
    <row r="1015" spans="1:10" ht="18.75">
      <c r="A1015" s="41"/>
      <c r="B1015" s="41"/>
      <c r="C1015" s="45" t="s">
        <v>249</v>
      </c>
      <c r="D1015" s="55"/>
      <c r="E1015" s="68" t="s">
        <v>139</v>
      </c>
      <c r="F1015" s="43">
        <f>F1016+F1029</f>
        <v>7282.56032</v>
      </c>
      <c r="G1015" s="43">
        <f>G1016+G1029</f>
        <v>0</v>
      </c>
      <c r="H1015" s="43">
        <f>H1016+H1029+H1032</f>
        <v>14147.26032</v>
      </c>
      <c r="I1015" s="43">
        <f>I1016+I1029+I1032</f>
        <v>13491.96032</v>
      </c>
      <c r="J1015" s="44">
        <f t="shared" si="107"/>
        <v>0.9536800776137836</v>
      </c>
    </row>
    <row r="1016" spans="1:10" ht="18.75">
      <c r="A1016" s="41"/>
      <c r="B1016" s="41"/>
      <c r="C1016" s="45" t="s">
        <v>250</v>
      </c>
      <c r="D1016" s="55"/>
      <c r="E1016" s="68" t="s">
        <v>251</v>
      </c>
      <c r="F1016" s="43">
        <f>F1017+F1025+F1027</f>
        <v>6022.56032</v>
      </c>
      <c r="G1016" s="43">
        <f>G1017+G1025+G1027</f>
        <v>0</v>
      </c>
      <c r="H1016" s="43">
        <f>H1017+H1025+H1027+H1019+H1021+H1023</f>
        <v>8622.26032</v>
      </c>
      <c r="I1016" s="43">
        <f>I1017+I1025+I1027+I1019+I1021+I1023</f>
        <v>8491.96032</v>
      </c>
      <c r="J1016" s="44">
        <f t="shared" si="107"/>
        <v>0.9848879533713731</v>
      </c>
    </row>
    <row r="1017" spans="1:10" ht="18.75">
      <c r="A1017" s="41"/>
      <c r="B1017" s="41"/>
      <c r="C1017" s="55" t="s">
        <v>311</v>
      </c>
      <c r="D1017" s="47"/>
      <c r="E1017" s="51" t="s">
        <v>544</v>
      </c>
      <c r="F1017" s="49">
        <f>F1018</f>
        <v>300</v>
      </c>
      <c r="G1017" s="49">
        <f>G1018</f>
        <v>0</v>
      </c>
      <c r="H1017" s="49">
        <f>H1018</f>
        <v>1899.7</v>
      </c>
      <c r="I1017" s="49">
        <f>I1018</f>
        <v>1769.4</v>
      </c>
      <c r="J1017" s="50">
        <f t="shared" si="107"/>
        <v>0.9314102226667369</v>
      </c>
    </row>
    <row r="1018" spans="1:10" ht="18.75">
      <c r="A1018" s="47"/>
      <c r="B1018" s="47"/>
      <c r="C1018" s="47"/>
      <c r="D1018" s="47" t="s">
        <v>112</v>
      </c>
      <c r="E1018" s="51" t="s">
        <v>113</v>
      </c>
      <c r="F1018" s="49">
        <v>300</v>
      </c>
      <c r="G1018" s="49"/>
      <c r="H1018" s="49">
        <v>1899.7</v>
      </c>
      <c r="I1018" s="49">
        <v>1769.4</v>
      </c>
      <c r="J1018" s="50">
        <f t="shared" si="107"/>
        <v>0.9314102226667369</v>
      </c>
    </row>
    <row r="1019" spans="1:10" ht="37.5">
      <c r="A1019" s="47"/>
      <c r="B1019" s="47"/>
      <c r="C1019" s="47" t="s">
        <v>722</v>
      </c>
      <c r="D1019" s="47"/>
      <c r="E1019" s="48" t="s">
        <v>723</v>
      </c>
      <c r="F1019" s="49"/>
      <c r="G1019" s="49"/>
      <c r="H1019" s="57">
        <f>H1020</f>
        <v>166.66666</v>
      </c>
      <c r="I1019" s="57">
        <f>I1020</f>
        <v>166.66666</v>
      </c>
      <c r="J1019" s="50">
        <f t="shared" si="107"/>
        <v>1</v>
      </c>
    </row>
    <row r="1020" spans="1:10" ht="18.75">
      <c r="A1020" s="47"/>
      <c r="B1020" s="47"/>
      <c r="C1020" s="47"/>
      <c r="D1020" s="47" t="s">
        <v>112</v>
      </c>
      <c r="E1020" s="51" t="s">
        <v>113</v>
      </c>
      <c r="F1020" s="49"/>
      <c r="G1020" s="49"/>
      <c r="H1020" s="57">
        <v>166.66666</v>
      </c>
      <c r="I1020" s="57">
        <v>166.66666</v>
      </c>
      <c r="J1020" s="50">
        <f t="shared" si="107"/>
        <v>1</v>
      </c>
    </row>
    <row r="1021" spans="1:10" s="129" customFormat="1" ht="37.5">
      <c r="A1021" s="126"/>
      <c r="B1021" s="126"/>
      <c r="C1021" s="126" t="s">
        <v>722</v>
      </c>
      <c r="D1021" s="126"/>
      <c r="E1021" s="125" t="s">
        <v>724</v>
      </c>
      <c r="F1021" s="128"/>
      <c r="G1021" s="128"/>
      <c r="H1021" s="140">
        <f>H1022</f>
        <v>225</v>
      </c>
      <c r="I1021" s="140">
        <f>I1022</f>
        <v>225</v>
      </c>
      <c r="J1021" s="150">
        <f t="shared" si="107"/>
        <v>1</v>
      </c>
    </row>
    <row r="1022" spans="1:10" s="129" customFormat="1" ht="18.75">
      <c r="A1022" s="126"/>
      <c r="B1022" s="126"/>
      <c r="C1022" s="126"/>
      <c r="D1022" s="126" t="s">
        <v>112</v>
      </c>
      <c r="E1022" s="127" t="s">
        <v>113</v>
      </c>
      <c r="F1022" s="128"/>
      <c r="G1022" s="128"/>
      <c r="H1022" s="140">
        <v>225</v>
      </c>
      <c r="I1022" s="140">
        <v>225</v>
      </c>
      <c r="J1022" s="150">
        <f t="shared" si="107"/>
        <v>1</v>
      </c>
    </row>
    <row r="1023" spans="1:10" s="129" customFormat="1" ht="37.5">
      <c r="A1023" s="126"/>
      <c r="B1023" s="126"/>
      <c r="C1023" s="126" t="s">
        <v>722</v>
      </c>
      <c r="D1023" s="126"/>
      <c r="E1023" s="125" t="s">
        <v>725</v>
      </c>
      <c r="F1023" s="128"/>
      <c r="G1023" s="128"/>
      <c r="H1023" s="140">
        <f>H1024</f>
        <v>608.33334</v>
      </c>
      <c r="I1023" s="140">
        <f>I1024</f>
        <v>608.33334</v>
      </c>
      <c r="J1023" s="150">
        <f t="shared" si="107"/>
        <v>1</v>
      </c>
    </row>
    <row r="1024" spans="1:10" s="129" customFormat="1" ht="18.75">
      <c r="A1024" s="126"/>
      <c r="B1024" s="126"/>
      <c r="C1024" s="126"/>
      <c r="D1024" s="126" t="s">
        <v>112</v>
      </c>
      <c r="E1024" s="127" t="s">
        <v>113</v>
      </c>
      <c r="F1024" s="128"/>
      <c r="G1024" s="128"/>
      <c r="H1024" s="140">
        <v>608.33334</v>
      </c>
      <c r="I1024" s="140">
        <v>608.33334</v>
      </c>
      <c r="J1024" s="150">
        <f t="shared" si="107"/>
        <v>1</v>
      </c>
    </row>
    <row r="1025" spans="1:10" ht="18.75">
      <c r="A1025" s="47"/>
      <c r="B1025" s="47"/>
      <c r="C1025" s="47" t="s">
        <v>513</v>
      </c>
      <c r="D1025" s="47"/>
      <c r="E1025" s="48" t="s">
        <v>486</v>
      </c>
      <c r="F1025" s="57">
        <f>F1026</f>
        <v>2861.28016</v>
      </c>
      <c r="G1025" s="57">
        <f>G1026</f>
        <v>0</v>
      </c>
      <c r="H1025" s="57">
        <f>H1026</f>
        <v>2861.28016</v>
      </c>
      <c r="I1025" s="57">
        <f>I1026</f>
        <v>2861.28016</v>
      </c>
      <c r="J1025" s="50">
        <f t="shared" si="107"/>
        <v>1</v>
      </c>
    </row>
    <row r="1026" spans="1:10" ht="18.75">
      <c r="A1026" s="47"/>
      <c r="B1026" s="47"/>
      <c r="C1026" s="47"/>
      <c r="D1026" s="47" t="s">
        <v>112</v>
      </c>
      <c r="E1026" s="51" t="s">
        <v>113</v>
      </c>
      <c r="F1026" s="57">
        <v>2861.28016</v>
      </c>
      <c r="G1026" s="49"/>
      <c r="H1026" s="57">
        <f>SUM(F1026:G1026)</f>
        <v>2861.28016</v>
      </c>
      <c r="I1026" s="57">
        <v>2861.28016</v>
      </c>
      <c r="J1026" s="50">
        <f t="shared" si="107"/>
        <v>1</v>
      </c>
    </row>
    <row r="1027" spans="1:10" ht="18.75">
      <c r="A1027" s="126"/>
      <c r="B1027" s="126"/>
      <c r="C1027" s="126" t="s">
        <v>513</v>
      </c>
      <c r="D1027" s="126"/>
      <c r="E1027" s="125" t="s">
        <v>459</v>
      </c>
      <c r="F1027" s="140">
        <f>F1028</f>
        <v>2861.28016</v>
      </c>
      <c r="G1027" s="140">
        <f>G1028</f>
        <v>0</v>
      </c>
      <c r="H1027" s="140">
        <f>H1028</f>
        <v>2861.28016</v>
      </c>
      <c r="I1027" s="140">
        <f>I1028</f>
        <v>2861.28016</v>
      </c>
      <c r="J1027" s="150">
        <f t="shared" si="107"/>
        <v>1</v>
      </c>
    </row>
    <row r="1028" spans="1:10" ht="18.75">
      <c r="A1028" s="126"/>
      <c r="B1028" s="126"/>
      <c r="C1028" s="126"/>
      <c r="D1028" s="126" t="s">
        <v>112</v>
      </c>
      <c r="E1028" s="127" t="s">
        <v>113</v>
      </c>
      <c r="F1028" s="140">
        <v>2861.28016</v>
      </c>
      <c r="G1028" s="49"/>
      <c r="H1028" s="140">
        <f>SUM(F1028:G1028)</f>
        <v>2861.28016</v>
      </c>
      <c r="I1028" s="140">
        <v>2861.28016</v>
      </c>
      <c r="J1028" s="150">
        <f t="shared" si="107"/>
        <v>1</v>
      </c>
    </row>
    <row r="1029" spans="1:10" ht="18.75">
      <c r="A1029" s="47"/>
      <c r="B1029" s="47"/>
      <c r="C1029" s="45" t="s">
        <v>608</v>
      </c>
      <c r="D1029" s="55"/>
      <c r="E1029" s="68" t="s">
        <v>580</v>
      </c>
      <c r="F1029" s="49">
        <f aca="true" t="shared" si="108" ref="F1029:I1033">F1030</f>
        <v>1260</v>
      </c>
      <c r="G1029" s="49">
        <f t="shared" si="108"/>
        <v>0</v>
      </c>
      <c r="H1029" s="43">
        <f t="shared" si="108"/>
        <v>525</v>
      </c>
      <c r="I1029" s="43">
        <f t="shared" si="108"/>
        <v>0</v>
      </c>
      <c r="J1029" s="44">
        <f t="shared" si="107"/>
        <v>0</v>
      </c>
    </row>
    <row r="1030" spans="1:10" ht="18.75">
      <c r="A1030" s="47"/>
      <c r="B1030" s="47"/>
      <c r="C1030" s="55" t="s">
        <v>609</v>
      </c>
      <c r="D1030" s="47"/>
      <c r="E1030" s="51" t="s">
        <v>544</v>
      </c>
      <c r="F1030" s="49">
        <f t="shared" si="108"/>
        <v>1260</v>
      </c>
      <c r="G1030" s="49">
        <f t="shared" si="108"/>
        <v>0</v>
      </c>
      <c r="H1030" s="49">
        <f t="shared" si="108"/>
        <v>525</v>
      </c>
      <c r="I1030" s="49">
        <f t="shared" si="108"/>
        <v>0</v>
      </c>
      <c r="J1030" s="50">
        <f t="shared" si="107"/>
        <v>0</v>
      </c>
    </row>
    <row r="1031" spans="1:10" ht="18.75">
      <c r="A1031" s="47"/>
      <c r="B1031" s="47"/>
      <c r="C1031" s="47"/>
      <c r="D1031" s="47" t="s">
        <v>112</v>
      </c>
      <c r="E1031" s="51" t="s">
        <v>113</v>
      </c>
      <c r="F1031" s="49">
        <v>1260</v>
      </c>
      <c r="G1031" s="49"/>
      <c r="H1031" s="49">
        <v>525</v>
      </c>
      <c r="I1031" s="49"/>
      <c r="J1031" s="50">
        <f t="shared" si="107"/>
        <v>0</v>
      </c>
    </row>
    <row r="1032" spans="1:10" s="23" customFormat="1" ht="18.75">
      <c r="A1032" s="41"/>
      <c r="B1032" s="41"/>
      <c r="C1032" s="41" t="s">
        <v>893</v>
      </c>
      <c r="D1032" s="41"/>
      <c r="E1032" s="54" t="s">
        <v>894</v>
      </c>
      <c r="F1032" s="43"/>
      <c r="G1032" s="43"/>
      <c r="H1032" s="43">
        <f t="shared" si="108"/>
        <v>5000</v>
      </c>
      <c r="I1032" s="43">
        <f t="shared" si="108"/>
        <v>5000</v>
      </c>
      <c r="J1032" s="44">
        <f t="shared" si="107"/>
        <v>1</v>
      </c>
    </row>
    <row r="1033" spans="1:10" s="129" customFormat="1" ht="18.75">
      <c r="A1033" s="126"/>
      <c r="B1033" s="126"/>
      <c r="C1033" s="126" t="s">
        <v>895</v>
      </c>
      <c r="D1033" s="126"/>
      <c r="E1033" s="127" t="s">
        <v>896</v>
      </c>
      <c r="F1033" s="128"/>
      <c r="G1033" s="128"/>
      <c r="H1033" s="128">
        <f t="shared" si="108"/>
        <v>5000</v>
      </c>
      <c r="I1033" s="128">
        <f t="shared" si="108"/>
        <v>5000</v>
      </c>
      <c r="J1033" s="150">
        <f t="shared" si="107"/>
        <v>1</v>
      </c>
    </row>
    <row r="1034" spans="1:10" s="129" customFormat="1" ht="18.75">
      <c r="A1034" s="126"/>
      <c r="B1034" s="126"/>
      <c r="C1034" s="126"/>
      <c r="D1034" s="126" t="s">
        <v>112</v>
      </c>
      <c r="E1034" s="127" t="s">
        <v>113</v>
      </c>
      <c r="F1034" s="128"/>
      <c r="G1034" s="128"/>
      <c r="H1034" s="128">
        <v>5000</v>
      </c>
      <c r="I1034" s="128">
        <v>5000</v>
      </c>
      <c r="J1034" s="150">
        <f t="shared" si="107"/>
        <v>1</v>
      </c>
    </row>
    <row r="1035" spans="1:10" ht="18.75">
      <c r="A1035" s="41"/>
      <c r="B1035" s="41"/>
      <c r="C1035" s="41" t="s">
        <v>432</v>
      </c>
      <c r="D1035" s="59"/>
      <c r="E1035" s="60" t="s">
        <v>389</v>
      </c>
      <c r="F1035" s="43">
        <f>F1036</f>
        <v>40120.9</v>
      </c>
      <c r="G1035" s="43">
        <f>G1036</f>
        <v>0</v>
      </c>
      <c r="H1035" s="43">
        <f>H1036</f>
        <v>43061.979999999996</v>
      </c>
      <c r="I1035" s="43">
        <f>I1036</f>
        <v>23092.1</v>
      </c>
      <c r="J1035" s="44">
        <f t="shared" si="107"/>
        <v>0.5362526293496026</v>
      </c>
    </row>
    <row r="1036" spans="1:10" ht="18.75">
      <c r="A1036" s="41"/>
      <c r="B1036" s="41"/>
      <c r="C1036" s="41" t="s">
        <v>433</v>
      </c>
      <c r="D1036" s="59"/>
      <c r="E1036" s="58" t="s">
        <v>434</v>
      </c>
      <c r="F1036" s="43">
        <f>F1037+F1039+F1041</f>
        <v>40120.9</v>
      </c>
      <c r="G1036" s="43">
        <f>G1037+G1039+G1041</f>
        <v>0</v>
      </c>
      <c r="H1036" s="43">
        <f>H1037+H1039+H1041</f>
        <v>43061.979999999996</v>
      </c>
      <c r="I1036" s="43">
        <f>I1037+I1039+I1041</f>
        <v>23092.1</v>
      </c>
      <c r="J1036" s="44">
        <f t="shared" si="107"/>
        <v>0.5362526293496026</v>
      </c>
    </row>
    <row r="1037" spans="1:10" ht="37.5">
      <c r="A1037" s="47"/>
      <c r="B1037" s="47"/>
      <c r="C1037" s="47" t="s">
        <v>435</v>
      </c>
      <c r="D1037" s="47"/>
      <c r="E1037" s="51" t="s">
        <v>436</v>
      </c>
      <c r="F1037" s="49">
        <f>F1038</f>
        <v>4020.9</v>
      </c>
      <c r="G1037" s="49">
        <f>G1038</f>
        <v>0</v>
      </c>
      <c r="H1037" s="49">
        <f>H1038</f>
        <v>204.84</v>
      </c>
      <c r="I1037" s="49">
        <f>I1038</f>
        <v>204.8</v>
      </c>
      <c r="J1037" s="50">
        <f t="shared" si="107"/>
        <v>0.9998047256395236</v>
      </c>
    </row>
    <row r="1038" spans="1:10" ht="18.75">
      <c r="A1038" s="47"/>
      <c r="B1038" s="47"/>
      <c r="C1038" s="47"/>
      <c r="D1038" s="47" t="s">
        <v>112</v>
      </c>
      <c r="E1038" s="51" t="s">
        <v>113</v>
      </c>
      <c r="F1038" s="49">
        <v>4020.9</v>
      </c>
      <c r="G1038" s="49"/>
      <c r="H1038" s="49">
        <v>204.84</v>
      </c>
      <c r="I1038" s="49">
        <v>204.8</v>
      </c>
      <c r="J1038" s="50">
        <f t="shared" si="107"/>
        <v>0.9998047256395236</v>
      </c>
    </row>
    <row r="1039" spans="1:10" ht="37.5">
      <c r="A1039" s="47"/>
      <c r="B1039" s="47"/>
      <c r="C1039" s="47" t="s">
        <v>687</v>
      </c>
      <c r="D1039" s="47"/>
      <c r="E1039" s="51" t="s">
        <v>688</v>
      </c>
      <c r="F1039" s="49">
        <f>F1040</f>
        <v>6100</v>
      </c>
      <c r="G1039" s="49">
        <f>G1040</f>
        <v>0</v>
      </c>
      <c r="H1039" s="49">
        <f>H1040</f>
        <v>12857.14</v>
      </c>
      <c r="I1039" s="49">
        <f>I1040</f>
        <v>6866.2</v>
      </c>
      <c r="J1039" s="50">
        <f t="shared" si="107"/>
        <v>0.5340378964528659</v>
      </c>
    </row>
    <row r="1040" spans="1:10" ht="18.75">
      <c r="A1040" s="47"/>
      <c r="B1040" s="47"/>
      <c r="C1040" s="47"/>
      <c r="D1040" s="47" t="s">
        <v>112</v>
      </c>
      <c r="E1040" s="51" t="s">
        <v>113</v>
      </c>
      <c r="F1040" s="49">
        <v>6100</v>
      </c>
      <c r="G1040" s="177"/>
      <c r="H1040" s="49">
        <v>12857.14</v>
      </c>
      <c r="I1040" s="49">
        <v>6866.2</v>
      </c>
      <c r="J1040" s="50">
        <f t="shared" si="107"/>
        <v>0.5340378964528659</v>
      </c>
    </row>
    <row r="1041" spans="1:10" s="129" customFormat="1" ht="37.5">
      <c r="A1041" s="126"/>
      <c r="B1041" s="126"/>
      <c r="C1041" s="126" t="s">
        <v>687</v>
      </c>
      <c r="D1041" s="126"/>
      <c r="E1041" s="127" t="s">
        <v>689</v>
      </c>
      <c r="F1041" s="128">
        <f>F1042</f>
        <v>30000</v>
      </c>
      <c r="G1041" s="128">
        <f>G1042</f>
        <v>0</v>
      </c>
      <c r="H1041" s="128">
        <f>H1042</f>
        <v>30000</v>
      </c>
      <c r="I1041" s="128">
        <f>I1042</f>
        <v>16021.1</v>
      </c>
      <c r="J1041" s="150">
        <f t="shared" si="107"/>
        <v>0.5340366666666667</v>
      </c>
    </row>
    <row r="1042" spans="1:10" s="129" customFormat="1" ht="18.75">
      <c r="A1042" s="126"/>
      <c r="B1042" s="126"/>
      <c r="C1042" s="126"/>
      <c r="D1042" s="126" t="s">
        <v>112</v>
      </c>
      <c r="E1042" s="127" t="s">
        <v>113</v>
      </c>
      <c r="F1042" s="128">
        <v>30000</v>
      </c>
      <c r="G1042" s="177"/>
      <c r="H1042" s="128">
        <f>SUM(F1042:G1042)</f>
        <v>30000</v>
      </c>
      <c r="I1042" s="128">
        <v>16021.1</v>
      </c>
      <c r="J1042" s="150">
        <f t="shared" si="107"/>
        <v>0.5340366666666667</v>
      </c>
    </row>
    <row r="1043" spans="1:10" ht="37.5">
      <c r="A1043" s="41"/>
      <c r="B1043" s="41"/>
      <c r="C1043" s="41" t="s">
        <v>312</v>
      </c>
      <c r="D1043" s="41" t="s">
        <v>352</v>
      </c>
      <c r="E1043" s="42" t="s">
        <v>144</v>
      </c>
      <c r="F1043" s="43">
        <f>F1044</f>
        <v>102246.20000000001</v>
      </c>
      <c r="G1043" s="43">
        <f>G1044</f>
        <v>0</v>
      </c>
      <c r="H1043" s="43">
        <f>H1044</f>
        <v>111283.54000000001</v>
      </c>
      <c r="I1043" s="43">
        <f>I1044</f>
        <v>111283.5</v>
      </c>
      <c r="J1043" s="44">
        <f t="shared" si="107"/>
        <v>0.9999996405578039</v>
      </c>
    </row>
    <row r="1044" spans="1:10" ht="18.75">
      <c r="A1044" s="41"/>
      <c r="B1044" s="41"/>
      <c r="C1044" s="41" t="s">
        <v>313</v>
      </c>
      <c r="D1044" s="41"/>
      <c r="E1044" s="42" t="s">
        <v>172</v>
      </c>
      <c r="F1044" s="43">
        <f>F1045+F1047+F1049+F1053+F1051</f>
        <v>102246.20000000001</v>
      </c>
      <c r="G1044" s="43">
        <f>G1045+G1047+G1049+G1053+G1051</f>
        <v>0</v>
      </c>
      <c r="H1044" s="43">
        <f>H1045+H1047+H1049+H1053+H1051</f>
        <v>111283.54000000001</v>
      </c>
      <c r="I1044" s="43">
        <f>I1045+I1047+I1049+I1053+I1051</f>
        <v>111283.5</v>
      </c>
      <c r="J1044" s="44">
        <f t="shared" si="107"/>
        <v>0.9999996405578039</v>
      </c>
    </row>
    <row r="1045" spans="1:10" ht="18.75">
      <c r="A1045" s="41"/>
      <c r="B1045" s="41"/>
      <c r="C1045" s="47" t="s">
        <v>320</v>
      </c>
      <c r="D1045" s="47" t="s">
        <v>352</v>
      </c>
      <c r="E1045" s="48" t="s">
        <v>14</v>
      </c>
      <c r="F1045" s="49">
        <f>F1046</f>
        <v>40830.9</v>
      </c>
      <c r="G1045" s="49">
        <f>G1046</f>
        <v>0</v>
      </c>
      <c r="H1045" s="49">
        <f>H1046</f>
        <v>43969.04</v>
      </c>
      <c r="I1045" s="49">
        <f>I1046</f>
        <v>43969</v>
      </c>
      <c r="J1045" s="50">
        <f t="shared" si="107"/>
        <v>0.999999090268971</v>
      </c>
    </row>
    <row r="1046" spans="1:10" ht="18.75">
      <c r="A1046" s="47"/>
      <c r="B1046" s="47"/>
      <c r="C1046" s="47"/>
      <c r="D1046" s="47" t="s">
        <v>112</v>
      </c>
      <c r="E1046" s="51" t="s">
        <v>113</v>
      </c>
      <c r="F1046" s="49">
        <v>40830.9</v>
      </c>
      <c r="G1046" s="49"/>
      <c r="H1046" s="49">
        <v>43969.04</v>
      </c>
      <c r="I1046" s="49">
        <v>43969</v>
      </c>
      <c r="J1046" s="50">
        <f t="shared" si="107"/>
        <v>0.999999090268971</v>
      </c>
    </row>
    <row r="1047" spans="1:10" ht="18.75">
      <c r="A1047" s="41"/>
      <c r="B1047" s="41"/>
      <c r="C1047" s="47" t="s">
        <v>321</v>
      </c>
      <c r="D1047" s="47" t="s">
        <v>352</v>
      </c>
      <c r="E1047" s="48" t="s">
        <v>377</v>
      </c>
      <c r="F1047" s="49">
        <f>F1048</f>
        <v>23220.9</v>
      </c>
      <c r="G1047" s="49">
        <f>G1048</f>
        <v>0</v>
      </c>
      <c r="H1047" s="49">
        <f>H1048</f>
        <v>25074</v>
      </c>
      <c r="I1047" s="49">
        <f>I1048</f>
        <v>25074</v>
      </c>
      <c r="J1047" s="50">
        <f t="shared" si="107"/>
        <v>1</v>
      </c>
    </row>
    <row r="1048" spans="1:10" ht="18.75">
      <c r="A1048" s="47"/>
      <c r="B1048" s="47"/>
      <c r="C1048" s="47"/>
      <c r="D1048" s="47" t="s">
        <v>112</v>
      </c>
      <c r="E1048" s="51" t="s">
        <v>113</v>
      </c>
      <c r="F1048" s="49">
        <v>23220.9</v>
      </c>
      <c r="G1048" s="49"/>
      <c r="H1048" s="49">
        <v>25074</v>
      </c>
      <c r="I1048" s="49">
        <v>25074</v>
      </c>
      <c r="J1048" s="50">
        <f t="shared" si="107"/>
        <v>1</v>
      </c>
    </row>
    <row r="1049" spans="1:10" ht="18.75">
      <c r="A1049" s="41"/>
      <c r="B1049" s="41"/>
      <c r="C1049" s="47" t="s">
        <v>322</v>
      </c>
      <c r="D1049" s="47" t="s">
        <v>352</v>
      </c>
      <c r="E1049" s="48" t="s">
        <v>378</v>
      </c>
      <c r="F1049" s="49">
        <f>F1050</f>
        <v>37594.4</v>
      </c>
      <c r="G1049" s="49">
        <f>G1050</f>
        <v>0</v>
      </c>
      <c r="H1049" s="49">
        <f>H1050</f>
        <v>41640.5</v>
      </c>
      <c r="I1049" s="49">
        <f>I1050</f>
        <v>41640.5</v>
      </c>
      <c r="J1049" s="50">
        <f t="shared" si="107"/>
        <v>1</v>
      </c>
    </row>
    <row r="1050" spans="1:10" ht="18.75">
      <c r="A1050" s="47"/>
      <c r="B1050" s="47"/>
      <c r="C1050" s="47"/>
      <c r="D1050" s="47" t="s">
        <v>112</v>
      </c>
      <c r="E1050" s="51" t="s">
        <v>113</v>
      </c>
      <c r="F1050" s="49">
        <v>37594.4</v>
      </c>
      <c r="G1050" s="49"/>
      <c r="H1050" s="49">
        <v>41640.5</v>
      </c>
      <c r="I1050" s="49">
        <v>41640.5</v>
      </c>
      <c r="J1050" s="50">
        <f t="shared" si="107"/>
        <v>1</v>
      </c>
    </row>
    <row r="1051" spans="1:10" ht="18.75">
      <c r="A1051" s="41"/>
      <c r="B1051" s="41"/>
      <c r="C1051" s="47" t="s">
        <v>323</v>
      </c>
      <c r="D1051" s="47" t="s">
        <v>352</v>
      </c>
      <c r="E1051" s="48" t="s">
        <v>22</v>
      </c>
      <c r="F1051" s="49">
        <f>F1052</f>
        <v>50</v>
      </c>
      <c r="G1051" s="49">
        <f>G1052</f>
        <v>0</v>
      </c>
      <c r="H1051" s="49">
        <f>H1052</f>
        <v>50</v>
      </c>
      <c r="I1051" s="49">
        <f>I1052</f>
        <v>50</v>
      </c>
      <c r="J1051" s="50">
        <f t="shared" si="107"/>
        <v>1</v>
      </c>
    </row>
    <row r="1052" spans="1:10" ht="18.75">
      <c r="A1052" s="47"/>
      <c r="B1052" s="47"/>
      <c r="C1052" s="47"/>
      <c r="D1052" s="47" t="s">
        <v>112</v>
      </c>
      <c r="E1052" s="51" t="s">
        <v>113</v>
      </c>
      <c r="F1052" s="49">
        <v>50</v>
      </c>
      <c r="G1052" s="49"/>
      <c r="H1052" s="49">
        <f>SUM(F1052:G1052)</f>
        <v>50</v>
      </c>
      <c r="I1052" s="49">
        <v>50</v>
      </c>
      <c r="J1052" s="50">
        <f t="shared" si="107"/>
        <v>1</v>
      </c>
    </row>
    <row r="1053" spans="1:10" ht="18.75">
      <c r="A1053" s="41"/>
      <c r="B1053" s="41"/>
      <c r="C1053" s="47" t="s">
        <v>324</v>
      </c>
      <c r="D1053" s="47" t="s">
        <v>352</v>
      </c>
      <c r="E1053" s="48" t="s">
        <v>23</v>
      </c>
      <c r="F1053" s="49">
        <f>F1054</f>
        <v>550</v>
      </c>
      <c r="G1053" s="49">
        <f>G1054</f>
        <v>0</v>
      </c>
      <c r="H1053" s="49">
        <f>H1054</f>
        <v>550</v>
      </c>
      <c r="I1053" s="49">
        <f>I1054</f>
        <v>550</v>
      </c>
      <c r="J1053" s="50">
        <f t="shared" si="107"/>
        <v>1</v>
      </c>
    </row>
    <row r="1054" spans="1:10" ht="18.75">
      <c r="A1054" s="47"/>
      <c r="B1054" s="47"/>
      <c r="C1054" s="47"/>
      <c r="D1054" s="47" t="s">
        <v>112</v>
      </c>
      <c r="E1054" s="51" t="s">
        <v>113</v>
      </c>
      <c r="F1054" s="49">
        <v>550</v>
      </c>
      <c r="G1054" s="49"/>
      <c r="H1054" s="49">
        <f>SUM(F1054:G1054)</f>
        <v>550</v>
      </c>
      <c r="I1054" s="49">
        <v>550</v>
      </c>
      <c r="J1054" s="50">
        <f t="shared" si="107"/>
        <v>1</v>
      </c>
    </row>
    <row r="1055" spans="1:10" ht="37.5">
      <c r="A1055" s="47"/>
      <c r="B1055" s="47"/>
      <c r="C1055" s="41" t="s">
        <v>192</v>
      </c>
      <c r="D1055" s="41"/>
      <c r="E1055" s="54" t="s">
        <v>634</v>
      </c>
      <c r="F1055" s="43"/>
      <c r="G1055" s="43"/>
      <c r="H1055" s="43">
        <f>H1056</f>
        <v>903.64</v>
      </c>
      <c r="I1055" s="43">
        <f>I1056</f>
        <v>903.5999999999999</v>
      </c>
      <c r="J1055" s="44">
        <f t="shared" si="107"/>
        <v>0.999955734584569</v>
      </c>
    </row>
    <row r="1056" spans="1:10" ht="18.75">
      <c r="A1056" s="47"/>
      <c r="B1056" s="47"/>
      <c r="C1056" s="41" t="s">
        <v>203</v>
      </c>
      <c r="D1056" s="41"/>
      <c r="E1056" s="54" t="s">
        <v>135</v>
      </c>
      <c r="F1056" s="43"/>
      <c r="G1056" s="43"/>
      <c r="H1056" s="43">
        <f>H1057</f>
        <v>903.64</v>
      </c>
      <c r="I1056" s="43">
        <f>I1057</f>
        <v>903.5999999999999</v>
      </c>
      <c r="J1056" s="44">
        <f t="shared" si="107"/>
        <v>0.999955734584569</v>
      </c>
    </row>
    <row r="1057" spans="1:10" ht="18.75">
      <c r="A1057" s="47"/>
      <c r="B1057" s="47"/>
      <c r="C1057" s="41" t="s">
        <v>374</v>
      </c>
      <c r="D1057" s="41"/>
      <c r="E1057" s="54" t="s">
        <v>425</v>
      </c>
      <c r="F1057" s="43"/>
      <c r="G1057" s="43"/>
      <c r="H1057" s="43">
        <f>H1058+H1060</f>
        <v>903.64</v>
      </c>
      <c r="I1057" s="43">
        <f>I1058+I1060</f>
        <v>903.5999999999999</v>
      </c>
      <c r="J1057" s="44">
        <f t="shared" si="107"/>
        <v>0.999955734584569</v>
      </c>
    </row>
    <row r="1058" spans="1:10" ht="18.75">
      <c r="A1058" s="47"/>
      <c r="B1058" s="47"/>
      <c r="C1058" s="47" t="s">
        <v>704</v>
      </c>
      <c r="D1058" s="47"/>
      <c r="E1058" s="51" t="s">
        <v>705</v>
      </c>
      <c r="F1058" s="49"/>
      <c r="G1058" s="49"/>
      <c r="H1058" s="49">
        <f>H1059</f>
        <v>613.4</v>
      </c>
      <c r="I1058" s="49">
        <f>I1059</f>
        <v>613.4</v>
      </c>
      <c r="J1058" s="50">
        <f t="shared" si="107"/>
        <v>1</v>
      </c>
    </row>
    <row r="1059" spans="1:10" ht="18.75">
      <c r="A1059" s="47"/>
      <c r="B1059" s="47"/>
      <c r="C1059" s="47"/>
      <c r="D1059" s="47" t="s">
        <v>112</v>
      </c>
      <c r="E1059" s="51" t="s">
        <v>113</v>
      </c>
      <c r="F1059" s="49"/>
      <c r="G1059" s="49"/>
      <c r="H1059" s="49">
        <v>613.4</v>
      </c>
      <c r="I1059" s="49">
        <v>613.4</v>
      </c>
      <c r="J1059" s="50">
        <f t="shared" si="107"/>
        <v>1</v>
      </c>
    </row>
    <row r="1060" spans="1:10" ht="18.75">
      <c r="A1060" s="126"/>
      <c r="B1060" s="126"/>
      <c r="C1060" s="65" t="s">
        <v>706</v>
      </c>
      <c r="D1060" s="65" t="s">
        <v>352</v>
      </c>
      <c r="E1060" s="70" t="s">
        <v>707</v>
      </c>
      <c r="F1060" s="49">
        <f>F1061</f>
        <v>390</v>
      </c>
      <c r="G1060" s="49">
        <f>G1061</f>
        <v>0</v>
      </c>
      <c r="H1060" s="49">
        <f>H1061</f>
        <v>290.24</v>
      </c>
      <c r="I1060" s="49">
        <f>I1061</f>
        <v>290.2</v>
      </c>
      <c r="J1060" s="50">
        <f t="shared" si="107"/>
        <v>0.9998621830209481</v>
      </c>
    </row>
    <row r="1061" spans="1:10" ht="18.75">
      <c r="A1061" s="126"/>
      <c r="B1061" s="126"/>
      <c r="C1061" s="47"/>
      <c r="D1061" s="47" t="s">
        <v>112</v>
      </c>
      <c r="E1061" s="51" t="s">
        <v>113</v>
      </c>
      <c r="F1061" s="49">
        <v>390</v>
      </c>
      <c r="G1061" s="49"/>
      <c r="H1061" s="49">
        <v>290.24</v>
      </c>
      <c r="I1061" s="49">
        <v>290.2</v>
      </c>
      <c r="J1061" s="50">
        <f t="shared" si="107"/>
        <v>0.9998621830209481</v>
      </c>
    </row>
    <row r="1062" spans="1:10" ht="18.75">
      <c r="A1062" s="64"/>
      <c r="B1062" s="52" t="s">
        <v>10</v>
      </c>
      <c r="C1062" s="45"/>
      <c r="D1062" s="45"/>
      <c r="E1062" s="46" t="s">
        <v>726</v>
      </c>
      <c r="F1062" s="43">
        <f>F1063+F1081</f>
        <v>19770.6</v>
      </c>
      <c r="G1062" s="43">
        <f>G1063+G1081</f>
        <v>0</v>
      </c>
      <c r="H1062" s="43">
        <f>H1063+H1081+H1094</f>
        <v>19980.000000000004</v>
      </c>
      <c r="I1062" s="43">
        <f>I1063+I1081+I1094</f>
        <v>19953.4</v>
      </c>
      <c r="J1062" s="44">
        <f t="shared" si="107"/>
        <v>0.9986686686686685</v>
      </c>
    </row>
    <row r="1063" spans="1:10" ht="18.75">
      <c r="A1063" s="41"/>
      <c r="B1063" s="41"/>
      <c r="C1063" s="41" t="s">
        <v>248</v>
      </c>
      <c r="D1063" s="41" t="s">
        <v>352</v>
      </c>
      <c r="E1063" s="42" t="s">
        <v>148</v>
      </c>
      <c r="F1063" s="43">
        <f>F1064+F1073</f>
        <v>19647.3</v>
      </c>
      <c r="G1063" s="43">
        <f>G1064+G1073</f>
        <v>0</v>
      </c>
      <c r="H1063" s="43">
        <f>H1064+H1073</f>
        <v>18981.9</v>
      </c>
      <c r="I1063" s="43">
        <f>I1064+I1073</f>
        <v>18955.3</v>
      </c>
      <c r="J1063" s="44">
        <f t="shared" si="107"/>
        <v>0.9985986650440681</v>
      </c>
    </row>
    <row r="1064" spans="1:10" ht="18.75">
      <c r="A1064" s="41"/>
      <c r="B1064" s="41"/>
      <c r="C1064" s="41" t="s">
        <v>249</v>
      </c>
      <c r="D1064" s="41" t="s">
        <v>352</v>
      </c>
      <c r="E1064" s="42" t="s">
        <v>139</v>
      </c>
      <c r="F1064" s="43">
        <f>F1065</f>
        <v>4635</v>
      </c>
      <c r="G1064" s="43">
        <f>G1065</f>
        <v>0</v>
      </c>
      <c r="H1064" s="43">
        <f>H1065</f>
        <v>3127.9000000000005</v>
      </c>
      <c r="I1064" s="43">
        <f>I1065</f>
        <v>3117.8</v>
      </c>
      <c r="J1064" s="44">
        <f t="shared" si="107"/>
        <v>0.9967709965152337</v>
      </c>
    </row>
    <row r="1065" spans="1:10" ht="18.75">
      <c r="A1065" s="41"/>
      <c r="B1065" s="41"/>
      <c r="C1065" s="41" t="s">
        <v>250</v>
      </c>
      <c r="D1065" s="41"/>
      <c r="E1065" s="42" t="s">
        <v>251</v>
      </c>
      <c r="F1065" s="43">
        <f>F1066+F1069</f>
        <v>4635</v>
      </c>
      <c r="G1065" s="43">
        <f>G1066+G1069</f>
        <v>0</v>
      </c>
      <c r="H1065" s="43">
        <f>H1066+H1069</f>
        <v>3127.9000000000005</v>
      </c>
      <c r="I1065" s="43">
        <f>I1066+I1069</f>
        <v>3117.8</v>
      </c>
      <c r="J1065" s="44">
        <f t="shared" si="107"/>
        <v>0.9967709965152337</v>
      </c>
    </row>
    <row r="1066" spans="1:10" ht="18.75">
      <c r="A1066" s="41"/>
      <c r="B1066" s="41"/>
      <c r="C1066" s="47" t="s">
        <v>325</v>
      </c>
      <c r="D1066" s="47" t="s">
        <v>352</v>
      </c>
      <c r="E1066" s="48" t="s">
        <v>379</v>
      </c>
      <c r="F1066" s="49">
        <f>F1067</f>
        <v>3825</v>
      </c>
      <c r="G1066" s="49">
        <f>G1067</f>
        <v>0</v>
      </c>
      <c r="H1066" s="49">
        <f>H1067+H1068</f>
        <v>2635.6000000000004</v>
      </c>
      <c r="I1066" s="49">
        <f>I1067+I1068</f>
        <v>2635.6000000000004</v>
      </c>
      <c r="J1066" s="50">
        <f t="shared" si="107"/>
        <v>1</v>
      </c>
    </row>
    <row r="1067" spans="1:10" ht="18.75">
      <c r="A1067" s="47"/>
      <c r="B1067" s="47"/>
      <c r="C1067" s="47"/>
      <c r="D1067" s="47" t="s">
        <v>103</v>
      </c>
      <c r="E1067" s="51" t="s">
        <v>104</v>
      </c>
      <c r="F1067" s="49">
        <v>3825</v>
      </c>
      <c r="G1067" s="49"/>
      <c r="H1067" s="49">
        <v>565.8</v>
      </c>
      <c r="I1067" s="49">
        <v>565.8</v>
      </c>
      <c r="J1067" s="50">
        <f t="shared" si="107"/>
        <v>1</v>
      </c>
    </row>
    <row r="1068" spans="1:10" ht="18.75">
      <c r="A1068" s="47"/>
      <c r="B1068" s="47"/>
      <c r="C1068" s="47"/>
      <c r="D1068" s="47" t="s">
        <v>112</v>
      </c>
      <c r="E1068" s="51" t="s">
        <v>113</v>
      </c>
      <c r="F1068" s="49"/>
      <c r="G1068" s="49"/>
      <c r="H1068" s="49">
        <v>2069.8</v>
      </c>
      <c r="I1068" s="49">
        <v>2069.8</v>
      </c>
      <c r="J1068" s="50">
        <f t="shared" si="107"/>
        <v>1</v>
      </c>
    </row>
    <row r="1069" spans="1:10" ht="18.75">
      <c r="A1069" s="41"/>
      <c r="B1069" s="41"/>
      <c r="C1069" s="47" t="s">
        <v>326</v>
      </c>
      <c r="D1069" s="47" t="s">
        <v>352</v>
      </c>
      <c r="E1069" s="48" t="s">
        <v>125</v>
      </c>
      <c r="F1069" s="49">
        <f>F1071</f>
        <v>810</v>
      </c>
      <c r="G1069" s="49">
        <f>G1071</f>
        <v>0</v>
      </c>
      <c r="H1069" s="49">
        <f>H1071+H1072+H1070</f>
        <v>492.3</v>
      </c>
      <c r="I1069" s="49">
        <f>I1071+I1072+I1070</f>
        <v>482.20000000000005</v>
      </c>
      <c r="J1069" s="50">
        <f t="shared" si="107"/>
        <v>0.9794840544383506</v>
      </c>
    </row>
    <row r="1070" spans="1:10" ht="37.5">
      <c r="A1070" s="41"/>
      <c r="B1070" s="41"/>
      <c r="C1070" s="47"/>
      <c r="D1070" s="47" t="s">
        <v>101</v>
      </c>
      <c r="E1070" s="51" t="s">
        <v>102</v>
      </c>
      <c r="F1070" s="49"/>
      <c r="G1070" s="49"/>
      <c r="H1070" s="49">
        <v>20.2</v>
      </c>
      <c r="I1070" s="49">
        <v>10.1</v>
      </c>
      <c r="J1070" s="50">
        <f t="shared" si="107"/>
        <v>0.5</v>
      </c>
    </row>
    <row r="1071" spans="1:10" ht="18.75">
      <c r="A1071" s="47"/>
      <c r="B1071" s="47"/>
      <c r="C1071" s="47"/>
      <c r="D1071" s="47" t="s">
        <v>103</v>
      </c>
      <c r="E1071" s="51" t="s">
        <v>104</v>
      </c>
      <c r="F1071" s="49">
        <v>810</v>
      </c>
      <c r="G1071" s="49"/>
      <c r="H1071" s="49">
        <v>272.1</v>
      </c>
      <c r="I1071" s="49">
        <v>272.1</v>
      </c>
      <c r="J1071" s="50">
        <f t="shared" si="107"/>
        <v>1</v>
      </c>
    </row>
    <row r="1072" spans="1:10" ht="18.75">
      <c r="A1072" s="47"/>
      <c r="B1072" s="47"/>
      <c r="C1072" s="47"/>
      <c r="D1072" s="47" t="s">
        <v>112</v>
      </c>
      <c r="E1072" s="51" t="s">
        <v>113</v>
      </c>
      <c r="F1072" s="49"/>
      <c r="G1072" s="49"/>
      <c r="H1072" s="49">
        <v>200</v>
      </c>
      <c r="I1072" s="49">
        <v>200</v>
      </c>
      <c r="J1072" s="50">
        <f t="shared" si="107"/>
        <v>1</v>
      </c>
    </row>
    <row r="1073" spans="1:10" ht="37.5">
      <c r="A1073" s="41"/>
      <c r="B1073" s="41"/>
      <c r="C1073" s="41" t="s">
        <v>312</v>
      </c>
      <c r="D1073" s="41" t="s">
        <v>352</v>
      </c>
      <c r="E1073" s="42" t="s">
        <v>144</v>
      </c>
      <c r="F1073" s="43">
        <f>F1074</f>
        <v>15012.3</v>
      </c>
      <c r="G1073" s="43">
        <f>G1074</f>
        <v>0</v>
      </c>
      <c r="H1073" s="43">
        <f>H1074</f>
        <v>15854</v>
      </c>
      <c r="I1073" s="43">
        <f>I1074</f>
        <v>15837.5</v>
      </c>
      <c r="J1073" s="44">
        <f t="shared" si="107"/>
        <v>0.998959253185316</v>
      </c>
    </row>
    <row r="1074" spans="1:10" ht="18.75">
      <c r="A1074" s="41"/>
      <c r="B1074" s="41"/>
      <c r="C1074" s="41" t="s">
        <v>313</v>
      </c>
      <c r="D1074" s="41"/>
      <c r="E1074" s="42" t="s">
        <v>172</v>
      </c>
      <c r="F1074" s="43">
        <f>F1075+F1079</f>
        <v>15012.3</v>
      </c>
      <c r="G1074" s="43">
        <f>G1075+G1079</f>
        <v>0</v>
      </c>
      <c r="H1074" s="43">
        <f>H1075+H1079</f>
        <v>15854</v>
      </c>
      <c r="I1074" s="43">
        <f>I1075+I1079</f>
        <v>15837.5</v>
      </c>
      <c r="J1074" s="44">
        <f t="shared" si="107"/>
        <v>0.998959253185316</v>
      </c>
    </row>
    <row r="1075" spans="1:10" ht="18.75">
      <c r="A1075" s="41"/>
      <c r="B1075" s="41"/>
      <c r="C1075" s="47" t="s">
        <v>327</v>
      </c>
      <c r="D1075" s="47" t="s">
        <v>352</v>
      </c>
      <c r="E1075" s="48" t="s">
        <v>7</v>
      </c>
      <c r="F1075" s="49">
        <f>SUM(F1076:F1078)</f>
        <v>6029.599999999999</v>
      </c>
      <c r="G1075" s="49">
        <f>SUM(G1076:G1078)</f>
        <v>0</v>
      </c>
      <c r="H1075" s="49">
        <f>SUM(H1076:H1078)</f>
        <v>6837.3</v>
      </c>
      <c r="I1075" s="49">
        <f>SUM(I1076:I1078)</f>
        <v>6820.8</v>
      </c>
      <c r="J1075" s="50">
        <f t="shared" si="107"/>
        <v>0.997586766706156</v>
      </c>
    </row>
    <row r="1076" spans="1:10" ht="37.5">
      <c r="A1076" s="47"/>
      <c r="B1076" s="47"/>
      <c r="C1076" s="47"/>
      <c r="D1076" s="47" t="s">
        <v>101</v>
      </c>
      <c r="E1076" s="51" t="s">
        <v>102</v>
      </c>
      <c r="F1076" s="49">
        <v>5607.2</v>
      </c>
      <c r="G1076" s="49"/>
      <c r="H1076" s="49">
        <v>6607.3</v>
      </c>
      <c r="I1076" s="49">
        <v>6603.5</v>
      </c>
      <c r="J1076" s="50">
        <f t="shared" si="107"/>
        <v>0.9994248785434292</v>
      </c>
    </row>
    <row r="1077" spans="1:10" ht="18.75">
      <c r="A1077" s="47"/>
      <c r="B1077" s="47"/>
      <c r="C1077" s="47"/>
      <c r="D1077" s="47" t="s">
        <v>103</v>
      </c>
      <c r="E1077" s="51" t="s">
        <v>104</v>
      </c>
      <c r="F1077" s="49">
        <v>418.2</v>
      </c>
      <c r="G1077" s="49"/>
      <c r="H1077" s="49">
        <v>227.8</v>
      </c>
      <c r="I1077" s="49">
        <v>216</v>
      </c>
      <c r="J1077" s="50">
        <f aca="true" t="shared" si="109" ref="J1077:J1122">I1077/H1077</f>
        <v>0.948200175592625</v>
      </c>
    </row>
    <row r="1078" spans="1:10" ht="18.75">
      <c r="A1078" s="47"/>
      <c r="B1078" s="47"/>
      <c r="C1078" s="47"/>
      <c r="D1078" s="47" t="s">
        <v>105</v>
      </c>
      <c r="E1078" s="51" t="s">
        <v>106</v>
      </c>
      <c r="F1078" s="49">
        <v>4.2</v>
      </c>
      <c r="G1078" s="49"/>
      <c r="H1078" s="49">
        <v>2.2</v>
      </c>
      <c r="I1078" s="49">
        <v>1.3</v>
      </c>
      <c r="J1078" s="50">
        <f t="shared" si="109"/>
        <v>0.5909090909090908</v>
      </c>
    </row>
    <row r="1079" spans="1:10" ht="18.75">
      <c r="A1079" s="41"/>
      <c r="B1079" s="41"/>
      <c r="C1079" s="47" t="s">
        <v>328</v>
      </c>
      <c r="D1079" s="47" t="s">
        <v>352</v>
      </c>
      <c r="E1079" s="48" t="s">
        <v>124</v>
      </c>
      <c r="F1079" s="49">
        <f>F1080</f>
        <v>8982.7</v>
      </c>
      <c r="G1079" s="49">
        <f>G1080</f>
        <v>0</v>
      </c>
      <c r="H1079" s="49">
        <f>H1080</f>
        <v>9016.7</v>
      </c>
      <c r="I1079" s="49">
        <f>I1080</f>
        <v>9016.7</v>
      </c>
      <c r="J1079" s="50">
        <f t="shared" si="109"/>
        <v>1</v>
      </c>
    </row>
    <row r="1080" spans="1:10" ht="18.75">
      <c r="A1080" s="47"/>
      <c r="B1080" s="47"/>
      <c r="C1080" s="47"/>
      <c r="D1080" s="47" t="s">
        <v>112</v>
      </c>
      <c r="E1080" s="51" t="s">
        <v>113</v>
      </c>
      <c r="F1080" s="49">
        <v>8982.7</v>
      </c>
      <c r="G1080" s="49"/>
      <c r="H1080" s="49">
        <v>9016.7</v>
      </c>
      <c r="I1080" s="49">
        <v>9016.7</v>
      </c>
      <c r="J1080" s="50">
        <f t="shared" si="109"/>
        <v>1</v>
      </c>
    </row>
    <row r="1081" spans="1:10" ht="37.5">
      <c r="A1081" s="41"/>
      <c r="B1081" s="41"/>
      <c r="C1081" s="41" t="s">
        <v>192</v>
      </c>
      <c r="D1081" s="41" t="s">
        <v>352</v>
      </c>
      <c r="E1081" s="42" t="s">
        <v>460</v>
      </c>
      <c r="F1081" s="43">
        <f>F1082</f>
        <v>123.3</v>
      </c>
      <c r="G1081" s="43">
        <f>G1082</f>
        <v>0</v>
      </c>
      <c r="H1081" s="43">
        <f>H1082</f>
        <v>835.1999999999999</v>
      </c>
      <c r="I1081" s="43">
        <f>I1082</f>
        <v>835.1999999999999</v>
      </c>
      <c r="J1081" s="44">
        <f t="shared" si="109"/>
        <v>1</v>
      </c>
    </row>
    <row r="1082" spans="1:10" ht="18.75">
      <c r="A1082" s="41"/>
      <c r="B1082" s="41"/>
      <c r="C1082" s="41" t="s">
        <v>203</v>
      </c>
      <c r="D1082" s="41" t="s">
        <v>352</v>
      </c>
      <c r="E1082" s="42" t="s">
        <v>135</v>
      </c>
      <c r="F1082" s="43">
        <f>F1088+F1091+F1083</f>
        <v>123.3</v>
      </c>
      <c r="G1082" s="43">
        <f>G1088+G1091+G1083</f>
        <v>0</v>
      </c>
      <c r="H1082" s="43">
        <f>H1088+H1091+H1083</f>
        <v>835.1999999999999</v>
      </c>
      <c r="I1082" s="43">
        <f>I1088+I1091+I1083</f>
        <v>835.1999999999999</v>
      </c>
      <c r="J1082" s="44">
        <f t="shared" si="109"/>
        <v>1</v>
      </c>
    </row>
    <row r="1083" spans="1:10" ht="18.75">
      <c r="A1083" s="41"/>
      <c r="B1083" s="41"/>
      <c r="C1083" s="41" t="s">
        <v>204</v>
      </c>
      <c r="D1083" s="41"/>
      <c r="E1083" s="42" t="s">
        <v>205</v>
      </c>
      <c r="F1083" s="43">
        <f>F1086</f>
        <v>30</v>
      </c>
      <c r="G1083" s="43">
        <f>G1086</f>
        <v>0</v>
      </c>
      <c r="H1083" s="43">
        <f>H1086+H1084</f>
        <v>713.9</v>
      </c>
      <c r="I1083" s="43">
        <f>I1086+I1084</f>
        <v>713.9</v>
      </c>
      <c r="J1083" s="44">
        <f t="shared" si="109"/>
        <v>1</v>
      </c>
    </row>
    <row r="1084" spans="1:10" ht="18.75">
      <c r="A1084" s="41"/>
      <c r="B1084" s="41"/>
      <c r="C1084" s="47" t="s">
        <v>206</v>
      </c>
      <c r="D1084" s="47" t="s">
        <v>352</v>
      </c>
      <c r="E1084" s="48" t="s">
        <v>463</v>
      </c>
      <c r="F1084" s="43"/>
      <c r="G1084" s="43"/>
      <c r="H1084" s="49">
        <f aca="true" t="shared" si="110" ref="F1084:I1086">H1085</f>
        <v>683.9</v>
      </c>
      <c r="I1084" s="49">
        <f t="shared" si="110"/>
        <v>683.9</v>
      </c>
      <c r="J1084" s="50">
        <f>I1084/H1084</f>
        <v>1</v>
      </c>
    </row>
    <row r="1085" spans="1:10" ht="18.75">
      <c r="A1085" s="41"/>
      <c r="B1085" s="41"/>
      <c r="C1085" s="47"/>
      <c r="D1085" s="47" t="s">
        <v>112</v>
      </c>
      <c r="E1085" s="51" t="s">
        <v>113</v>
      </c>
      <c r="F1085" s="43"/>
      <c r="G1085" s="43"/>
      <c r="H1085" s="49">
        <v>683.9</v>
      </c>
      <c r="I1085" s="49">
        <v>683.9</v>
      </c>
      <c r="J1085" s="50">
        <f>I1085/H1085</f>
        <v>1</v>
      </c>
    </row>
    <row r="1086" spans="1:10" ht="18.75">
      <c r="A1086" s="41"/>
      <c r="B1086" s="41"/>
      <c r="C1086" s="47" t="s">
        <v>298</v>
      </c>
      <c r="D1086" s="47" t="s">
        <v>352</v>
      </c>
      <c r="E1086" s="48" t="s">
        <v>531</v>
      </c>
      <c r="F1086" s="49">
        <f t="shared" si="110"/>
        <v>30</v>
      </c>
      <c r="G1086" s="49">
        <f t="shared" si="110"/>
        <v>0</v>
      </c>
      <c r="H1086" s="49">
        <f t="shared" si="110"/>
        <v>30</v>
      </c>
      <c r="I1086" s="49">
        <f t="shared" si="110"/>
        <v>30</v>
      </c>
      <c r="J1086" s="50">
        <f t="shared" si="109"/>
        <v>1</v>
      </c>
    </row>
    <row r="1087" spans="1:10" ht="18.75">
      <c r="A1087" s="41"/>
      <c r="B1087" s="41"/>
      <c r="C1087" s="47"/>
      <c r="D1087" s="47" t="s">
        <v>103</v>
      </c>
      <c r="E1087" s="51" t="s">
        <v>104</v>
      </c>
      <c r="F1087" s="49">
        <v>30</v>
      </c>
      <c r="G1087" s="49"/>
      <c r="H1087" s="49">
        <f>SUM(F1087:G1087)</f>
        <v>30</v>
      </c>
      <c r="I1087" s="49">
        <v>30</v>
      </c>
      <c r="J1087" s="50">
        <f t="shared" si="109"/>
        <v>1</v>
      </c>
    </row>
    <row r="1088" spans="1:10" ht="18.75">
      <c r="A1088" s="41"/>
      <c r="B1088" s="41"/>
      <c r="C1088" s="41" t="s">
        <v>299</v>
      </c>
      <c r="D1088" s="41"/>
      <c r="E1088" s="58" t="s">
        <v>532</v>
      </c>
      <c r="F1088" s="43">
        <f aca="true" t="shared" si="111" ref="F1088:I1089">F1089</f>
        <v>76.5</v>
      </c>
      <c r="G1088" s="43">
        <f t="shared" si="111"/>
        <v>0</v>
      </c>
      <c r="H1088" s="43">
        <f t="shared" si="111"/>
        <v>87.5</v>
      </c>
      <c r="I1088" s="43">
        <f t="shared" si="111"/>
        <v>87.5</v>
      </c>
      <c r="J1088" s="44">
        <f t="shared" si="109"/>
        <v>1</v>
      </c>
    </row>
    <row r="1089" spans="1:10" ht="18.75">
      <c r="A1089" s="41"/>
      <c r="B1089" s="41"/>
      <c r="C1089" s="47" t="s">
        <v>300</v>
      </c>
      <c r="D1089" s="47" t="s">
        <v>352</v>
      </c>
      <c r="E1089" s="62" t="s">
        <v>533</v>
      </c>
      <c r="F1089" s="49">
        <f t="shared" si="111"/>
        <v>76.5</v>
      </c>
      <c r="G1089" s="49">
        <f t="shared" si="111"/>
        <v>0</v>
      </c>
      <c r="H1089" s="49">
        <f t="shared" si="111"/>
        <v>87.5</v>
      </c>
      <c r="I1089" s="49">
        <f t="shared" si="111"/>
        <v>87.5</v>
      </c>
      <c r="J1089" s="50">
        <f t="shared" si="109"/>
        <v>1</v>
      </c>
    </row>
    <row r="1090" spans="1:10" ht="18.75">
      <c r="A1090" s="47"/>
      <c r="B1090" s="47"/>
      <c r="C1090" s="47"/>
      <c r="D1090" s="47" t="s">
        <v>103</v>
      </c>
      <c r="E1090" s="51" t="s">
        <v>104</v>
      </c>
      <c r="F1090" s="49">
        <v>76.5</v>
      </c>
      <c r="G1090" s="49"/>
      <c r="H1090" s="49">
        <v>87.5</v>
      </c>
      <c r="I1090" s="49">
        <v>87.5</v>
      </c>
      <c r="J1090" s="50">
        <f t="shared" si="109"/>
        <v>1</v>
      </c>
    </row>
    <row r="1091" spans="1:10" ht="18.75">
      <c r="A1091" s="41"/>
      <c r="B1091" s="41"/>
      <c r="C1091" s="41" t="s">
        <v>301</v>
      </c>
      <c r="D1091" s="41"/>
      <c r="E1091" s="42" t="s">
        <v>302</v>
      </c>
      <c r="F1091" s="43">
        <f aca="true" t="shared" si="112" ref="F1091:I1092">F1092</f>
        <v>16.8</v>
      </c>
      <c r="G1091" s="43">
        <f t="shared" si="112"/>
        <v>0</v>
      </c>
      <c r="H1091" s="43">
        <f t="shared" si="112"/>
        <v>33.8</v>
      </c>
      <c r="I1091" s="43">
        <f t="shared" si="112"/>
        <v>33.8</v>
      </c>
      <c r="J1091" s="44">
        <f t="shared" si="109"/>
        <v>1</v>
      </c>
    </row>
    <row r="1092" spans="1:10" ht="18.75">
      <c r="A1092" s="41"/>
      <c r="B1092" s="41"/>
      <c r="C1092" s="47" t="s">
        <v>303</v>
      </c>
      <c r="D1092" s="47" t="s">
        <v>352</v>
      </c>
      <c r="E1092" s="48" t="s">
        <v>304</v>
      </c>
      <c r="F1092" s="49">
        <f t="shared" si="112"/>
        <v>16.8</v>
      </c>
      <c r="G1092" s="49">
        <f t="shared" si="112"/>
        <v>0</v>
      </c>
      <c r="H1092" s="49">
        <f t="shared" si="112"/>
        <v>33.8</v>
      </c>
      <c r="I1092" s="49">
        <f t="shared" si="112"/>
        <v>33.8</v>
      </c>
      <c r="J1092" s="50">
        <f t="shared" si="109"/>
        <v>1</v>
      </c>
    </row>
    <row r="1093" spans="1:10" ht="18.75">
      <c r="A1093" s="47"/>
      <c r="B1093" s="47"/>
      <c r="C1093" s="47"/>
      <c r="D1093" s="47" t="s">
        <v>103</v>
      </c>
      <c r="E1093" s="51" t="s">
        <v>104</v>
      </c>
      <c r="F1093" s="49">
        <v>16.8</v>
      </c>
      <c r="G1093" s="49"/>
      <c r="H1093" s="49">
        <v>33.8</v>
      </c>
      <c r="I1093" s="49">
        <v>33.8</v>
      </c>
      <c r="J1093" s="50">
        <f t="shared" si="109"/>
        <v>1</v>
      </c>
    </row>
    <row r="1094" spans="1:10" ht="18.75">
      <c r="A1094" s="47"/>
      <c r="B1094" s="47"/>
      <c r="C1094" s="41" t="s">
        <v>169</v>
      </c>
      <c r="D1094" s="41" t="s">
        <v>352</v>
      </c>
      <c r="E1094" s="42" t="s">
        <v>146</v>
      </c>
      <c r="F1094" s="49"/>
      <c r="G1094" s="49"/>
      <c r="H1094" s="43">
        <f aca="true" t="shared" si="113" ref="H1094:I1097">H1095</f>
        <v>162.9</v>
      </c>
      <c r="I1094" s="43">
        <f t="shared" si="113"/>
        <v>162.9</v>
      </c>
      <c r="J1094" s="44">
        <f t="shared" si="109"/>
        <v>1</v>
      </c>
    </row>
    <row r="1095" spans="1:10" ht="37.5">
      <c r="A1095" s="47"/>
      <c r="B1095" s="47"/>
      <c r="C1095" s="41" t="s">
        <v>170</v>
      </c>
      <c r="D1095" s="41" t="s">
        <v>352</v>
      </c>
      <c r="E1095" s="42" t="s">
        <v>126</v>
      </c>
      <c r="F1095" s="49"/>
      <c r="G1095" s="49"/>
      <c r="H1095" s="43">
        <f t="shared" si="113"/>
        <v>162.9</v>
      </c>
      <c r="I1095" s="43">
        <f t="shared" si="113"/>
        <v>162.9</v>
      </c>
      <c r="J1095" s="44">
        <f t="shared" si="109"/>
        <v>1</v>
      </c>
    </row>
    <row r="1096" spans="1:10" ht="18.75">
      <c r="A1096" s="47"/>
      <c r="B1096" s="47"/>
      <c r="C1096" s="41" t="s">
        <v>171</v>
      </c>
      <c r="D1096" s="41"/>
      <c r="E1096" s="42" t="s">
        <v>172</v>
      </c>
      <c r="F1096" s="49"/>
      <c r="G1096" s="49"/>
      <c r="H1096" s="43">
        <f t="shared" si="113"/>
        <v>162.9</v>
      </c>
      <c r="I1096" s="43">
        <f t="shared" si="113"/>
        <v>162.9</v>
      </c>
      <c r="J1096" s="44">
        <f t="shared" si="109"/>
        <v>1</v>
      </c>
    </row>
    <row r="1097" spans="1:10" ht="18.75">
      <c r="A1097" s="47"/>
      <c r="B1097" s="47"/>
      <c r="C1097" s="135" t="s">
        <v>871</v>
      </c>
      <c r="D1097" s="134"/>
      <c r="E1097" s="136" t="s">
        <v>872</v>
      </c>
      <c r="F1097" s="137"/>
      <c r="G1097" s="137"/>
      <c r="H1097" s="137">
        <f t="shared" si="113"/>
        <v>162.9</v>
      </c>
      <c r="I1097" s="137">
        <f t="shared" si="113"/>
        <v>162.9</v>
      </c>
      <c r="J1097" s="181">
        <f t="shared" si="109"/>
        <v>1</v>
      </c>
    </row>
    <row r="1098" spans="1:10" ht="37.5">
      <c r="A1098" s="47"/>
      <c r="B1098" s="47"/>
      <c r="C1098" s="135"/>
      <c r="D1098" s="134" t="s">
        <v>101</v>
      </c>
      <c r="E1098" s="136" t="s">
        <v>102</v>
      </c>
      <c r="F1098" s="137"/>
      <c r="G1098" s="137"/>
      <c r="H1098" s="137">
        <v>162.9</v>
      </c>
      <c r="I1098" s="137">
        <v>162.9</v>
      </c>
      <c r="J1098" s="181">
        <f t="shared" si="109"/>
        <v>1</v>
      </c>
    </row>
    <row r="1099" spans="1:10" ht="18.75">
      <c r="A1099" s="47"/>
      <c r="B1099" s="45" t="s">
        <v>97</v>
      </c>
      <c r="C1099" s="45"/>
      <c r="D1099" s="45"/>
      <c r="E1099" s="46" t="s">
        <v>0</v>
      </c>
      <c r="F1099" s="43">
        <f>F1100</f>
        <v>109318.2</v>
      </c>
      <c r="G1099" s="43">
        <f>G1100</f>
        <v>0</v>
      </c>
      <c r="H1099" s="43">
        <f>H1100</f>
        <v>33950.6</v>
      </c>
      <c r="I1099" s="43">
        <f>I1100</f>
        <v>24622.440000000002</v>
      </c>
      <c r="J1099" s="44">
        <f t="shared" si="109"/>
        <v>0.7252431473965115</v>
      </c>
    </row>
    <row r="1100" spans="1:10" ht="18.75">
      <c r="A1100" s="47"/>
      <c r="B1100" s="45" t="s">
        <v>41</v>
      </c>
      <c r="C1100" s="45"/>
      <c r="D1100" s="45"/>
      <c r="E1100" s="46" t="s">
        <v>2</v>
      </c>
      <c r="F1100" s="43">
        <f>F1106</f>
        <v>109318.2</v>
      </c>
      <c r="G1100" s="43">
        <f>G1106</f>
        <v>0</v>
      </c>
      <c r="H1100" s="43">
        <f>H1106+H1101</f>
        <v>33950.6</v>
      </c>
      <c r="I1100" s="43">
        <f>I1106+I1101</f>
        <v>24622.440000000002</v>
      </c>
      <c r="J1100" s="44">
        <f t="shared" si="109"/>
        <v>0.7252431473965115</v>
      </c>
    </row>
    <row r="1101" spans="1:10" ht="18.75">
      <c r="A1101" s="47"/>
      <c r="B1101" s="45"/>
      <c r="C1101" s="41" t="s">
        <v>244</v>
      </c>
      <c r="D1101" s="41" t="s">
        <v>352</v>
      </c>
      <c r="E1101" s="42" t="s">
        <v>137</v>
      </c>
      <c r="F1101" s="43">
        <f>F1106</f>
        <v>109318.2</v>
      </c>
      <c r="G1101" s="43">
        <f>G1106</f>
        <v>0</v>
      </c>
      <c r="H1101" s="43">
        <f aca="true" t="shared" si="114" ref="H1101:I1104">H1102</f>
        <v>30</v>
      </c>
      <c r="I1101" s="43">
        <f t="shared" si="114"/>
        <v>30</v>
      </c>
      <c r="J1101" s="44">
        <f t="shared" si="109"/>
        <v>1</v>
      </c>
    </row>
    <row r="1102" spans="1:10" ht="18.75">
      <c r="A1102" s="47"/>
      <c r="B1102" s="45"/>
      <c r="C1102" s="41" t="s">
        <v>245</v>
      </c>
      <c r="D1102" s="55"/>
      <c r="E1102" s="42" t="s">
        <v>138</v>
      </c>
      <c r="F1102" s="64"/>
      <c r="G1102" s="64"/>
      <c r="H1102" s="146">
        <f t="shared" si="114"/>
        <v>30</v>
      </c>
      <c r="I1102" s="146">
        <f t="shared" si="114"/>
        <v>30</v>
      </c>
      <c r="J1102" s="44">
        <f>I1102/H1102</f>
        <v>1</v>
      </c>
    </row>
    <row r="1103" spans="1:10" ht="37.5">
      <c r="A1103" s="47"/>
      <c r="B1103" s="45"/>
      <c r="C1103" s="41" t="s">
        <v>288</v>
      </c>
      <c r="D1103" s="41"/>
      <c r="E1103" s="42" t="s">
        <v>426</v>
      </c>
      <c r="F1103" s="43"/>
      <c r="G1103" s="43"/>
      <c r="H1103" s="43">
        <f t="shared" si="114"/>
        <v>30</v>
      </c>
      <c r="I1103" s="43">
        <f t="shared" si="114"/>
        <v>30</v>
      </c>
      <c r="J1103" s="44">
        <f>I1103/H1103</f>
        <v>1</v>
      </c>
    </row>
    <row r="1104" spans="1:10" s="129" customFormat="1" ht="18.75">
      <c r="A1104" s="126"/>
      <c r="B1104" s="141"/>
      <c r="C1104" s="126" t="s">
        <v>890</v>
      </c>
      <c r="D1104" s="130"/>
      <c r="E1104" s="125" t="s">
        <v>891</v>
      </c>
      <c r="F1104" s="160"/>
      <c r="G1104" s="160"/>
      <c r="H1104" s="128">
        <f t="shared" si="114"/>
        <v>30</v>
      </c>
      <c r="I1104" s="128">
        <f t="shared" si="114"/>
        <v>30</v>
      </c>
      <c r="J1104" s="150">
        <f>I1104/H1104</f>
        <v>1</v>
      </c>
    </row>
    <row r="1105" spans="1:10" s="129" customFormat="1" ht="18.75">
      <c r="A1105" s="126"/>
      <c r="B1105" s="141"/>
      <c r="C1105" s="130"/>
      <c r="D1105" s="126" t="s">
        <v>112</v>
      </c>
      <c r="E1105" s="127" t="s">
        <v>113</v>
      </c>
      <c r="F1105" s="160"/>
      <c r="G1105" s="160"/>
      <c r="H1105" s="128">
        <v>30</v>
      </c>
      <c r="I1105" s="128">
        <v>30</v>
      </c>
      <c r="J1105" s="150">
        <f>I1105/H1105</f>
        <v>1</v>
      </c>
    </row>
    <row r="1106" spans="1:10" ht="18.75">
      <c r="A1106" s="41"/>
      <c r="B1106" s="41"/>
      <c r="C1106" s="41" t="s">
        <v>254</v>
      </c>
      <c r="D1106" s="41" t="s">
        <v>352</v>
      </c>
      <c r="E1106" s="42" t="s">
        <v>632</v>
      </c>
      <c r="F1106" s="43">
        <f>F1107</f>
        <v>109318.2</v>
      </c>
      <c r="G1106" s="43">
        <f>G1107</f>
        <v>0</v>
      </c>
      <c r="H1106" s="43">
        <f>H1107+H1117</f>
        <v>33920.6</v>
      </c>
      <c r="I1106" s="43">
        <f>I1107+I1117</f>
        <v>24592.440000000002</v>
      </c>
      <c r="J1106" s="44">
        <f t="shared" si="109"/>
        <v>0.7250001474030531</v>
      </c>
    </row>
    <row r="1107" spans="1:10" ht="18.75">
      <c r="A1107" s="41"/>
      <c r="B1107" s="41"/>
      <c r="C1107" s="41" t="s">
        <v>329</v>
      </c>
      <c r="D1107" s="41" t="s">
        <v>352</v>
      </c>
      <c r="E1107" s="42" t="s">
        <v>151</v>
      </c>
      <c r="F1107" s="43">
        <f>F1108</f>
        <v>109318.2</v>
      </c>
      <c r="G1107" s="43">
        <f>G1108</f>
        <v>0</v>
      </c>
      <c r="H1107" s="43">
        <f>H1108</f>
        <v>33853.7</v>
      </c>
      <c r="I1107" s="43">
        <f>I1108</f>
        <v>24525.54</v>
      </c>
      <c r="J1107" s="44">
        <f t="shared" si="109"/>
        <v>0.72445670635706</v>
      </c>
    </row>
    <row r="1108" spans="1:10" ht="18.75">
      <c r="A1108" s="55"/>
      <c r="B1108" s="41"/>
      <c r="C1108" s="41" t="s">
        <v>330</v>
      </c>
      <c r="D1108" s="41"/>
      <c r="E1108" s="42" t="s">
        <v>331</v>
      </c>
      <c r="F1108" s="43">
        <f>F1111+F1109+F1113+F1115</f>
        <v>109318.2</v>
      </c>
      <c r="G1108" s="43">
        <f>G1111+G1109+G1113+G1115</f>
        <v>0</v>
      </c>
      <c r="H1108" s="43">
        <f>H1111+H1109+H1113+H1115</f>
        <v>33853.7</v>
      </c>
      <c r="I1108" s="43">
        <f>I1111+I1109+I1113+I1115</f>
        <v>24525.54</v>
      </c>
      <c r="J1108" s="44">
        <f t="shared" si="109"/>
        <v>0.72445670635706</v>
      </c>
    </row>
    <row r="1109" spans="1:10" ht="18.75">
      <c r="A1109" s="55"/>
      <c r="B1109" s="41"/>
      <c r="C1109" s="126" t="s">
        <v>546</v>
      </c>
      <c r="D1109" s="126"/>
      <c r="E1109" s="127" t="s">
        <v>396</v>
      </c>
      <c r="F1109" s="128">
        <f>F1110</f>
        <v>11359.6</v>
      </c>
      <c r="G1109" s="128">
        <f>G1110</f>
        <v>0</v>
      </c>
      <c r="H1109" s="128">
        <f>H1110</f>
        <v>15947</v>
      </c>
      <c r="I1109" s="128">
        <f>I1110</f>
        <v>6722.84</v>
      </c>
      <c r="J1109" s="150">
        <f t="shared" si="109"/>
        <v>0.4215739637549382</v>
      </c>
    </row>
    <row r="1110" spans="1:10" ht="18.75">
      <c r="A1110" s="55"/>
      <c r="B1110" s="41"/>
      <c r="C1110" s="126"/>
      <c r="D1110" s="126" t="s">
        <v>109</v>
      </c>
      <c r="E1110" s="127" t="s">
        <v>110</v>
      </c>
      <c r="F1110" s="128">
        <v>11359.6</v>
      </c>
      <c r="G1110" s="49"/>
      <c r="H1110" s="128">
        <v>15947</v>
      </c>
      <c r="I1110" s="128">
        <v>6722.84</v>
      </c>
      <c r="J1110" s="150">
        <f t="shared" si="109"/>
        <v>0.4215739637549382</v>
      </c>
    </row>
    <row r="1111" spans="1:10" ht="18.75">
      <c r="A1111" s="55"/>
      <c r="B1111" s="41"/>
      <c r="C1111" s="61" t="s">
        <v>437</v>
      </c>
      <c r="D1111" s="61"/>
      <c r="E1111" s="62" t="s">
        <v>610</v>
      </c>
      <c r="F1111" s="49">
        <f>F1112</f>
        <v>12200</v>
      </c>
      <c r="G1111" s="49">
        <f>G1112</f>
        <v>0</v>
      </c>
      <c r="H1111" s="49">
        <f>H1112</f>
        <v>12200</v>
      </c>
      <c r="I1111" s="49">
        <f>I1112</f>
        <v>12098.3</v>
      </c>
      <c r="J1111" s="50">
        <f t="shared" si="109"/>
        <v>0.9916639344262295</v>
      </c>
    </row>
    <row r="1112" spans="1:10" ht="18.75">
      <c r="A1112" s="47"/>
      <c r="B1112" s="47"/>
      <c r="C1112" s="47"/>
      <c r="D1112" s="47" t="s">
        <v>109</v>
      </c>
      <c r="E1112" s="51" t="s">
        <v>110</v>
      </c>
      <c r="F1112" s="49">
        <v>12200</v>
      </c>
      <c r="G1112" s="49"/>
      <c r="H1112" s="49">
        <f>SUM(F1112:G1112)</f>
        <v>12200</v>
      </c>
      <c r="I1112" s="49">
        <v>12098.3</v>
      </c>
      <c r="J1112" s="50">
        <f t="shared" si="109"/>
        <v>0.9916639344262295</v>
      </c>
    </row>
    <row r="1113" spans="1:10" ht="18.75">
      <c r="A1113" s="47"/>
      <c r="B1113" s="47"/>
      <c r="C1113" s="178" t="s">
        <v>437</v>
      </c>
      <c r="D1113" s="178"/>
      <c r="E1113" s="179" t="s">
        <v>611</v>
      </c>
      <c r="F1113" s="128">
        <f>F1114</f>
        <v>23154.8</v>
      </c>
      <c r="G1113" s="128">
        <f>G1114</f>
        <v>0</v>
      </c>
      <c r="H1113" s="128">
        <f>H1114</f>
        <v>1540.8</v>
      </c>
      <c r="I1113" s="128">
        <f>I1114</f>
        <v>1540.2</v>
      </c>
      <c r="J1113" s="150">
        <f t="shared" si="109"/>
        <v>0.9996105919003115</v>
      </c>
    </row>
    <row r="1114" spans="1:10" ht="18.75">
      <c r="A1114" s="47"/>
      <c r="B1114" s="47"/>
      <c r="C1114" s="126"/>
      <c r="D1114" s="126" t="s">
        <v>109</v>
      </c>
      <c r="E1114" s="127" t="s">
        <v>110</v>
      </c>
      <c r="F1114" s="128">
        <v>23154.8</v>
      </c>
      <c r="G1114" s="49"/>
      <c r="H1114" s="128">
        <v>1540.8</v>
      </c>
      <c r="I1114" s="128">
        <v>1540.2</v>
      </c>
      <c r="J1114" s="150">
        <f t="shared" si="109"/>
        <v>0.9996105919003115</v>
      </c>
    </row>
    <row r="1115" spans="1:10" ht="18.75">
      <c r="A1115" s="47"/>
      <c r="B1115" s="47"/>
      <c r="C1115" s="178" t="s">
        <v>437</v>
      </c>
      <c r="D1115" s="178"/>
      <c r="E1115" s="179" t="s">
        <v>545</v>
      </c>
      <c r="F1115" s="128">
        <f>F1116</f>
        <v>62603.8</v>
      </c>
      <c r="G1115" s="128">
        <f>G1116</f>
        <v>0</v>
      </c>
      <c r="H1115" s="128">
        <f>H1116</f>
        <v>4165.9</v>
      </c>
      <c r="I1115" s="128">
        <f>I1116</f>
        <v>4164.2</v>
      </c>
      <c r="J1115" s="150">
        <f t="shared" si="109"/>
        <v>0.9995919249141842</v>
      </c>
    </row>
    <row r="1116" spans="1:10" ht="18.75">
      <c r="A1116" s="47"/>
      <c r="B1116" s="47"/>
      <c r="C1116" s="126"/>
      <c r="D1116" s="126" t="s">
        <v>109</v>
      </c>
      <c r="E1116" s="127" t="s">
        <v>110</v>
      </c>
      <c r="F1116" s="128">
        <v>62603.8</v>
      </c>
      <c r="G1116" s="49"/>
      <c r="H1116" s="128">
        <v>4165.9</v>
      </c>
      <c r="I1116" s="128">
        <v>4164.2</v>
      </c>
      <c r="J1116" s="150">
        <f t="shared" si="109"/>
        <v>0.9995919249141842</v>
      </c>
    </row>
    <row r="1117" spans="1:10" ht="18.75">
      <c r="A1117" s="47"/>
      <c r="B1117" s="47"/>
      <c r="C1117" s="41" t="s">
        <v>255</v>
      </c>
      <c r="D1117" s="41" t="s">
        <v>352</v>
      </c>
      <c r="E1117" s="42" t="s">
        <v>631</v>
      </c>
      <c r="F1117" s="128"/>
      <c r="G1117" s="49"/>
      <c r="H1117" s="43">
        <f>H1118</f>
        <v>66.9</v>
      </c>
      <c r="I1117" s="43">
        <f>I1118</f>
        <v>66.9</v>
      </c>
      <c r="J1117" s="44">
        <f t="shared" si="109"/>
        <v>1</v>
      </c>
    </row>
    <row r="1118" spans="1:10" ht="18.75">
      <c r="A1118" s="47"/>
      <c r="B1118" s="47"/>
      <c r="C1118" s="41" t="s">
        <v>306</v>
      </c>
      <c r="D1118" s="41"/>
      <c r="E1118" s="42" t="s">
        <v>307</v>
      </c>
      <c r="F1118" s="128"/>
      <c r="G1118" s="49"/>
      <c r="H1118" s="43">
        <f>H1119+H1121</f>
        <v>66.9</v>
      </c>
      <c r="I1118" s="43">
        <f>I1119+I1121</f>
        <v>66.9</v>
      </c>
      <c r="J1118" s="44">
        <f t="shared" si="109"/>
        <v>1</v>
      </c>
    </row>
    <row r="1119" spans="1:10" ht="37.5">
      <c r="A1119" s="47"/>
      <c r="B1119" s="47"/>
      <c r="C1119" s="53" t="s">
        <v>430</v>
      </c>
      <c r="D1119" s="47"/>
      <c r="E1119" s="51" t="s">
        <v>537</v>
      </c>
      <c r="F1119" s="128"/>
      <c r="G1119" s="49"/>
      <c r="H1119" s="49">
        <f>H1120</f>
        <v>28.5</v>
      </c>
      <c r="I1119" s="49">
        <f>I1120</f>
        <v>28.5</v>
      </c>
      <c r="J1119" s="50">
        <f t="shared" si="109"/>
        <v>1</v>
      </c>
    </row>
    <row r="1120" spans="1:10" ht="18.75">
      <c r="A1120" s="47"/>
      <c r="B1120" s="47"/>
      <c r="C1120" s="53"/>
      <c r="D1120" s="47" t="s">
        <v>112</v>
      </c>
      <c r="E1120" s="51" t="s">
        <v>113</v>
      </c>
      <c r="F1120" s="128"/>
      <c r="G1120" s="49"/>
      <c r="H1120" s="49">
        <v>28.5</v>
      </c>
      <c r="I1120" s="49">
        <v>28.5</v>
      </c>
      <c r="J1120" s="50">
        <f t="shared" si="109"/>
        <v>1</v>
      </c>
    </row>
    <row r="1121" spans="1:10" ht="37.5">
      <c r="A1121" s="47"/>
      <c r="B1121" s="47"/>
      <c r="C1121" s="132" t="s">
        <v>430</v>
      </c>
      <c r="D1121" s="126"/>
      <c r="E1121" s="127" t="s">
        <v>538</v>
      </c>
      <c r="F1121" s="128"/>
      <c r="G1121" s="49"/>
      <c r="H1121" s="128">
        <f>H1122</f>
        <v>38.4</v>
      </c>
      <c r="I1121" s="128">
        <f>I1122</f>
        <v>38.4</v>
      </c>
      <c r="J1121" s="150">
        <f t="shared" si="109"/>
        <v>1</v>
      </c>
    </row>
    <row r="1122" spans="1:10" ht="18.75">
      <c r="A1122" s="47"/>
      <c r="B1122" s="47"/>
      <c r="C1122" s="132"/>
      <c r="D1122" s="126" t="s">
        <v>112</v>
      </c>
      <c r="E1122" s="127" t="s">
        <v>113</v>
      </c>
      <c r="F1122" s="128"/>
      <c r="G1122" s="49"/>
      <c r="H1122" s="128">
        <v>38.4</v>
      </c>
      <c r="I1122" s="128">
        <v>38.4</v>
      </c>
      <c r="J1122" s="150">
        <f t="shared" si="109"/>
        <v>1</v>
      </c>
    </row>
    <row r="1123" spans="1:10" ht="18.75">
      <c r="A1123" s="47"/>
      <c r="B1123" s="47"/>
      <c r="C1123" s="47"/>
      <c r="D1123" s="47"/>
      <c r="E1123" s="51"/>
      <c r="F1123" s="49"/>
      <c r="G1123" s="49"/>
      <c r="H1123" s="49"/>
      <c r="I1123" s="49"/>
      <c r="J1123" s="50"/>
    </row>
    <row r="1124" spans="1:10" ht="18.75">
      <c r="A1124" s="41" t="s">
        <v>40</v>
      </c>
      <c r="B1124" s="41"/>
      <c r="C1124" s="41" t="s">
        <v>352</v>
      </c>
      <c r="D1124" s="41" t="s">
        <v>352</v>
      </c>
      <c r="E1124" s="42" t="s">
        <v>612</v>
      </c>
      <c r="F1124" s="82" t="e">
        <f>F1125+F1132+F1156+F1176</f>
        <v>#REF!</v>
      </c>
      <c r="G1124" s="82" t="e">
        <f>G1125+G1132+G1156+G1176</f>
        <v>#REF!</v>
      </c>
      <c r="H1124" s="82">
        <f>H1125+H1132+H1156+H1176</f>
        <v>88526.62</v>
      </c>
      <c r="I1124" s="82">
        <f>I1125+I1132+I1156+I1176</f>
        <v>88524.2</v>
      </c>
      <c r="J1124" s="44">
        <f aca="true" t="shared" si="115" ref="J1124:J1187">I1124/H1124</f>
        <v>0.9999726635897768</v>
      </c>
    </row>
    <row r="1125" spans="1:10" ht="18.75">
      <c r="A1125" s="41"/>
      <c r="B1125" s="45" t="s">
        <v>89</v>
      </c>
      <c r="C1125" s="45"/>
      <c r="D1125" s="45"/>
      <c r="E1125" s="46" t="s">
        <v>63</v>
      </c>
      <c r="F1125" s="82">
        <f aca="true" t="shared" si="116" ref="F1125:I1129">F1126</f>
        <v>18.7</v>
      </c>
      <c r="G1125" s="82">
        <f t="shared" si="116"/>
        <v>0</v>
      </c>
      <c r="H1125" s="82">
        <f t="shared" si="116"/>
        <v>9.3</v>
      </c>
      <c r="I1125" s="82">
        <f t="shared" si="116"/>
        <v>8.4</v>
      </c>
      <c r="J1125" s="44">
        <f t="shared" si="115"/>
        <v>0.9032258064516129</v>
      </c>
    </row>
    <row r="1126" spans="1:10" ht="18.75">
      <c r="A1126" s="41"/>
      <c r="B1126" s="45" t="s">
        <v>8</v>
      </c>
      <c r="C1126" s="45"/>
      <c r="D1126" s="45"/>
      <c r="E1126" s="46" t="s">
        <v>69</v>
      </c>
      <c r="F1126" s="82">
        <f t="shared" si="116"/>
        <v>18.7</v>
      </c>
      <c r="G1126" s="82">
        <f t="shared" si="116"/>
        <v>0</v>
      </c>
      <c r="H1126" s="82">
        <f t="shared" si="116"/>
        <v>9.3</v>
      </c>
      <c r="I1126" s="82">
        <f t="shared" si="116"/>
        <v>8.4</v>
      </c>
      <c r="J1126" s="44">
        <f t="shared" si="115"/>
        <v>0.9032258064516129</v>
      </c>
    </row>
    <row r="1127" spans="1:10" ht="18.75">
      <c r="A1127" s="41"/>
      <c r="B1127" s="41"/>
      <c r="C1127" s="41" t="s">
        <v>169</v>
      </c>
      <c r="D1127" s="41" t="s">
        <v>352</v>
      </c>
      <c r="E1127" s="42" t="s">
        <v>146</v>
      </c>
      <c r="F1127" s="82">
        <f t="shared" si="116"/>
        <v>18.7</v>
      </c>
      <c r="G1127" s="82">
        <f t="shared" si="116"/>
        <v>0</v>
      </c>
      <c r="H1127" s="82">
        <f t="shared" si="116"/>
        <v>9.3</v>
      </c>
      <c r="I1127" s="82">
        <f t="shared" si="116"/>
        <v>8.4</v>
      </c>
      <c r="J1127" s="44">
        <f t="shared" si="115"/>
        <v>0.9032258064516129</v>
      </c>
    </row>
    <row r="1128" spans="1:10" ht="18.75">
      <c r="A1128" s="41"/>
      <c r="B1128" s="41"/>
      <c r="C1128" s="41" t="s">
        <v>183</v>
      </c>
      <c r="D1128" s="41" t="s">
        <v>352</v>
      </c>
      <c r="E1128" s="42" t="s">
        <v>128</v>
      </c>
      <c r="F1128" s="82">
        <f t="shared" si="116"/>
        <v>18.7</v>
      </c>
      <c r="G1128" s="82">
        <f t="shared" si="116"/>
        <v>0</v>
      </c>
      <c r="H1128" s="82">
        <f t="shared" si="116"/>
        <v>9.3</v>
      </c>
      <c r="I1128" s="82">
        <f t="shared" si="116"/>
        <v>8.4</v>
      </c>
      <c r="J1128" s="44">
        <f t="shared" si="115"/>
        <v>0.9032258064516129</v>
      </c>
    </row>
    <row r="1129" spans="1:10" ht="37.5">
      <c r="A1129" s="41"/>
      <c r="B1129" s="41"/>
      <c r="C1129" s="41" t="s">
        <v>184</v>
      </c>
      <c r="D1129" s="41"/>
      <c r="E1129" s="42" t="s">
        <v>642</v>
      </c>
      <c r="F1129" s="82">
        <f t="shared" si="116"/>
        <v>18.7</v>
      </c>
      <c r="G1129" s="82">
        <f t="shared" si="116"/>
        <v>0</v>
      </c>
      <c r="H1129" s="82">
        <f t="shared" si="116"/>
        <v>9.3</v>
      </c>
      <c r="I1129" s="82">
        <f t="shared" si="116"/>
        <v>8.4</v>
      </c>
      <c r="J1129" s="44">
        <f t="shared" si="115"/>
        <v>0.9032258064516129</v>
      </c>
    </row>
    <row r="1130" spans="1:10" ht="18.75">
      <c r="A1130" s="47"/>
      <c r="B1130" s="47"/>
      <c r="C1130" s="47" t="s">
        <v>185</v>
      </c>
      <c r="D1130" s="47" t="s">
        <v>352</v>
      </c>
      <c r="E1130" s="48" t="s">
        <v>114</v>
      </c>
      <c r="F1130" s="83">
        <f>F1131</f>
        <v>18.7</v>
      </c>
      <c r="G1130" s="83">
        <f>G1131</f>
        <v>0</v>
      </c>
      <c r="H1130" s="83">
        <f>H1131</f>
        <v>9.3</v>
      </c>
      <c r="I1130" s="83">
        <f>I1131</f>
        <v>8.4</v>
      </c>
      <c r="J1130" s="50">
        <f t="shared" si="115"/>
        <v>0.9032258064516129</v>
      </c>
    </row>
    <row r="1131" spans="1:10" ht="18.75">
      <c r="A1131" s="47"/>
      <c r="B1131" s="47"/>
      <c r="C1131" s="47"/>
      <c r="D1131" s="47" t="s">
        <v>103</v>
      </c>
      <c r="E1131" s="51" t="s">
        <v>104</v>
      </c>
      <c r="F1131" s="49">
        <v>18.7</v>
      </c>
      <c r="G1131" s="49"/>
      <c r="H1131" s="49">
        <v>9.3</v>
      </c>
      <c r="I1131" s="49">
        <v>8.4</v>
      </c>
      <c r="J1131" s="50">
        <f t="shared" si="115"/>
        <v>0.9032258064516129</v>
      </c>
    </row>
    <row r="1132" spans="1:10" ht="18.75">
      <c r="A1132" s="47"/>
      <c r="B1132" s="45" t="s">
        <v>90</v>
      </c>
      <c r="C1132" s="45"/>
      <c r="D1132" s="45"/>
      <c r="E1132" s="46" t="s">
        <v>81</v>
      </c>
      <c r="F1132" s="43">
        <f>F1133+F1139+F1150</f>
        <v>12180.7</v>
      </c>
      <c r="G1132" s="43">
        <f>G1133+G1139+G1150</f>
        <v>0</v>
      </c>
      <c r="H1132" s="43">
        <f>H1133+H1139+H1150</f>
        <v>16704</v>
      </c>
      <c r="I1132" s="43">
        <f>I1133+I1139+I1150</f>
        <v>16703.5</v>
      </c>
      <c r="J1132" s="44">
        <f t="shared" si="115"/>
        <v>0.9999700670498084</v>
      </c>
    </row>
    <row r="1133" spans="1:10" ht="18.75">
      <c r="A1133" s="47"/>
      <c r="B1133" s="41" t="s">
        <v>364</v>
      </c>
      <c r="C1133" s="41"/>
      <c r="D1133" s="41"/>
      <c r="E1133" s="54" t="s">
        <v>365</v>
      </c>
      <c r="F1133" s="43">
        <f aca="true" t="shared" si="117" ref="F1133:I1137">F1134</f>
        <v>11442.2</v>
      </c>
      <c r="G1133" s="43">
        <f t="shared" si="117"/>
        <v>0</v>
      </c>
      <c r="H1133" s="43">
        <f t="shared" si="117"/>
        <v>15954</v>
      </c>
      <c r="I1133" s="43">
        <f t="shared" si="117"/>
        <v>15954</v>
      </c>
      <c r="J1133" s="44">
        <f t="shared" si="115"/>
        <v>1</v>
      </c>
    </row>
    <row r="1134" spans="1:10" ht="18.75">
      <c r="A1134" s="41"/>
      <c r="B1134" s="41"/>
      <c r="C1134" s="41" t="s">
        <v>332</v>
      </c>
      <c r="D1134" s="41" t="s">
        <v>352</v>
      </c>
      <c r="E1134" s="42" t="s">
        <v>522</v>
      </c>
      <c r="F1134" s="82">
        <f t="shared" si="117"/>
        <v>11442.2</v>
      </c>
      <c r="G1134" s="82">
        <f t="shared" si="117"/>
        <v>0</v>
      </c>
      <c r="H1134" s="82">
        <f t="shared" si="117"/>
        <v>15954</v>
      </c>
      <c r="I1134" s="82">
        <f t="shared" si="117"/>
        <v>15954</v>
      </c>
      <c r="J1134" s="44">
        <f t="shared" si="115"/>
        <v>1</v>
      </c>
    </row>
    <row r="1135" spans="1:10" ht="18.75">
      <c r="A1135" s="41"/>
      <c r="B1135" s="41"/>
      <c r="C1135" s="41" t="s">
        <v>336</v>
      </c>
      <c r="D1135" s="41" t="s">
        <v>352</v>
      </c>
      <c r="E1135" s="42" t="s">
        <v>547</v>
      </c>
      <c r="F1135" s="82">
        <f>F1136</f>
        <v>11442.2</v>
      </c>
      <c r="G1135" s="82">
        <f t="shared" si="117"/>
        <v>0</v>
      </c>
      <c r="H1135" s="82">
        <f t="shared" si="117"/>
        <v>15954</v>
      </c>
      <c r="I1135" s="82">
        <f>I1136</f>
        <v>15954</v>
      </c>
      <c r="J1135" s="44">
        <f t="shared" si="115"/>
        <v>1</v>
      </c>
    </row>
    <row r="1136" spans="1:10" ht="18.75">
      <c r="A1136" s="41"/>
      <c r="B1136" s="41"/>
      <c r="C1136" s="41" t="s">
        <v>337</v>
      </c>
      <c r="D1136" s="41"/>
      <c r="E1136" s="42" t="s">
        <v>172</v>
      </c>
      <c r="F1136" s="82">
        <f>F1137</f>
        <v>11442.2</v>
      </c>
      <c r="G1136" s="82">
        <f t="shared" si="117"/>
        <v>0</v>
      </c>
      <c r="H1136" s="82">
        <f t="shared" si="117"/>
        <v>15954</v>
      </c>
      <c r="I1136" s="82">
        <f>I1137</f>
        <v>15954</v>
      </c>
      <c r="J1136" s="44">
        <f t="shared" si="115"/>
        <v>1</v>
      </c>
    </row>
    <row r="1137" spans="1:10" ht="18.75">
      <c r="A1137" s="41"/>
      <c r="B1137" s="41"/>
      <c r="C1137" s="47" t="s">
        <v>338</v>
      </c>
      <c r="D1137" s="47" t="s">
        <v>352</v>
      </c>
      <c r="E1137" s="48" t="s">
        <v>11</v>
      </c>
      <c r="F1137" s="83">
        <f>F1138</f>
        <v>11442.2</v>
      </c>
      <c r="G1137" s="83">
        <f t="shared" si="117"/>
        <v>0</v>
      </c>
      <c r="H1137" s="83">
        <f t="shared" si="117"/>
        <v>15954</v>
      </c>
      <c r="I1137" s="83">
        <f>I1138</f>
        <v>15954</v>
      </c>
      <c r="J1137" s="50">
        <f t="shared" si="115"/>
        <v>1</v>
      </c>
    </row>
    <row r="1138" spans="1:10" ht="18.75">
      <c r="A1138" s="47"/>
      <c r="B1138" s="41"/>
      <c r="C1138" s="47"/>
      <c r="D1138" s="47" t="s">
        <v>112</v>
      </c>
      <c r="E1138" s="51" t="s">
        <v>113</v>
      </c>
      <c r="F1138" s="49">
        <v>11442.2</v>
      </c>
      <c r="G1138" s="49"/>
      <c r="H1138" s="49">
        <v>15954</v>
      </c>
      <c r="I1138" s="49">
        <v>15954</v>
      </c>
      <c r="J1138" s="50">
        <f t="shared" si="115"/>
        <v>1</v>
      </c>
    </row>
    <row r="1139" spans="1:10" ht="18.75">
      <c r="A1139" s="47"/>
      <c r="B1139" s="41" t="s">
        <v>397</v>
      </c>
      <c r="C1139" s="41"/>
      <c r="D1139" s="41"/>
      <c r="E1139" s="54" t="s">
        <v>398</v>
      </c>
      <c r="F1139" s="43">
        <f>F1145</f>
        <v>8.5</v>
      </c>
      <c r="G1139" s="43">
        <f>G1145</f>
        <v>0</v>
      </c>
      <c r="H1139" s="43">
        <f>H1145+H1140</f>
        <v>20</v>
      </c>
      <c r="I1139" s="43">
        <f>I1145+I1140</f>
        <v>19.5</v>
      </c>
      <c r="J1139" s="44">
        <f t="shared" si="115"/>
        <v>0.975</v>
      </c>
    </row>
    <row r="1140" spans="1:10" ht="18.75">
      <c r="A1140" s="47"/>
      <c r="B1140" s="41"/>
      <c r="C1140" s="41" t="s">
        <v>332</v>
      </c>
      <c r="D1140" s="41" t="s">
        <v>352</v>
      </c>
      <c r="E1140" s="42" t="s">
        <v>522</v>
      </c>
      <c r="F1140" s="43"/>
      <c r="G1140" s="43"/>
      <c r="H1140" s="43">
        <f aca="true" t="shared" si="118" ref="H1140:I1143">H1141</f>
        <v>12</v>
      </c>
      <c r="I1140" s="43">
        <f t="shared" si="118"/>
        <v>12</v>
      </c>
      <c r="J1140" s="44">
        <f t="shared" si="115"/>
        <v>1</v>
      </c>
    </row>
    <row r="1141" spans="1:10" ht="18.75">
      <c r="A1141" s="47"/>
      <c r="B1141" s="41"/>
      <c r="C1141" s="41" t="s">
        <v>336</v>
      </c>
      <c r="D1141" s="41" t="s">
        <v>352</v>
      </c>
      <c r="E1141" s="42" t="s">
        <v>547</v>
      </c>
      <c r="F1141" s="43"/>
      <c r="G1141" s="43"/>
      <c r="H1141" s="43">
        <f t="shared" si="118"/>
        <v>12</v>
      </c>
      <c r="I1141" s="43">
        <f t="shared" si="118"/>
        <v>12</v>
      </c>
      <c r="J1141" s="44">
        <f t="shared" si="115"/>
        <v>1</v>
      </c>
    </row>
    <row r="1142" spans="1:10" ht="18.75">
      <c r="A1142" s="47"/>
      <c r="B1142" s="41"/>
      <c r="C1142" s="41" t="s">
        <v>337</v>
      </c>
      <c r="D1142" s="41"/>
      <c r="E1142" s="42" t="s">
        <v>172</v>
      </c>
      <c r="F1142" s="43"/>
      <c r="G1142" s="43"/>
      <c r="H1142" s="43">
        <f t="shared" si="118"/>
        <v>12</v>
      </c>
      <c r="I1142" s="43">
        <f t="shared" si="118"/>
        <v>12</v>
      </c>
      <c r="J1142" s="44">
        <f t="shared" si="115"/>
        <v>1</v>
      </c>
    </row>
    <row r="1143" spans="1:10" ht="18.75">
      <c r="A1143" s="47"/>
      <c r="B1143" s="41"/>
      <c r="C1143" s="47" t="s">
        <v>343</v>
      </c>
      <c r="D1143" s="47" t="s">
        <v>352</v>
      </c>
      <c r="E1143" s="48" t="s">
        <v>806</v>
      </c>
      <c r="F1143" s="43"/>
      <c r="G1143" s="43"/>
      <c r="H1143" s="49">
        <f t="shared" si="118"/>
        <v>12</v>
      </c>
      <c r="I1143" s="49">
        <f t="shared" si="118"/>
        <v>12</v>
      </c>
      <c r="J1143" s="50">
        <f t="shared" si="115"/>
        <v>1</v>
      </c>
    </row>
    <row r="1144" spans="1:10" ht="18.75">
      <c r="A1144" s="47"/>
      <c r="B1144" s="41"/>
      <c r="C1144" s="47"/>
      <c r="D1144" s="47" t="s">
        <v>112</v>
      </c>
      <c r="E1144" s="51" t="s">
        <v>113</v>
      </c>
      <c r="F1144" s="43"/>
      <c r="G1144" s="43"/>
      <c r="H1144" s="49">
        <v>12</v>
      </c>
      <c r="I1144" s="49">
        <v>12</v>
      </c>
      <c r="J1144" s="50">
        <f t="shared" si="115"/>
        <v>1</v>
      </c>
    </row>
    <row r="1145" spans="1:10" ht="18.75">
      <c r="A1145" s="47"/>
      <c r="B1145" s="47"/>
      <c r="C1145" s="41" t="s">
        <v>169</v>
      </c>
      <c r="D1145" s="41" t="s">
        <v>352</v>
      </c>
      <c r="E1145" s="42" t="s">
        <v>152</v>
      </c>
      <c r="F1145" s="43">
        <f>F1146</f>
        <v>8.5</v>
      </c>
      <c r="G1145" s="43">
        <f aca="true" t="shared" si="119" ref="G1145:H1148">G1146</f>
        <v>0</v>
      </c>
      <c r="H1145" s="43">
        <f t="shared" si="119"/>
        <v>8</v>
      </c>
      <c r="I1145" s="43">
        <f>I1146</f>
        <v>7.5</v>
      </c>
      <c r="J1145" s="44">
        <f t="shared" si="115"/>
        <v>0.9375</v>
      </c>
    </row>
    <row r="1146" spans="1:10" ht="18.75">
      <c r="A1146" s="47"/>
      <c r="B1146" s="47"/>
      <c r="C1146" s="41" t="s">
        <v>183</v>
      </c>
      <c r="D1146" s="41" t="s">
        <v>352</v>
      </c>
      <c r="E1146" s="42" t="s">
        <v>128</v>
      </c>
      <c r="F1146" s="43">
        <f>F1147</f>
        <v>8.5</v>
      </c>
      <c r="G1146" s="43">
        <f t="shared" si="119"/>
        <v>0</v>
      </c>
      <c r="H1146" s="43">
        <f t="shared" si="119"/>
        <v>8</v>
      </c>
      <c r="I1146" s="43">
        <f>I1147</f>
        <v>7.5</v>
      </c>
      <c r="J1146" s="44">
        <f t="shared" si="115"/>
        <v>0.9375</v>
      </c>
    </row>
    <row r="1147" spans="1:10" ht="37.5">
      <c r="A1147" s="47"/>
      <c r="B1147" s="47"/>
      <c r="C1147" s="41" t="s">
        <v>184</v>
      </c>
      <c r="D1147" s="41"/>
      <c r="E1147" s="42" t="s">
        <v>642</v>
      </c>
      <c r="F1147" s="43">
        <f>F1148</f>
        <v>8.5</v>
      </c>
      <c r="G1147" s="43">
        <f t="shared" si="119"/>
        <v>0</v>
      </c>
      <c r="H1147" s="43">
        <f t="shared" si="119"/>
        <v>8</v>
      </c>
      <c r="I1147" s="43">
        <f>I1148</f>
        <v>7.5</v>
      </c>
      <c r="J1147" s="44">
        <f t="shared" si="115"/>
        <v>0.9375</v>
      </c>
    </row>
    <row r="1148" spans="1:10" ht="18.75">
      <c r="A1148" s="47"/>
      <c r="B1148" s="47"/>
      <c r="C1148" s="47" t="s">
        <v>185</v>
      </c>
      <c r="D1148" s="47" t="s">
        <v>352</v>
      </c>
      <c r="E1148" s="48" t="s">
        <v>114</v>
      </c>
      <c r="F1148" s="49">
        <f>F1149</f>
        <v>8.5</v>
      </c>
      <c r="G1148" s="49">
        <f t="shared" si="119"/>
        <v>0</v>
      </c>
      <c r="H1148" s="49">
        <f t="shared" si="119"/>
        <v>8</v>
      </c>
      <c r="I1148" s="49">
        <f>I1149</f>
        <v>7.5</v>
      </c>
      <c r="J1148" s="50">
        <f t="shared" si="115"/>
        <v>0.9375</v>
      </c>
    </row>
    <row r="1149" spans="1:10" ht="18.75">
      <c r="A1149" s="47"/>
      <c r="B1149" s="47"/>
      <c r="C1149" s="47"/>
      <c r="D1149" s="47" t="s">
        <v>103</v>
      </c>
      <c r="E1149" s="51" t="s">
        <v>104</v>
      </c>
      <c r="F1149" s="49">
        <v>8.5</v>
      </c>
      <c r="G1149" s="49"/>
      <c r="H1149" s="49">
        <v>8</v>
      </c>
      <c r="I1149" s="49">
        <v>7.5</v>
      </c>
      <c r="J1149" s="50">
        <f t="shared" si="115"/>
        <v>0.9375</v>
      </c>
    </row>
    <row r="1150" spans="1:10" ht="18.75">
      <c r="A1150" s="47"/>
      <c r="B1150" s="52" t="s">
        <v>32</v>
      </c>
      <c r="C1150" s="45"/>
      <c r="D1150" s="45"/>
      <c r="E1150" s="46" t="s">
        <v>428</v>
      </c>
      <c r="F1150" s="82">
        <f>F1151</f>
        <v>730</v>
      </c>
      <c r="G1150" s="82">
        <f aca="true" t="shared" si="120" ref="G1150:H1154">G1151</f>
        <v>0</v>
      </c>
      <c r="H1150" s="82">
        <f t="shared" si="120"/>
        <v>730</v>
      </c>
      <c r="I1150" s="82">
        <f>I1151</f>
        <v>730</v>
      </c>
      <c r="J1150" s="44">
        <f t="shared" si="115"/>
        <v>1</v>
      </c>
    </row>
    <row r="1151" spans="1:10" ht="18.75">
      <c r="A1151" s="41"/>
      <c r="B1151" s="41"/>
      <c r="C1151" s="41" t="s">
        <v>332</v>
      </c>
      <c r="D1151" s="41" t="s">
        <v>352</v>
      </c>
      <c r="E1151" s="42" t="s">
        <v>522</v>
      </c>
      <c r="F1151" s="82">
        <f>F1152</f>
        <v>730</v>
      </c>
      <c r="G1151" s="82">
        <f t="shared" si="120"/>
        <v>0</v>
      </c>
      <c r="H1151" s="82">
        <f t="shared" si="120"/>
        <v>730</v>
      </c>
      <c r="I1151" s="82">
        <f>I1152</f>
        <v>730</v>
      </c>
      <c r="J1151" s="44">
        <f t="shared" si="115"/>
        <v>1</v>
      </c>
    </row>
    <row r="1152" spans="1:10" ht="18.75">
      <c r="A1152" s="41"/>
      <c r="B1152" s="41"/>
      <c r="C1152" s="41" t="s">
        <v>336</v>
      </c>
      <c r="D1152" s="41" t="s">
        <v>352</v>
      </c>
      <c r="E1152" s="42" t="s">
        <v>547</v>
      </c>
      <c r="F1152" s="82">
        <f>F1153</f>
        <v>730</v>
      </c>
      <c r="G1152" s="82">
        <f t="shared" si="120"/>
        <v>0</v>
      </c>
      <c r="H1152" s="82">
        <f t="shared" si="120"/>
        <v>730</v>
      </c>
      <c r="I1152" s="82">
        <f>I1153</f>
        <v>730</v>
      </c>
      <c r="J1152" s="44">
        <f t="shared" si="115"/>
        <v>1</v>
      </c>
    </row>
    <row r="1153" spans="1:10" ht="18.75">
      <c r="A1153" s="41"/>
      <c r="B1153" s="41"/>
      <c r="C1153" s="41" t="s">
        <v>337</v>
      </c>
      <c r="D1153" s="41"/>
      <c r="E1153" s="42" t="s">
        <v>172</v>
      </c>
      <c r="F1153" s="82">
        <f>F1154</f>
        <v>730</v>
      </c>
      <c r="G1153" s="82">
        <f t="shared" si="120"/>
        <v>0</v>
      </c>
      <c r="H1153" s="82">
        <f t="shared" si="120"/>
        <v>730</v>
      </c>
      <c r="I1153" s="82">
        <f>I1154</f>
        <v>730</v>
      </c>
      <c r="J1153" s="44">
        <f t="shared" si="115"/>
        <v>1</v>
      </c>
    </row>
    <row r="1154" spans="1:10" ht="18.75">
      <c r="A1154" s="41"/>
      <c r="B1154" s="41"/>
      <c r="C1154" s="47" t="s">
        <v>339</v>
      </c>
      <c r="D1154" s="47" t="s">
        <v>352</v>
      </c>
      <c r="E1154" s="48" t="s">
        <v>12</v>
      </c>
      <c r="F1154" s="83">
        <f>F1155</f>
        <v>730</v>
      </c>
      <c r="G1154" s="83">
        <f t="shared" si="120"/>
        <v>0</v>
      </c>
      <c r="H1154" s="83">
        <f t="shared" si="120"/>
        <v>730</v>
      </c>
      <c r="I1154" s="83">
        <f>I1155</f>
        <v>730</v>
      </c>
      <c r="J1154" s="50">
        <f t="shared" si="115"/>
        <v>1</v>
      </c>
    </row>
    <row r="1155" spans="1:10" ht="18.75">
      <c r="A1155" s="47"/>
      <c r="B1155" s="47"/>
      <c r="C1155" s="47"/>
      <c r="D1155" s="47" t="s">
        <v>112</v>
      </c>
      <c r="E1155" s="51" t="s">
        <v>113</v>
      </c>
      <c r="F1155" s="49">
        <v>730</v>
      </c>
      <c r="G1155" s="49"/>
      <c r="H1155" s="49">
        <f>SUM(F1155:G1155)</f>
        <v>730</v>
      </c>
      <c r="I1155" s="49">
        <v>730</v>
      </c>
      <c r="J1155" s="50">
        <f t="shared" si="115"/>
        <v>1</v>
      </c>
    </row>
    <row r="1156" spans="1:10" ht="18.75">
      <c r="A1156" s="47"/>
      <c r="B1156" s="45" t="s">
        <v>97</v>
      </c>
      <c r="C1156" s="45"/>
      <c r="D1156" s="45"/>
      <c r="E1156" s="84" t="s">
        <v>0</v>
      </c>
      <c r="F1156" s="82">
        <f>F1170</f>
        <v>65</v>
      </c>
      <c r="G1156" s="82">
        <f>G1170</f>
        <v>0</v>
      </c>
      <c r="H1156" s="82">
        <f>H1170+H1157</f>
        <v>837.3</v>
      </c>
      <c r="I1156" s="82">
        <f>I1170+I1157</f>
        <v>837.3</v>
      </c>
      <c r="J1156" s="44">
        <f t="shared" si="115"/>
        <v>1</v>
      </c>
    </row>
    <row r="1157" spans="1:10" ht="18.75">
      <c r="A1157" s="47"/>
      <c r="B1157" s="45" t="s">
        <v>41</v>
      </c>
      <c r="C1157" s="45"/>
      <c r="D1157" s="45"/>
      <c r="E1157" s="46" t="s">
        <v>2</v>
      </c>
      <c r="F1157" s="82"/>
      <c r="G1157" s="82"/>
      <c r="H1157" s="82">
        <f>H1164+H1158</f>
        <v>57.3</v>
      </c>
      <c r="I1157" s="82">
        <f>I1164+I1158</f>
        <v>57.3</v>
      </c>
      <c r="J1157" s="44">
        <f t="shared" si="115"/>
        <v>1</v>
      </c>
    </row>
    <row r="1158" spans="1:10" ht="18.75">
      <c r="A1158" s="47"/>
      <c r="B1158" s="45"/>
      <c r="C1158" s="41" t="s">
        <v>244</v>
      </c>
      <c r="D1158" s="41" t="s">
        <v>352</v>
      </c>
      <c r="E1158" s="42" t="s">
        <v>137</v>
      </c>
      <c r="F1158" s="43" t="e">
        <f>#REF!</f>
        <v>#REF!</v>
      </c>
      <c r="G1158" s="43" t="e">
        <f>#REF!</f>
        <v>#REF!</v>
      </c>
      <c r="H1158" s="43">
        <f aca="true" t="shared" si="121" ref="H1158:I1161">H1159</f>
        <v>35</v>
      </c>
      <c r="I1158" s="43">
        <f t="shared" si="121"/>
        <v>35</v>
      </c>
      <c r="J1158" s="44">
        <f t="shared" si="115"/>
        <v>1</v>
      </c>
    </row>
    <row r="1159" spans="1:10" ht="18.75">
      <c r="A1159" s="47"/>
      <c r="B1159" s="45"/>
      <c r="C1159" s="41" t="s">
        <v>245</v>
      </c>
      <c r="D1159" s="55"/>
      <c r="E1159" s="42" t="s">
        <v>138</v>
      </c>
      <c r="F1159" s="64"/>
      <c r="G1159" s="64"/>
      <c r="H1159" s="146">
        <f t="shared" si="121"/>
        <v>35</v>
      </c>
      <c r="I1159" s="146">
        <f t="shared" si="121"/>
        <v>35</v>
      </c>
      <c r="J1159" s="44">
        <f>I1159/H1159</f>
        <v>1</v>
      </c>
    </row>
    <row r="1160" spans="1:10" ht="37.5">
      <c r="A1160" s="47"/>
      <c r="B1160" s="45"/>
      <c r="C1160" s="41" t="s">
        <v>288</v>
      </c>
      <c r="D1160" s="41"/>
      <c r="E1160" s="42" t="s">
        <v>426</v>
      </c>
      <c r="F1160" s="43"/>
      <c r="G1160" s="43"/>
      <c r="H1160" s="43">
        <f t="shared" si="121"/>
        <v>35</v>
      </c>
      <c r="I1160" s="43">
        <f t="shared" si="121"/>
        <v>35</v>
      </c>
      <c r="J1160" s="44">
        <f>I1160/H1160</f>
        <v>1</v>
      </c>
    </row>
    <row r="1161" spans="1:10" s="129" customFormat="1" ht="18.75">
      <c r="A1161" s="126"/>
      <c r="B1161" s="141"/>
      <c r="C1161" s="126" t="s">
        <v>890</v>
      </c>
      <c r="D1161" s="130"/>
      <c r="E1161" s="125" t="s">
        <v>891</v>
      </c>
      <c r="F1161" s="160"/>
      <c r="G1161" s="160"/>
      <c r="H1161" s="128">
        <f t="shared" si="121"/>
        <v>35</v>
      </c>
      <c r="I1161" s="128">
        <f t="shared" si="121"/>
        <v>35</v>
      </c>
      <c r="J1161" s="150">
        <f>I1161/H1161</f>
        <v>1</v>
      </c>
    </row>
    <row r="1162" spans="1:10" s="129" customFormat="1" ht="18.75">
      <c r="A1162" s="126"/>
      <c r="B1162" s="141"/>
      <c r="C1162" s="130"/>
      <c r="D1162" s="126" t="s">
        <v>112</v>
      </c>
      <c r="E1162" s="127" t="s">
        <v>113</v>
      </c>
      <c r="F1162" s="160"/>
      <c r="G1162" s="160"/>
      <c r="H1162" s="128">
        <v>35</v>
      </c>
      <c r="I1162" s="128">
        <v>35</v>
      </c>
      <c r="J1162" s="150">
        <f>I1162/H1162</f>
        <v>1</v>
      </c>
    </row>
    <row r="1163" spans="1:10" ht="18.75">
      <c r="A1163" s="47"/>
      <c r="B1163" s="45"/>
      <c r="C1163" s="45" t="s">
        <v>254</v>
      </c>
      <c r="D1163" s="45"/>
      <c r="E1163" s="46" t="s">
        <v>632</v>
      </c>
      <c r="F1163" s="82"/>
      <c r="G1163" s="82"/>
      <c r="H1163" s="82">
        <f>H1164</f>
        <v>22.3</v>
      </c>
      <c r="I1163" s="82">
        <f>I1164</f>
        <v>22.3</v>
      </c>
      <c r="J1163" s="44">
        <f t="shared" si="115"/>
        <v>1</v>
      </c>
    </row>
    <row r="1164" spans="1:10" ht="18.75">
      <c r="A1164" s="47"/>
      <c r="B1164" s="47"/>
      <c r="C1164" s="41" t="s">
        <v>255</v>
      </c>
      <c r="D1164" s="41" t="s">
        <v>352</v>
      </c>
      <c r="E1164" s="42" t="s">
        <v>631</v>
      </c>
      <c r="F1164" s="82"/>
      <c r="G1164" s="82"/>
      <c r="H1164" s="43">
        <f>H1165</f>
        <v>22.3</v>
      </c>
      <c r="I1164" s="43">
        <f>I1165</f>
        <v>22.3</v>
      </c>
      <c r="J1164" s="44">
        <f t="shared" si="115"/>
        <v>1</v>
      </c>
    </row>
    <row r="1165" spans="1:10" ht="18.75">
      <c r="A1165" s="47"/>
      <c r="B1165" s="47"/>
      <c r="C1165" s="41" t="s">
        <v>306</v>
      </c>
      <c r="D1165" s="41"/>
      <c r="E1165" s="42" t="s">
        <v>307</v>
      </c>
      <c r="F1165" s="82"/>
      <c r="G1165" s="82"/>
      <c r="H1165" s="43">
        <f>H1166+H1168</f>
        <v>22.3</v>
      </c>
      <c r="I1165" s="43">
        <f>I1166+I1168</f>
        <v>22.3</v>
      </c>
      <c r="J1165" s="44">
        <f t="shared" si="115"/>
        <v>1</v>
      </c>
    </row>
    <row r="1166" spans="1:10" ht="37.5">
      <c r="A1166" s="47"/>
      <c r="B1166" s="47"/>
      <c r="C1166" s="53" t="s">
        <v>430</v>
      </c>
      <c r="D1166" s="47"/>
      <c r="E1166" s="51" t="s">
        <v>537</v>
      </c>
      <c r="F1166" s="82"/>
      <c r="G1166" s="82"/>
      <c r="H1166" s="49">
        <f>H1167</f>
        <v>9.5</v>
      </c>
      <c r="I1166" s="49">
        <f>I1167</f>
        <v>9.5</v>
      </c>
      <c r="J1166" s="50">
        <f t="shared" si="115"/>
        <v>1</v>
      </c>
    </row>
    <row r="1167" spans="1:10" ht="18.75">
      <c r="A1167" s="47"/>
      <c r="B1167" s="47"/>
      <c r="C1167" s="53"/>
      <c r="D1167" s="47" t="s">
        <v>112</v>
      </c>
      <c r="E1167" s="51" t="s">
        <v>113</v>
      </c>
      <c r="F1167" s="82"/>
      <c r="G1167" s="82"/>
      <c r="H1167" s="49">
        <v>9.5</v>
      </c>
      <c r="I1167" s="49">
        <v>9.5</v>
      </c>
      <c r="J1167" s="50">
        <f t="shared" si="115"/>
        <v>1</v>
      </c>
    </row>
    <row r="1168" spans="1:10" ht="37.5">
      <c r="A1168" s="47"/>
      <c r="B1168" s="47"/>
      <c r="C1168" s="132" t="s">
        <v>430</v>
      </c>
      <c r="D1168" s="126"/>
      <c r="E1168" s="127" t="s">
        <v>538</v>
      </c>
      <c r="F1168" s="82"/>
      <c r="G1168" s="82"/>
      <c r="H1168" s="128">
        <f>H1169</f>
        <v>12.8</v>
      </c>
      <c r="I1168" s="128">
        <f>I1169</f>
        <v>12.8</v>
      </c>
      <c r="J1168" s="150">
        <f t="shared" si="115"/>
        <v>1</v>
      </c>
    </row>
    <row r="1169" spans="1:10" ht="18.75">
      <c r="A1169" s="47"/>
      <c r="B1169" s="47"/>
      <c r="C1169" s="132"/>
      <c r="D1169" s="126" t="s">
        <v>112</v>
      </c>
      <c r="E1169" s="127" t="s">
        <v>113</v>
      </c>
      <c r="F1169" s="82"/>
      <c r="G1169" s="82"/>
      <c r="H1169" s="128">
        <v>12.8</v>
      </c>
      <c r="I1169" s="128">
        <v>12.8</v>
      </c>
      <c r="J1169" s="150">
        <f t="shared" si="115"/>
        <v>1</v>
      </c>
    </row>
    <row r="1170" spans="1:10" ht="18.75">
      <c r="A1170" s="47"/>
      <c r="B1170" s="52">
        <v>1006</v>
      </c>
      <c r="C1170" s="52"/>
      <c r="D1170" s="45"/>
      <c r="E1170" s="84" t="s">
        <v>3</v>
      </c>
      <c r="F1170" s="82">
        <f aca="true" t="shared" si="122" ref="F1170:I1174">F1171</f>
        <v>65</v>
      </c>
      <c r="G1170" s="82">
        <f t="shared" si="122"/>
        <v>0</v>
      </c>
      <c r="H1170" s="82">
        <f t="shared" si="122"/>
        <v>780</v>
      </c>
      <c r="I1170" s="82">
        <f t="shared" si="122"/>
        <v>780</v>
      </c>
      <c r="J1170" s="44">
        <f t="shared" si="115"/>
        <v>1</v>
      </c>
    </row>
    <row r="1171" spans="1:10" ht="18.75">
      <c r="A1171" s="47"/>
      <c r="B1171" s="47"/>
      <c r="C1171" s="41" t="s">
        <v>332</v>
      </c>
      <c r="D1171" s="41" t="s">
        <v>352</v>
      </c>
      <c r="E1171" s="42" t="s">
        <v>522</v>
      </c>
      <c r="F1171" s="82">
        <f t="shared" si="122"/>
        <v>65</v>
      </c>
      <c r="G1171" s="82">
        <f t="shared" si="122"/>
        <v>0</v>
      </c>
      <c r="H1171" s="82">
        <f t="shared" si="122"/>
        <v>780</v>
      </c>
      <c r="I1171" s="82">
        <f t="shared" si="122"/>
        <v>780</v>
      </c>
      <c r="J1171" s="44">
        <f t="shared" si="115"/>
        <v>1</v>
      </c>
    </row>
    <row r="1172" spans="1:10" ht="18.75">
      <c r="A1172" s="47"/>
      <c r="B1172" s="47"/>
      <c r="C1172" s="41" t="s">
        <v>333</v>
      </c>
      <c r="D1172" s="41" t="s">
        <v>352</v>
      </c>
      <c r="E1172" s="42" t="s">
        <v>150</v>
      </c>
      <c r="F1172" s="82">
        <f t="shared" si="122"/>
        <v>65</v>
      </c>
      <c r="G1172" s="82">
        <f t="shared" si="122"/>
        <v>0</v>
      </c>
      <c r="H1172" s="82">
        <f t="shared" si="122"/>
        <v>780</v>
      </c>
      <c r="I1172" s="82">
        <f t="shared" si="122"/>
        <v>780</v>
      </c>
      <c r="J1172" s="44">
        <f t="shared" si="115"/>
        <v>1</v>
      </c>
    </row>
    <row r="1173" spans="1:10" ht="18.75">
      <c r="A1173" s="47"/>
      <c r="B1173" s="47"/>
      <c r="C1173" s="41" t="s">
        <v>340</v>
      </c>
      <c r="D1173" s="41"/>
      <c r="E1173" s="42" t="s">
        <v>341</v>
      </c>
      <c r="F1173" s="83">
        <f t="shared" si="122"/>
        <v>65</v>
      </c>
      <c r="G1173" s="83">
        <f t="shared" si="122"/>
        <v>0</v>
      </c>
      <c r="H1173" s="83">
        <f t="shared" si="122"/>
        <v>780</v>
      </c>
      <c r="I1173" s="83">
        <f t="shared" si="122"/>
        <v>780</v>
      </c>
      <c r="J1173" s="50">
        <f t="shared" si="115"/>
        <v>1</v>
      </c>
    </row>
    <row r="1174" spans="1:10" ht="18.75">
      <c r="A1174" s="47"/>
      <c r="B1174" s="47"/>
      <c r="C1174" s="47" t="s">
        <v>438</v>
      </c>
      <c r="D1174" s="47"/>
      <c r="E1174" s="51" t="s">
        <v>613</v>
      </c>
      <c r="F1174" s="83">
        <f t="shared" si="122"/>
        <v>65</v>
      </c>
      <c r="G1174" s="83">
        <f t="shared" si="122"/>
        <v>0</v>
      </c>
      <c r="H1174" s="83">
        <f t="shared" si="122"/>
        <v>780</v>
      </c>
      <c r="I1174" s="83">
        <f t="shared" si="122"/>
        <v>780</v>
      </c>
      <c r="J1174" s="50">
        <f t="shared" si="115"/>
        <v>1</v>
      </c>
    </row>
    <row r="1175" spans="1:10" ht="18.75">
      <c r="A1175" s="47"/>
      <c r="B1175" s="47"/>
      <c r="C1175" s="47"/>
      <c r="D1175" s="47" t="s">
        <v>109</v>
      </c>
      <c r="E1175" s="51" t="s">
        <v>110</v>
      </c>
      <c r="F1175" s="49">
        <v>65</v>
      </c>
      <c r="G1175" s="49"/>
      <c r="H1175" s="49">
        <v>780</v>
      </c>
      <c r="I1175" s="49">
        <v>780</v>
      </c>
      <c r="J1175" s="50">
        <f t="shared" si="115"/>
        <v>1</v>
      </c>
    </row>
    <row r="1176" spans="1:10" ht="18.75">
      <c r="A1176" s="47"/>
      <c r="B1176" s="45" t="s">
        <v>99</v>
      </c>
      <c r="C1176" s="55"/>
      <c r="D1176" s="47"/>
      <c r="E1176" s="46" t="s">
        <v>86</v>
      </c>
      <c r="F1176" s="82" t="e">
        <f>F1177+F1209+F1203</f>
        <v>#REF!</v>
      </c>
      <c r="G1176" s="82" t="e">
        <f>G1177+G1209+G1203</f>
        <v>#REF!</v>
      </c>
      <c r="H1176" s="82">
        <f>H1177+H1209+H1203</f>
        <v>70976.02</v>
      </c>
      <c r="I1176" s="82">
        <f>I1177+I1209+I1203</f>
        <v>70975</v>
      </c>
      <c r="J1176" s="44">
        <f t="shared" si="115"/>
        <v>0.999985628949045</v>
      </c>
    </row>
    <row r="1177" spans="1:10" ht="18.75">
      <c r="A1177" s="41"/>
      <c r="B1177" s="45" t="s">
        <v>59</v>
      </c>
      <c r="C1177" s="41"/>
      <c r="D1177" s="41" t="s">
        <v>352</v>
      </c>
      <c r="E1177" s="46" t="s">
        <v>26</v>
      </c>
      <c r="F1177" s="82" t="e">
        <f>F1178+F1183</f>
        <v>#REF!</v>
      </c>
      <c r="G1177" s="82" t="e">
        <f>G1178+G1183</f>
        <v>#REF!</v>
      </c>
      <c r="H1177" s="82">
        <f>H1178+H1183</f>
        <v>63679.1</v>
      </c>
      <c r="I1177" s="82">
        <f>I1178+I1183</f>
        <v>63678.6</v>
      </c>
      <c r="J1177" s="44">
        <f t="shared" si="115"/>
        <v>0.9999921481302343</v>
      </c>
    </row>
    <row r="1178" spans="1:10" ht="37.5">
      <c r="A1178" s="47"/>
      <c r="B1178" s="45"/>
      <c r="C1178" s="41" t="s">
        <v>192</v>
      </c>
      <c r="D1178" s="41" t="s">
        <v>352</v>
      </c>
      <c r="E1178" s="42" t="s">
        <v>460</v>
      </c>
      <c r="F1178" s="43" t="e">
        <f>F1179</f>
        <v>#REF!</v>
      </c>
      <c r="G1178" s="43" t="e">
        <f>G1179</f>
        <v>#REF!</v>
      </c>
      <c r="H1178" s="43">
        <f>H1179</f>
        <v>140</v>
      </c>
      <c r="I1178" s="43">
        <f>I1179</f>
        <v>139.5</v>
      </c>
      <c r="J1178" s="44">
        <f t="shared" si="115"/>
        <v>0.9964285714285714</v>
      </c>
    </row>
    <row r="1179" spans="1:10" ht="18.75">
      <c r="A1179" s="47"/>
      <c r="B1179" s="45"/>
      <c r="C1179" s="41" t="s">
        <v>203</v>
      </c>
      <c r="D1179" s="41" t="s">
        <v>352</v>
      </c>
      <c r="E1179" s="42" t="s">
        <v>135</v>
      </c>
      <c r="F1179" s="43" t="e">
        <f>#REF!</f>
        <v>#REF!</v>
      </c>
      <c r="G1179" s="43" t="e">
        <f>#REF!</f>
        <v>#REF!</v>
      </c>
      <c r="H1179" s="43">
        <f aca="true" t="shared" si="123" ref="H1179:I1181">H1180</f>
        <v>140</v>
      </c>
      <c r="I1179" s="43">
        <f t="shared" si="123"/>
        <v>139.5</v>
      </c>
      <c r="J1179" s="44">
        <f t="shared" si="115"/>
        <v>0.9964285714285714</v>
      </c>
    </row>
    <row r="1180" spans="1:10" ht="18.75">
      <c r="A1180" s="47"/>
      <c r="B1180" s="45"/>
      <c r="C1180" s="41" t="s">
        <v>374</v>
      </c>
      <c r="D1180" s="41"/>
      <c r="E1180" s="54" t="s">
        <v>425</v>
      </c>
      <c r="F1180" s="43"/>
      <c r="G1180" s="43"/>
      <c r="H1180" s="43">
        <f t="shared" si="123"/>
        <v>140</v>
      </c>
      <c r="I1180" s="43">
        <f t="shared" si="123"/>
        <v>139.5</v>
      </c>
      <c r="J1180" s="44">
        <f t="shared" si="115"/>
        <v>0.9964285714285714</v>
      </c>
    </row>
    <row r="1181" spans="1:10" ht="18.75">
      <c r="A1181" s="47"/>
      <c r="B1181" s="45"/>
      <c r="C1181" s="65" t="s">
        <v>706</v>
      </c>
      <c r="D1181" s="65" t="s">
        <v>352</v>
      </c>
      <c r="E1181" s="70" t="s">
        <v>707</v>
      </c>
      <c r="F1181" s="49">
        <v>390</v>
      </c>
      <c r="G1181" s="49">
        <v>0</v>
      </c>
      <c r="H1181" s="49">
        <f t="shared" si="123"/>
        <v>140</v>
      </c>
      <c r="I1181" s="49">
        <f t="shared" si="123"/>
        <v>139.5</v>
      </c>
      <c r="J1181" s="50">
        <f t="shared" si="115"/>
        <v>0.9964285714285714</v>
      </c>
    </row>
    <row r="1182" spans="1:10" ht="18.75">
      <c r="A1182" s="47"/>
      <c r="B1182" s="45"/>
      <c r="C1182" s="47"/>
      <c r="D1182" s="47" t="s">
        <v>112</v>
      </c>
      <c r="E1182" s="51" t="s">
        <v>113</v>
      </c>
      <c r="F1182" s="49">
        <v>390</v>
      </c>
      <c r="G1182" s="49"/>
      <c r="H1182" s="49">
        <v>140</v>
      </c>
      <c r="I1182" s="49">
        <v>139.5</v>
      </c>
      <c r="J1182" s="50">
        <f t="shared" si="115"/>
        <v>0.9964285714285714</v>
      </c>
    </row>
    <row r="1183" spans="1:10" ht="18.75">
      <c r="A1183" s="41"/>
      <c r="B1183" s="45"/>
      <c r="C1183" s="41" t="s">
        <v>332</v>
      </c>
      <c r="D1183" s="41" t="s">
        <v>352</v>
      </c>
      <c r="E1183" s="42" t="s">
        <v>522</v>
      </c>
      <c r="F1183" s="82">
        <f>F1184+F1199</f>
        <v>45663.9</v>
      </c>
      <c r="G1183" s="82">
        <f>G1184+G1199</f>
        <v>0</v>
      </c>
      <c r="H1183" s="82">
        <f>H1184+H1199</f>
        <v>63539.1</v>
      </c>
      <c r="I1183" s="82">
        <f>I1184+I1199</f>
        <v>63539.1</v>
      </c>
      <c r="J1183" s="44">
        <f t="shared" si="115"/>
        <v>1</v>
      </c>
    </row>
    <row r="1184" spans="1:10" ht="18.75">
      <c r="A1184" s="41"/>
      <c r="B1184" s="41"/>
      <c r="C1184" s="41" t="s">
        <v>333</v>
      </c>
      <c r="D1184" s="41" t="s">
        <v>352</v>
      </c>
      <c r="E1184" s="42" t="s">
        <v>150</v>
      </c>
      <c r="F1184" s="82">
        <f>F1191+F1185</f>
        <v>2949.6000000000004</v>
      </c>
      <c r="G1184" s="82">
        <f>G1191+G1185</f>
        <v>0</v>
      </c>
      <c r="H1184" s="82">
        <f>H1191+H1185</f>
        <v>6086.5</v>
      </c>
      <c r="I1184" s="82">
        <f>I1191+I1185</f>
        <v>6086.5</v>
      </c>
      <c r="J1184" s="44">
        <f t="shared" si="115"/>
        <v>1</v>
      </c>
    </row>
    <row r="1185" spans="1:10" ht="18.75">
      <c r="A1185" s="41"/>
      <c r="B1185" s="41"/>
      <c r="C1185" s="41" t="s">
        <v>334</v>
      </c>
      <c r="D1185" s="41"/>
      <c r="E1185" s="42" t="s">
        <v>335</v>
      </c>
      <c r="F1185" s="82">
        <f>F1188</f>
        <v>120</v>
      </c>
      <c r="G1185" s="82">
        <f>G1188</f>
        <v>0</v>
      </c>
      <c r="H1185" s="82">
        <f>H1188+H1186</f>
        <v>1394.9</v>
      </c>
      <c r="I1185" s="82">
        <f>I1188+I1186</f>
        <v>1394.9</v>
      </c>
      <c r="J1185" s="44">
        <f t="shared" si="115"/>
        <v>1</v>
      </c>
    </row>
    <row r="1186" spans="1:10" ht="18.75">
      <c r="A1186" s="41"/>
      <c r="B1186" s="41"/>
      <c r="C1186" s="47" t="s">
        <v>807</v>
      </c>
      <c r="D1186" s="47" t="s">
        <v>352</v>
      </c>
      <c r="E1186" s="48" t="s">
        <v>808</v>
      </c>
      <c r="F1186" s="82"/>
      <c r="G1186" s="82"/>
      <c r="H1186" s="83">
        <f>H1187</f>
        <v>1154.9</v>
      </c>
      <c r="I1186" s="83">
        <f>I1187</f>
        <v>1154.9</v>
      </c>
      <c r="J1186" s="50">
        <f t="shared" si="115"/>
        <v>1</v>
      </c>
    </row>
    <row r="1187" spans="1:10" ht="18.75">
      <c r="A1187" s="41"/>
      <c r="B1187" s="41"/>
      <c r="C1187" s="47"/>
      <c r="D1187" s="47" t="s">
        <v>112</v>
      </c>
      <c r="E1187" s="51" t="s">
        <v>113</v>
      </c>
      <c r="F1187" s="82"/>
      <c r="G1187" s="82"/>
      <c r="H1187" s="49">
        <v>1154.9</v>
      </c>
      <c r="I1187" s="49">
        <v>1154.9</v>
      </c>
      <c r="J1187" s="50">
        <f t="shared" si="115"/>
        <v>1</v>
      </c>
    </row>
    <row r="1188" spans="1:10" ht="18.75">
      <c r="A1188" s="41"/>
      <c r="B1188" s="41"/>
      <c r="C1188" s="47" t="s">
        <v>370</v>
      </c>
      <c r="D1188" s="47"/>
      <c r="E1188" s="48" t="s">
        <v>548</v>
      </c>
      <c r="F1188" s="83">
        <f>F1189</f>
        <v>120</v>
      </c>
      <c r="G1188" s="83">
        <f>G1189</f>
        <v>0</v>
      </c>
      <c r="H1188" s="83">
        <f>H1189+H1190</f>
        <v>240</v>
      </c>
      <c r="I1188" s="83">
        <f>I1189+I1190</f>
        <v>240</v>
      </c>
      <c r="J1188" s="50">
        <f aca="true" t="shared" si="124" ref="J1188:J1221">I1188/H1188</f>
        <v>1</v>
      </c>
    </row>
    <row r="1189" spans="1:10" ht="18.75">
      <c r="A1189" s="41"/>
      <c r="B1189" s="41"/>
      <c r="C1189" s="47"/>
      <c r="D1189" s="47" t="s">
        <v>103</v>
      </c>
      <c r="E1189" s="51" t="s">
        <v>104</v>
      </c>
      <c r="F1189" s="49">
        <v>120</v>
      </c>
      <c r="G1189" s="49"/>
      <c r="H1189" s="49">
        <v>165</v>
      </c>
      <c r="I1189" s="49">
        <v>165</v>
      </c>
      <c r="J1189" s="50">
        <f t="shared" si="124"/>
        <v>1</v>
      </c>
    </row>
    <row r="1190" spans="1:10" ht="18.75">
      <c r="A1190" s="41"/>
      <c r="B1190" s="41"/>
      <c r="C1190" s="47"/>
      <c r="D1190" s="47" t="s">
        <v>112</v>
      </c>
      <c r="E1190" s="51" t="s">
        <v>113</v>
      </c>
      <c r="F1190" s="49"/>
      <c r="G1190" s="49"/>
      <c r="H1190" s="49">
        <v>75</v>
      </c>
      <c r="I1190" s="49">
        <v>75</v>
      </c>
      <c r="J1190" s="50">
        <f t="shared" si="124"/>
        <v>1</v>
      </c>
    </row>
    <row r="1191" spans="1:10" ht="18.75">
      <c r="A1191" s="41"/>
      <c r="B1191" s="41"/>
      <c r="C1191" s="41" t="s">
        <v>340</v>
      </c>
      <c r="D1191" s="41"/>
      <c r="E1191" s="42" t="s">
        <v>439</v>
      </c>
      <c r="F1191" s="82">
        <f>F1192+F1197</f>
        <v>2829.6000000000004</v>
      </c>
      <c r="G1191" s="82">
        <f>G1192+G1197</f>
        <v>0</v>
      </c>
      <c r="H1191" s="82">
        <f>H1192+H1197</f>
        <v>4691.599999999999</v>
      </c>
      <c r="I1191" s="82">
        <f>I1192+I1197</f>
        <v>4691.599999999999</v>
      </c>
      <c r="J1191" s="44">
        <f t="shared" si="124"/>
        <v>1</v>
      </c>
    </row>
    <row r="1192" spans="1:10" ht="18.75">
      <c r="A1192" s="41"/>
      <c r="B1192" s="41"/>
      <c r="C1192" s="47" t="s">
        <v>342</v>
      </c>
      <c r="D1192" s="47" t="s">
        <v>352</v>
      </c>
      <c r="E1192" s="48" t="s">
        <v>380</v>
      </c>
      <c r="F1192" s="83">
        <f>SUM(F1194:F1196)</f>
        <v>1754.9</v>
      </c>
      <c r="G1192" s="83">
        <f>SUM(G1194:G1196)</f>
        <v>0</v>
      </c>
      <c r="H1192" s="83">
        <f>SUM(H1193:H1196)</f>
        <v>4227.9</v>
      </c>
      <c r="I1192" s="83">
        <f>SUM(I1193:I1196)</f>
        <v>4227.9</v>
      </c>
      <c r="J1192" s="50">
        <f t="shared" si="124"/>
        <v>1</v>
      </c>
    </row>
    <row r="1193" spans="1:10" ht="37.5">
      <c r="A1193" s="41"/>
      <c r="B1193" s="41"/>
      <c r="C1193" s="47"/>
      <c r="D1193" s="47" t="s">
        <v>101</v>
      </c>
      <c r="E1193" s="51" t="s">
        <v>102</v>
      </c>
      <c r="F1193" s="83"/>
      <c r="G1193" s="83"/>
      <c r="H1193" s="83">
        <v>12</v>
      </c>
      <c r="I1193" s="83">
        <v>12</v>
      </c>
      <c r="J1193" s="50">
        <f t="shared" si="124"/>
        <v>1</v>
      </c>
    </row>
    <row r="1194" spans="1:10" ht="18.75">
      <c r="A1194" s="47"/>
      <c r="B1194" s="47"/>
      <c r="C1194" s="47"/>
      <c r="D1194" s="47" t="s">
        <v>103</v>
      </c>
      <c r="E1194" s="51" t="s">
        <v>104</v>
      </c>
      <c r="F1194" s="49">
        <v>984.1</v>
      </c>
      <c r="G1194" s="49"/>
      <c r="H1194" s="49">
        <f>738.7+25.9</f>
        <v>764.6</v>
      </c>
      <c r="I1194" s="49">
        <f>738.7+25.9</f>
        <v>764.6</v>
      </c>
      <c r="J1194" s="50">
        <f t="shared" si="124"/>
        <v>1</v>
      </c>
    </row>
    <row r="1195" spans="1:10" ht="18.75">
      <c r="A1195" s="47"/>
      <c r="B1195" s="47"/>
      <c r="C1195" s="47"/>
      <c r="D1195" s="47" t="s">
        <v>109</v>
      </c>
      <c r="E1195" s="51" t="s">
        <v>110</v>
      </c>
      <c r="F1195" s="49"/>
      <c r="G1195" s="49"/>
      <c r="H1195" s="49">
        <v>230.2</v>
      </c>
      <c r="I1195" s="49">
        <v>230.2</v>
      </c>
      <c r="J1195" s="50">
        <f t="shared" si="124"/>
        <v>1</v>
      </c>
    </row>
    <row r="1196" spans="1:10" ht="18.75">
      <c r="A1196" s="47"/>
      <c r="B1196" s="47"/>
      <c r="C1196" s="47"/>
      <c r="D1196" s="47" t="s">
        <v>112</v>
      </c>
      <c r="E1196" s="51" t="s">
        <v>113</v>
      </c>
      <c r="F1196" s="49">
        <v>770.8</v>
      </c>
      <c r="G1196" s="49"/>
      <c r="H1196" s="49">
        <v>3221.1</v>
      </c>
      <c r="I1196" s="49">
        <v>3221.1</v>
      </c>
      <c r="J1196" s="50">
        <f t="shared" si="124"/>
        <v>1</v>
      </c>
    </row>
    <row r="1197" spans="1:10" ht="18.75">
      <c r="A1197" s="41"/>
      <c r="B1197" s="41"/>
      <c r="C1197" s="47" t="s">
        <v>381</v>
      </c>
      <c r="D1197" s="47" t="s">
        <v>352</v>
      </c>
      <c r="E1197" s="48" t="s">
        <v>382</v>
      </c>
      <c r="F1197" s="49">
        <f>F1198</f>
        <v>1074.7</v>
      </c>
      <c r="G1197" s="49">
        <f>G1198</f>
        <v>0</v>
      </c>
      <c r="H1197" s="49">
        <f>H1198</f>
        <v>463.7</v>
      </c>
      <c r="I1197" s="49">
        <f>I1198</f>
        <v>463.7</v>
      </c>
      <c r="J1197" s="50">
        <f t="shared" si="124"/>
        <v>1</v>
      </c>
    </row>
    <row r="1198" spans="1:10" ht="18.75">
      <c r="A1198" s="47"/>
      <c r="B1198" s="47"/>
      <c r="C1198" s="47"/>
      <c r="D1198" s="47" t="s">
        <v>112</v>
      </c>
      <c r="E1198" s="51" t="s">
        <v>113</v>
      </c>
      <c r="F1198" s="49">
        <v>1074.7</v>
      </c>
      <c r="G1198" s="49"/>
      <c r="H1198" s="49">
        <v>463.7</v>
      </c>
      <c r="I1198" s="49">
        <v>463.7</v>
      </c>
      <c r="J1198" s="50">
        <f t="shared" si="124"/>
        <v>1</v>
      </c>
    </row>
    <row r="1199" spans="1:10" ht="18.75">
      <c r="A1199" s="41"/>
      <c r="B1199" s="41"/>
      <c r="C1199" s="41" t="s">
        <v>336</v>
      </c>
      <c r="D1199" s="41" t="s">
        <v>352</v>
      </c>
      <c r="E1199" s="42" t="s">
        <v>549</v>
      </c>
      <c r="F1199" s="82">
        <f>F1200</f>
        <v>42714.3</v>
      </c>
      <c r="G1199" s="82">
        <f aca="true" t="shared" si="125" ref="G1199:H1201">G1200</f>
        <v>0</v>
      </c>
      <c r="H1199" s="82">
        <f t="shared" si="125"/>
        <v>57452.6</v>
      </c>
      <c r="I1199" s="82">
        <f>I1200</f>
        <v>57452.6</v>
      </c>
      <c r="J1199" s="44">
        <f t="shared" si="124"/>
        <v>1</v>
      </c>
    </row>
    <row r="1200" spans="1:10" ht="18.75">
      <c r="A1200" s="41"/>
      <c r="B1200" s="41"/>
      <c r="C1200" s="41" t="s">
        <v>337</v>
      </c>
      <c r="D1200" s="41"/>
      <c r="E1200" s="42" t="s">
        <v>172</v>
      </c>
      <c r="F1200" s="82">
        <f>F1201</f>
        <v>42714.3</v>
      </c>
      <c r="G1200" s="82">
        <f t="shared" si="125"/>
        <v>0</v>
      </c>
      <c r="H1200" s="82">
        <f t="shared" si="125"/>
        <v>57452.6</v>
      </c>
      <c r="I1200" s="82">
        <f>I1201</f>
        <v>57452.6</v>
      </c>
      <c r="J1200" s="44">
        <f t="shared" si="124"/>
        <v>1</v>
      </c>
    </row>
    <row r="1201" spans="1:10" ht="18.75">
      <c r="A1201" s="41"/>
      <c r="B1201" s="41"/>
      <c r="C1201" s="47" t="s">
        <v>343</v>
      </c>
      <c r="D1201" s="47" t="s">
        <v>352</v>
      </c>
      <c r="E1201" s="48" t="s">
        <v>897</v>
      </c>
      <c r="F1201" s="83">
        <f>F1202</f>
        <v>42714.3</v>
      </c>
      <c r="G1201" s="83">
        <f t="shared" si="125"/>
        <v>0</v>
      </c>
      <c r="H1201" s="83">
        <f t="shared" si="125"/>
        <v>57452.6</v>
      </c>
      <c r="I1201" s="83">
        <f>I1202</f>
        <v>57452.6</v>
      </c>
      <c r="J1201" s="50">
        <f t="shared" si="124"/>
        <v>1</v>
      </c>
    </row>
    <row r="1202" spans="1:10" ht="18.75">
      <c r="A1202" s="47"/>
      <c r="B1202" s="47"/>
      <c r="C1202" s="47"/>
      <c r="D1202" s="47" t="s">
        <v>112</v>
      </c>
      <c r="E1202" s="51" t="s">
        <v>113</v>
      </c>
      <c r="F1202" s="49">
        <v>42714.3</v>
      </c>
      <c r="G1202" s="49"/>
      <c r="H1202" s="49">
        <v>57452.6</v>
      </c>
      <c r="I1202" s="49">
        <v>57452.6</v>
      </c>
      <c r="J1202" s="50">
        <f t="shared" si="124"/>
        <v>1</v>
      </c>
    </row>
    <row r="1203" spans="1:10" ht="18.75">
      <c r="A1203" s="47"/>
      <c r="B1203" s="45" t="s">
        <v>727</v>
      </c>
      <c r="C1203" s="47"/>
      <c r="D1203" s="47"/>
      <c r="E1203" s="54" t="s">
        <v>728</v>
      </c>
      <c r="F1203" s="43">
        <f>F1204</f>
        <v>2337</v>
      </c>
      <c r="G1203" s="43">
        <f aca="true" t="shared" si="126" ref="G1203:I1207">G1204</f>
        <v>0</v>
      </c>
      <c r="H1203" s="43">
        <f t="shared" si="126"/>
        <v>1514.6</v>
      </c>
      <c r="I1203" s="43">
        <f t="shared" si="126"/>
        <v>1514.6</v>
      </c>
      <c r="J1203" s="44">
        <f t="shared" si="124"/>
        <v>1</v>
      </c>
    </row>
    <row r="1204" spans="1:10" ht="18.75">
      <c r="A1204" s="47"/>
      <c r="B1204" s="45"/>
      <c r="C1204" s="41" t="s">
        <v>332</v>
      </c>
      <c r="D1204" s="41" t="s">
        <v>352</v>
      </c>
      <c r="E1204" s="42" t="s">
        <v>522</v>
      </c>
      <c r="F1204" s="43">
        <f>F1205</f>
        <v>2337</v>
      </c>
      <c r="G1204" s="43">
        <f t="shared" si="126"/>
        <v>0</v>
      </c>
      <c r="H1204" s="43">
        <f t="shared" si="126"/>
        <v>1514.6</v>
      </c>
      <c r="I1204" s="43">
        <f t="shared" si="126"/>
        <v>1514.6</v>
      </c>
      <c r="J1204" s="44">
        <f t="shared" si="124"/>
        <v>1</v>
      </c>
    </row>
    <row r="1205" spans="1:10" ht="18.75">
      <c r="A1205" s="47"/>
      <c r="B1205" s="47"/>
      <c r="C1205" s="41" t="s">
        <v>333</v>
      </c>
      <c r="D1205" s="41" t="s">
        <v>352</v>
      </c>
      <c r="E1205" s="42" t="s">
        <v>150</v>
      </c>
      <c r="F1205" s="43">
        <f>F1206</f>
        <v>2337</v>
      </c>
      <c r="G1205" s="43">
        <f t="shared" si="126"/>
        <v>0</v>
      </c>
      <c r="H1205" s="43">
        <f t="shared" si="126"/>
        <v>1514.6</v>
      </c>
      <c r="I1205" s="43">
        <f t="shared" si="126"/>
        <v>1514.6</v>
      </c>
      <c r="J1205" s="44">
        <f t="shared" si="124"/>
        <v>1</v>
      </c>
    </row>
    <row r="1206" spans="1:10" ht="18.75">
      <c r="A1206" s="130"/>
      <c r="B1206" s="130"/>
      <c r="C1206" s="130" t="s">
        <v>729</v>
      </c>
      <c r="D1206" s="130"/>
      <c r="E1206" s="151" t="s">
        <v>730</v>
      </c>
      <c r="F1206" s="160">
        <f>F1207</f>
        <v>2337</v>
      </c>
      <c r="G1206" s="160">
        <f t="shared" si="126"/>
        <v>0</v>
      </c>
      <c r="H1206" s="160">
        <f t="shared" si="126"/>
        <v>1514.6</v>
      </c>
      <c r="I1206" s="160">
        <f t="shared" si="126"/>
        <v>1514.6</v>
      </c>
      <c r="J1206" s="150">
        <f t="shared" si="124"/>
        <v>1</v>
      </c>
    </row>
    <row r="1207" spans="1:10" ht="37.5">
      <c r="A1207" s="126"/>
      <c r="B1207" s="126"/>
      <c r="C1207" s="126" t="s">
        <v>731</v>
      </c>
      <c r="D1207" s="126"/>
      <c r="E1207" s="127" t="s">
        <v>732</v>
      </c>
      <c r="F1207" s="128">
        <f>F1208</f>
        <v>2337</v>
      </c>
      <c r="G1207" s="128">
        <f t="shared" si="126"/>
        <v>0</v>
      </c>
      <c r="H1207" s="128">
        <f t="shared" si="126"/>
        <v>1514.6</v>
      </c>
      <c r="I1207" s="128">
        <f t="shared" si="126"/>
        <v>1514.6</v>
      </c>
      <c r="J1207" s="150">
        <f t="shared" si="124"/>
        <v>1</v>
      </c>
    </row>
    <row r="1208" spans="1:10" ht="18.75">
      <c r="A1208" s="126"/>
      <c r="B1208" s="126"/>
      <c r="C1208" s="126"/>
      <c r="D1208" s="126" t="s">
        <v>112</v>
      </c>
      <c r="E1208" s="127" t="s">
        <v>113</v>
      </c>
      <c r="F1208" s="128">
        <v>2337</v>
      </c>
      <c r="G1208" s="49"/>
      <c r="H1208" s="128">
        <v>1514.6</v>
      </c>
      <c r="I1208" s="128">
        <v>1514.6</v>
      </c>
      <c r="J1208" s="150">
        <f t="shared" si="124"/>
        <v>1</v>
      </c>
    </row>
    <row r="1209" spans="1:10" ht="18.75">
      <c r="A1209" s="47"/>
      <c r="B1209" s="52">
        <v>1105</v>
      </c>
      <c r="C1209" s="45"/>
      <c r="D1209" s="45"/>
      <c r="E1209" s="46" t="s">
        <v>27</v>
      </c>
      <c r="F1209" s="82">
        <f>F1210</f>
        <v>5538.7</v>
      </c>
      <c r="G1209" s="82">
        <f aca="true" t="shared" si="127" ref="G1209:H1212">G1210</f>
        <v>0</v>
      </c>
      <c r="H1209" s="82">
        <f>H1210+H1217</f>
        <v>5782.32</v>
      </c>
      <c r="I1209" s="82">
        <f>I1210+I1217</f>
        <v>5781.8</v>
      </c>
      <c r="J1209" s="44">
        <f t="shared" si="124"/>
        <v>0.9999100706982665</v>
      </c>
    </row>
    <row r="1210" spans="1:10" ht="18.75">
      <c r="A1210" s="41"/>
      <c r="B1210" s="41"/>
      <c r="C1210" s="41" t="s">
        <v>332</v>
      </c>
      <c r="D1210" s="41" t="s">
        <v>352</v>
      </c>
      <c r="E1210" s="42" t="s">
        <v>522</v>
      </c>
      <c r="F1210" s="82">
        <f>F1211</f>
        <v>5538.7</v>
      </c>
      <c r="G1210" s="82">
        <f t="shared" si="127"/>
        <v>0</v>
      </c>
      <c r="H1210" s="82">
        <f t="shared" si="127"/>
        <v>5683.92</v>
      </c>
      <c r="I1210" s="82">
        <f>I1211</f>
        <v>5683.5</v>
      </c>
      <c r="J1210" s="44">
        <f t="shared" si="124"/>
        <v>0.9999261073343748</v>
      </c>
    </row>
    <row r="1211" spans="1:10" ht="18.75">
      <c r="A1211" s="41"/>
      <c r="B1211" s="41"/>
      <c r="C1211" s="41" t="s">
        <v>336</v>
      </c>
      <c r="D1211" s="41" t="s">
        <v>352</v>
      </c>
      <c r="E1211" s="42" t="s">
        <v>547</v>
      </c>
      <c r="F1211" s="82">
        <f>F1212</f>
        <v>5538.7</v>
      </c>
      <c r="G1211" s="82">
        <f t="shared" si="127"/>
        <v>0</v>
      </c>
      <c r="H1211" s="82">
        <f t="shared" si="127"/>
        <v>5683.92</v>
      </c>
      <c r="I1211" s="82">
        <f>I1212</f>
        <v>5683.5</v>
      </c>
      <c r="J1211" s="44">
        <f t="shared" si="124"/>
        <v>0.9999261073343748</v>
      </c>
    </row>
    <row r="1212" spans="1:10" ht="18.75">
      <c r="A1212" s="41"/>
      <c r="B1212" s="41"/>
      <c r="C1212" s="41" t="s">
        <v>337</v>
      </c>
      <c r="D1212" s="41"/>
      <c r="E1212" s="42" t="s">
        <v>172</v>
      </c>
      <c r="F1212" s="82">
        <f>F1213</f>
        <v>5538.7</v>
      </c>
      <c r="G1212" s="82">
        <f t="shared" si="127"/>
        <v>0</v>
      </c>
      <c r="H1212" s="82">
        <f t="shared" si="127"/>
        <v>5683.92</v>
      </c>
      <c r="I1212" s="82">
        <f>I1213</f>
        <v>5683.5</v>
      </c>
      <c r="J1212" s="44">
        <f t="shared" si="124"/>
        <v>0.9999261073343748</v>
      </c>
    </row>
    <row r="1213" spans="1:10" ht="18.75">
      <c r="A1213" s="41"/>
      <c r="B1213" s="41"/>
      <c r="C1213" s="47" t="s">
        <v>344</v>
      </c>
      <c r="D1213" s="47" t="s">
        <v>352</v>
      </c>
      <c r="E1213" s="48" t="s">
        <v>7</v>
      </c>
      <c r="F1213" s="83">
        <f>F1214+F1215+F1216</f>
        <v>5538.7</v>
      </c>
      <c r="G1213" s="83">
        <f>G1214+G1215+G1216</f>
        <v>0</v>
      </c>
      <c r="H1213" s="83">
        <f>H1214+H1215+H1216</f>
        <v>5683.92</v>
      </c>
      <c r="I1213" s="83">
        <f>I1214+I1215+I1216</f>
        <v>5683.5</v>
      </c>
      <c r="J1213" s="184">
        <f t="shared" si="124"/>
        <v>0.9999261073343748</v>
      </c>
    </row>
    <row r="1214" spans="1:10" ht="37.5">
      <c r="A1214" s="47"/>
      <c r="B1214" s="47"/>
      <c r="C1214" s="47"/>
      <c r="D1214" s="47" t="s">
        <v>101</v>
      </c>
      <c r="E1214" s="51" t="s">
        <v>102</v>
      </c>
      <c r="F1214" s="49">
        <v>5380.4</v>
      </c>
      <c r="G1214" s="49"/>
      <c r="H1214" s="49">
        <v>5342.8</v>
      </c>
      <c r="I1214" s="49">
        <v>5342.5</v>
      </c>
      <c r="J1214" s="50">
        <f t="shared" si="124"/>
        <v>0.9999438496668414</v>
      </c>
    </row>
    <row r="1215" spans="1:10" ht="18.75">
      <c r="A1215" s="47"/>
      <c r="B1215" s="47"/>
      <c r="C1215" s="47"/>
      <c r="D1215" s="47" t="s">
        <v>103</v>
      </c>
      <c r="E1215" s="51" t="s">
        <v>104</v>
      </c>
      <c r="F1215" s="49">
        <v>154.6</v>
      </c>
      <c r="G1215" s="49"/>
      <c r="H1215" s="49">
        <f>1.3+336.1</f>
        <v>337.40000000000003</v>
      </c>
      <c r="I1215" s="49">
        <f>1.3+336</f>
        <v>337.3</v>
      </c>
      <c r="J1215" s="50">
        <f t="shared" si="124"/>
        <v>0.9997036158861884</v>
      </c>
    </row>
    <row r="1216" spans="1:10" ht="18.75">
      <c r="A1216" s="47"/>
      <c r="B1216" s="47"/>
      <c r="C1216" s="47"/>
      <c r="D1216" s="47" t="s">
        <v>105</v>
      </c>
      <c r="E1216" s="51" t="s">
        <v>106</v>
      </c>
      <c r="F1216" s="49">
        <v>3.7</v>
      </c>
      <c r="G1216" s="49"/>
      <c r="H1216" s="49">
        <v>3.72</v>
      </c>
      <c r="I1216" s="49">
        <v>3.7</v>
      </c>
      <c r="J1216" s="50">
        <f t="shared" si="124"/>
        <v>0.9946236559139785</v>
      </c>
    </row>
    <row r="1217" spans="1:10" ht="18.75">
      <c r="A1217" s="47"/>
      <c r="B1217" s="47"/>
      <c r="C1217" s="41" t="s">
        <v>169</v>
      </c>
      <c r="D1217" s="41" t="s">
        <v>352</v>
      </c>
      <c r="E1217" s="42" t="s">
        <v>146</v>
      </c>
      <c r="F1217" s="49"/>
      <c r="G1217" s="49"/>
      <c r="H1217" s="43">
        <f aca="true" t="shared" si="128" ref="H1217:I1220">H1218</f>
        <v>98.4</v>
      </c>
      <c r="I1217" s="43">
        <f t="shared" si="128"/>
        <v>98.3</v>
      </c>
      <c r="J1217" s="44">
        <f t="shared" si="124"/>
        <v>0.9989837398373983</v>
      </c>
    </row>
    <row r="1218" spans="1:10" ht="37.5">
      <c r="A1218" s="47"/>
      <c r="B1218" s="47"/>
      <c r="C1218" s="41" t="s">
        <v>170</v>
      </c>
      <c r="D1218" s="41" t="s">
        <v>352</v>
      </c>
      <c r="E1218" s="42" t="s">
        <v>126</v>
      </c>
      <c r="F1218" s="49"/>
      <c r="G1218" s="49"/>
      <c r="H1218" s="43">
        <f t="shared" si="128"/>
        <v>98.4</v>
      </c>
      <c r="I1218" s="43">
        <f t="shared" si="128"/>
        <v>98.3</v>
      </c>
      <c r="J1218" s="44">
        <f t="shared" si="124"/>
        <v>0.9989837398373983</v>
      </c>
    </row>
    <row r="1219" spans="1:10" ht="18.75">
      <c r="A1219" s="47"/>
      <c r="B1219" s="47"/>
      <c r="C1219" s="41" t="s">
        <v>171</v>
      </c>
      <c r="D1219" s="41"/>
      <c r="E1219" s="42" t="s">
        <v>172</v>
      </c>
      <c r="F1219" s="49"/>
      <c r="G1219" s="49"/>
      <c r="H1219" s="43">
        <f t="shared" si="128"/>
        <v>98.4</v>
      </c>
      <c r="I1219" s="43">
        <f t="shared" si="128"/>
        <v>98.3</v>
      </c>
      <c r="J1219" s="44">
        <f t="shared" si="124"/>
        <v>0.9989837398373983</v>
      </c>
    </row>
    <row r="1220" spans="1:10" ht="18.75">
      <c r="A1220" s="47"/>
      <c r="B1220" s="47"/>
      <c r="C1220" s="135" t="s">
        <v>871</v>
      </c>
      <c r="D1220" s="134"/>
      <c r="E1220" s="136" t="s">
        <v>872</v>
      </c>
      <c r="F1220" s="137"/>
      <c r="G1220" s="137"/>
      <c r="H1220" s="137">
        <f t="shared" si="128"/>
        <v>98.4</v>
      </c>
      <c r="I1220" s="137">
        <f t="shared" si="128"/>
        <v>98.3</v>
      </c>
      <c r="J1220" s="181">
        <f t="shared" si="124"/>
        <v>0.9989837398373983</v>
      </c>
    </row>
    <row r="1221" spans="1:10" ht="37.5">
      <c r="A1221" s="47"/>
      <c r="B1221" s="47"/>
      <c r="C1221" s="135"/>
      <c r="D1221" s="134" t="s">
        <v>101</v>
      </c>
      <c r="E1221" s="136" t="s">
        <v>102</v>
      </c>
      <c r="F1221" s="137"/>
      <c r="G1221" s="137"/>
      <c r="H1221" s="137">
        <v>98.4</v>
      </c>
      <c r="I1221" s="137">
        <v>98.3</v>
      </c>
      <c r="J1221" s="181">
        <f t="shared" si="124"/>
        <v>0.9989837398373983</v>
      </c>
    </row>
    <row r="1222" spans="1:10" ht="18.75">
      <c r="A1222" s="47"/>
      <c r="B1222" s="47"/>
      <c r="C1222" s="47"/>
      <c r="D1222" s="47"/>
      <c r="E1222" s="48"/>
      <c r="F1222" s="57"/>
      <c r="G1222" s="57"/>
      <c r="H1222" s="57"/>
      <c r="I1222" s="57"/>
      <c r="J1222" s="50"/>
    </row>
    <row r="1223" spans="1:10" ht="18.75">
      <c r="A1223" s="41" t="s">
        <v>24</v>
      </c>
      <c r="B1223" s="41" t="s">
        <v>352</v>
      </c>
      <c r="C1223" s="41" t="s">
        <v>352</v>
      </c>
      <c r="D1223" s="41" t="s">
        <v>352</v>
      </c>
      <c r="E1223" s="42" t="s">
        <v>614</v>
      </c>
      <c r="F1223" s="43" t="e">
        <f>F1224+F1262</f>
        <v>#REF!</v>
      </c>
      <c r="G1223" s="43" t="e">
        <f>G1224+G1262</f>
        <v>#REF!</v>
      </c>
      <c r="H1223" s="43">
        <f>H1224+H1262</f>
        <v>103999.876</v>
      </c>
      <c r="I1223" s="43">
        <f>I1224+I1262</f>
        <v>98930.94600000001</v>
      </c>
      <c r="J1223" s="44">
        <f aca="true" t="shared" si="129" ref="J1223:J1272">I1223/H1223</f>
        <v>0.9512602303487363</v>
      </c>
    </row>
    <row r="1224" spans="1:10" ht="18.75">
      <c r="A1224" s="47"/>
      <c r="B1224" s="45" t="s">
        <v>89</v>
      </c>
      <c r="C1224" s="45"/>
      <c r="D1224" s="45"/>
      <c r="E1224" s="46" t="s">
        <v>63</v>
      </c>
      <c r="F1224" s="43" t="e">
        <f>F1225+F1239</f>
        <v>#REF!</v>
      </c>
      <c r="G1224" s="43" t="e">
        <f>G1225+G1239</f>
        <v>#REF!</v>
      </c>
      <c r="H1224" s="43">
        <f>H1225+H1239</f>
        <v>103771.076</v>
      </c>
      <c r="I1224" s="43">
        <f>I1225+I1239</f>
        <v>98702.14600000001</v>
      </c>
      <c r="J1224" s="44">
        <f t="shared" si="129"/>
        <v>0.9511527663064803</v>
      </c>
    </row>
    <row r="1225" spans="1:10" ht="18.75">
      <c r="A1225" s="47"/>
      <c r="B1225" s="45" t="s">
        <v>43</v>
      </c>
      <c r="C1225" s="45"/>
      <c r="D1225" s="45"/>
      <c r="E1225" s="46" t="s">
        <v>67</v>
      </c>
      <c r="F1225" s="43">
        <f aca="true" t="shared" si="130" ref="F1225:I1226">F1226</f>
        <v>22810.300000000003</v>
      </c>
      <c r="G1225" s="43">
        <f t="shared" si="130"/>
        <v>0</v>
      </c>
      <c r="H1225" s="43">
        <f t="shared" si="130"/>
        <v>23100.230000000003</v>
      </c>
      <c r="I1225" s="43">
        <f t="shared" si="130"/>
        <v>23070.4</v>
      </c>
      <c r="J1225" s="44">
        <f t="shared" si="129"/>
        <v>0.9987086708660475</v>
      </c>
    </row>
    <row r="1226" spans="1:10" ht="18.75">
      <c r="A1226" s="41"/>
      <c r="B1226" s="41"/>
      <c r="C1226" s="41" t="s">
        <v>169</v>
      </c>
      <c r="D1226" s="41" t="s">
        <v>352</v>
      </c>
      <c r="E1226" s="42" t="s">
        <v>146</v>
      </c>
      <c r="F1226" s="43">
        <f t="shared" si="130"/>
        <v>22810.300000000003</v>
      </c>
      <c r="G1226" s="43">
        <f t="shared" si="130"/>
        <v>0</v>
      </c>
      <c r="H1226" s="43">
        <f t="shared" si="130"/>
        <v>23100.230000000003</v>
      </c>
      <c r="I1226" s="43">
        <f t="shared" si="130"/>
        <v>23070.4</v>
      </c>
      <c r="J1226" s="44">
        <f t="shared" si="129"/>
        <v>0.9987086708660475</v>
      </c>
    </row>
    <row r="1227" spans="1:10" ht="37.5">
      <c r="A1227" s="41"/>
      <c r="B1227" s="41"/>
      <c r="C1227" s="41" t="s">
        <v>170</v>
      </c>
      <c r="D1227" s="41" t="s">
        <v>352</v>
      </c>
      <c r="E1227" s="42" t="s">
        <v>126</v>
      </c>
      <c r="F1227" s="43">
        <f>F1231</f>
        <v>22810.300000000003</v>
      </c>
      <c r="G1227" s="43">
        <f>G1231</f>
        <v>0</v>
      </c>
      <c r="H1227" s="43">
        <f>H1231+H1228</f>
        <v>23100.230000000003</v>
      </c>
      <c r="I1227" s="43">
        <f>I1231+I1228</f>
        <v>23070.4</v>
      </c>
      <c r="J1227" s="44">
        <f t="shared" si="129"/>
        <v>0.9987086708660475</v>
      </c>
    </row>
    <row r="1228" spans="1:10" ht="18.75">
      <c r="A1228" s="41"/>
      <c r="B1228" s="41"/>
      <c r="C1228" s="41" t="s">
        <v>171</v>
      </c>
      <c r="D1228" s="41"/>
      <c r="E1228" s="42" t="s">
        <v>172</v>
      </c>
      <c r="F1228" s="49"/>
      <c r="G1228" s="49"/>
      <c r="H1228" s="43">
        <f>H1229</f>
        <v>72.8</v>
      </c>
      <c r="I1228" s="43">
        <f>I1229</f>
        <v>72.8</v>
      </c>
      <c r="J1228" s="44">
        <f t="shared" si="129"/>
        <v>1</v>
      </c>
    </row>
    <row r="1229" spans="1:10" ht="18.75">
      <c r="A1229" s="41"/>
      <c r="B1229" s="41"/>
      <c r="C1229" s="135" t="s">
        <v>871</v>
      </c>
      <c r="D1229" s="134"/>
      <c r="E1229" s="136" t="s">
        <v>872</v>
      </c>
      <c r="F1229" s="137"/>
      <c r="G1229" s="137"/>
      <c r="H1229" s="137">
        <f>H1230</f>
        <v>72.8</v>
      </c>
      <c r="I1229" s="137">
        <f>I1230</f>
        <v>72.8</v>
      </c>
      <c r="J1229" s="181">
        <f t="shared" si="129"/>
        <v>1</v>
      </c>
    </row>
    <row r="1230" spans="1:10" ht="37.5">
      <c r="A1230" s="41"/>
      <c r="B1230" s="41"/>
      <c r="C1230" s="135"/>
      <c r="D1230" s="134" t="s">
        <v>101</v>
      </c>
      <c r="E1230" s="136" t="s">
        <v>102</v>
      </c>
      <c r="F1230" s="137"/>
      <c r="G1230" s="137"/>
      <c r="H1230" s="137">
        <v>72.8</v>
      </c>
      <c r="I1230" s="137">
        <v>72.8</v>
      </c>
      <c r="J1230" s="181">
        <f t="shared" si="129"/>
        <v>1</v>
      </c>
    </row>
    <row r="1231" spans="1:10" ht="37.5">
      <c r="A1231" s="41"/>
      <c r="B1231" s="41"/>
      <c r="C1231" s="41" t="s">
        <v>345</v>
      </c>
      <c r="D1231" s="41"/>
      <c r="E1231" s="42" t="s">
        <v>346</v>
      </c>
      <c r="F1231" s="43">
        <f>F1232+F1237</f>
        <v>22810.300000000003</v>
      </c>
      <c r="G1231" s="43">
        <f>G1232+G1237</f>
        <v>0</v>
      </c>
      <c r="H1231" s="43">
        <f>H1232+H1237</f>
        <v>23027.430000000004</v>
      </c>
      <c r="I1231" s="43">
        <f>I1232+I1237</f>
        <v>22997.600000000002</v>
      </c>
      <c r="J1231" s="44">
        <f t="shared" si="129"/>
        <v>0.9987045883974025</v>
      </c>
    </row>
    <row r="1232" spans="1:10" ht="18.75">
      <c r="A1232" s="41"/>
      <c r="B1232" s="47"/>
      <c r="C1232" s="47" t="s">
        <v>347</v>
      </c>
      <c r="D1232" s="47" t="s">
        <v>352</v>
      </c>
      <c r="E1232" s="48" t="s">
        <v>7</v>
      </c>
      <c r="F1232" s="49">
        <f>F1233+F1234+F1236</f>
        <v>22717.800000000003</v>
      </c>
      <c r="G1232" s="49">
        <f>G1233+G1234+G1236</f>
        <v>0</v>
      </c>
      <c r="H1232" s="49">
        <f>H1233+H1234+H1236+H1235</f>
        <v>22934.000000000004</v>
      </c>
      <c r="I1232" s="49">
        <f>I1233+I1234+I1236+I1235</f>
        <v>22904.2</v>
      </c>
      <c r="J1232" s="50">
        <f t="shared" si="129"/>
        <v>0.9987006191680473</v>
      </c>
    </row>
    <row r="1233" spans="1:10" ht="37.5">
      <c r="A1233" s="47"/>
      <c r="B1233" s="47"/>
      <c r="C1233" s="47"/>
      <c r="D1233" s="47" t="s">
        <v>101</v>
      </c>
      <c r="E1233" s="51" t="s">
        <v>102</v>
      </c>
      <c r="F1233" s="49">
        <v>19804.9</v>
      </c>
      <c r="G1233" s="49"/>
      <c r="H1233" s="49">
        <v>20650.9</v>
      </c>
      <c r="I1233" s="49">
        <v>20626</v>
      </c>
      <c r="J1233" s="50">
        <f t="shared" si="129"/>
        <v>0.998794241413207</v>
      </c>
    </row>
    <row r="1234" spans="1:10" ht="18.75">
      <c r="A1234" s="47"/>
      <c r="B1234" s="47"/>
      <c r="C1234" s="47"/>
      <c r="D1234" s="47" t="s">
        <v>103</v>
      </c>
      <c r="E1234" s="51" t="s">
        <v>104</v>
      </c>
      <c r="F1234" s="49">
        <v>2833.5</v>
      </c>
      <c r="G1234" s="49"/>
      <c r="H1234" s="49">
        <v>2201.4</v>
      </c>
      <c r="I1234" s="49">
        <v>2196.5</v>
      </c>
      <c r="J1234" s="50">
        <f t="shared" si="129"/>
        <v>0.9977741437267194</v>
      </c>
    </row>
    <row r="1235" spans="1:10" ht="18.75">
      <c r="A1235" s="47"/>
      <c r="B1235" s="47"/>
      <c r="C1235" s="47"/>
      <c r="D1235" s="47" t="s">
        <v>109</v>
      </c>
      <c r="E1235" s="51" t="s">
        <v>110</v>
      </c>
      <c r="F1235" s="49"/>
      <c r="G1235" s="49"/>
      <c r="H1235" s="49">
        <v>3</v>
      </c>
      <c r="I1235" s="49">
        <v>3</v>
      </c>
      <c r="J1235" s="50">
        <f t="shared" si="129"/>
        <v>1</v>
      </c>
    </row>
    <row r="1236" spans="1:10" ht="18.75">
      <c r="A1236" s="47"/>
      <c r="B1236" s="47"/>
      <c r="C1236" s="47"/>
      <c r="D1236" s="47" t="s">
        <v>105</v>
      </c>
      <c r="E1236" s="51" t="s">
        <v>106</v>
      </c>
      <c r="F1236" s="49">
        <v>79.4</v>
      </c>
      <c r="G1236" s="49"/>
      <c r="H1236" s="49">
        <v>78.7</v>
      </c>
      <c r="I1236" s="49">
        <v>78.7</v>
      </c>
      <c r="J1236" s="50">
        <f t="shared" si="129"/>
        <v>1</v>
      </c>
    </row>
    <row r="1237" spans="1:10" ht="37.5">
      <c r="A1237" s="126"/>
      <c r="B1237" s="126"/>
      <c r="C1237" s="132" t="s">
        <v>440</v>
      </c>
      <c r="D1237" s="132"/>
      <c r="E1237" s="180" t="s">
        <v>157</v>
      </c>
      <c r="F1237" s="133">
        <f>F1238</f>
        <v>92.5</v>
      </c>
      <c r="G1237" s="133">
        <f>G1238</f>
        <v>0</v>
      </c>
      <c r="H1237" s="128">
        <f>H1238</f>
        <v>93.43</v>
      </c>
      <c r="I1237" s="128">
        <f>I1238</f>
        <v>93.4</v>
      </c>
      <c r="J1237" s="150">
        <f t="shared" si="129"/>
        <v>0.9996789039922936</v>
      </c>
    </row>
    <row r="1238" spans="1:10" ht="37.5">
      <c r="A1238" s="126"/>
      <c r="B1238" s="126"/>
      <c r="C1238" s="132"/>
      <c r="D1238" s="126" t="s">
        <v>101</v>
      </c>
      <c r="E1238" s="127" t="s">
        <v>102</v>
      </c>
      <c r="F1238" s="133">
        <v>92.5</v>
      </c>
      <c r="G1238" s="49"/>
      <c r="H1238" s="128">
        <v>93.43</v>
      </c>
      <c r="I1238" s="128">
        <v>93.4</v>
      </c>
      <c r="J1238" s="150">
        <f t="shared" si="129"/>
        <v>0.9996789039922936</v>
      </c>
    </row>
    <row r="1239" spans="1:10" ht="18.75">
      <c r="A1239" s="47"/>
      <c r="B1239" s="52" t="s">
        <v>8</v>
      </c>
      <c r="C1239" s="45"/>
      <c r="D1239" s="45"/>
      <c r="E1239" s="46" t="s">
        <v>69</v>
      </c>
      <c r="F1239" s="43" t="e">
        <f>F1246+F1259+F1240</f>
        <v>#REF!</v>
      </c>
      <c r="G1239" s="43" t="e">
        <f>G1246+G1259+G1240</f>
        <v>#REF!</v>
      </c>
      <c r="H1239" s="43">
        <f>H1246+H1259+H1240</f>
        <v>80670.846</v>
      </c>
      <c r="I1239" s="43">
        <f>I1246+I1259+I1240</f>
        <v>75631.746</v>
      </c>
      <c r="J1239" s="44">
        <f t="shared" si="129"/>
        <v>0.9375350544854828</v>
      </c>
    </row>
    <row r="1240" spans="1:10" ht="18.75">
      <c r="A1240" s="47"/>
      <c r="B1240" s="52"/>
      <c r="C1240" s="41" t="s">
        <v>244</v>
      </c>
      <c r="D1240" s="41" t="s">
        <v>352</v>
      </c>
      <c r="E1240" s="42" t="s">
        <v>137</v>
      </c>
      <c r="F1240" s="43">
        <f>F1241</f>
        <v>1337</v>
      </c>
      <c r="G1240" s="43">
        <f aca="true" t="shared" si="131" ref="G1240:H1242">G1241</f>
        <v>0</v>
      </c>
      <c r="H1240" s="43">
        <f t="shared" si="131"/>
        <v>15393.846</v>
      </c>
      <c r="I1240" s="43">
        <f>I1241</f>
        <v>15390.846</v>
      </c>
      <c r="J1240" s="44">
        <f t="shared" si="129"/>
        <v>0.9998051169278944</v>
      </c>
    </row>
    <row r="1241" spans="1:10" ht="18.75">
      <c r="A1241" s="47"/>
      <c r="B1241" s="52"/>
      <c r="C1241" s="41" t="s">
        <v>281</v>
      </c>
      <c r="D1241" s="41" t="s">
        <v>352</v>
      </c>
      <c r="E1241" s="42" t="s">
        <v>147</v>
      </c>
      <c r="F1241" s="43">
        <f>F1242</f>
        <v>1337</v>
      </c>
      <c r="G1241" s="43">
        <f t="shared" si="131"/>
        <v>0</v>
      </c>
      <c r="H1241" s="43">
        <f t="shared" si="131"/>
        <v>15393.846</v>
      </c>
      <c r="I1241" s="43">
        <f>I1242</f>
        <v>15390.846</v>
      </c>
      <c r="J1241" s="44">
        <f t="shared" si="129"/>
        <v>0.9998051169278944</v>
      </c>
    </row>
    <row r="1242" spans="1:10" ht="18.75">
      <c r="A1242" s="47"/>
      <c r="B1242" s="52"/>
      <c r="C1242" s="41" t="s">
        <v>284</v>
      </c>
      <c r="D1242" s="41"/>
      <c r="E1242" s="42" t="s">
        <v>285</v>
      </c>
      <c r="F1242" s="43">
        <f>F1243</f>
        <v>1337</v>
      </c>
      <c r="G1242" s="43">
        <f t="shared" si="131"/>
        <v>0</v>
      </c>
      <c r="H1242" s="43">
        <f t="shared" si="131"/>
        <v>15393.846</v>
      </c>
      <c r="I1242" s="43">
        <f>I1243</f>
        <v>15390.846</v>
      </c>
      <c r="J1242" s="44">
        <f t="shared" si="129"/>
        <v>0.9998051169278944</v>
      </c>
    </row>
    <row r="1243" spans="1:10" ht="18.75">
      <c r="A1243" s="47"/>
      <c r="B1243" s="52"/>
      <c r="C1243" s="132" t="s">
        <v>286</v>
      </c>
      <c r="D1243" s="132"/>
      <c r="E1243" s="165" t="s">
        <v>391</v>
      </c>
      <c r="F1243" s="128">
        <f>F1244+F1245</f>
        <v>1337</v>
      </c>
      <c r="G1243" s="128">
        <f>G1244+G1245</f>
        <v>0</v>
      </c>
      <c r="H1243" s="128">
        <f>H1244+H1245</f>
        <v>15393.846</v>
      </c>
      <c r="I1243" s="128">
        <f>I1244+I1245</f>
        <v>15390.846</v>
      </c>
      <c r="J1243" s="185">
        <f t="shared" si="129"/>
        <v>0.9998051169278944</v>
      </c>
    </row>
    <row r="1244" spans="1:10" ht="37.5">
      <c r="A1244" s="47"/>
      <c r="B1244" s="52"/>
      <c r="C1244" s="45"/>
      <c r="D1244" s="126" t="s">
        <v>101</v>
      </c>
      <c r="E1244" s="127" t="s">
        <v>102</v>
      </c>
      <c r="F1244" s="128">
        <f>15.1+158.5+227.5+298.3+8+617.6-40.2</f>
        <v>1284.8</v>
      </c>
      <c r="G1244" s="49"/>
      <c r="H1244" s="128">
        <v>15342.846</v>
      </c>
      <c r="I1244" s="128">
        <v>15342.846</v>
      </c>
      <c r="J1244" s="150">
        <f t="shared" si="129"/>
        <v>1</v>
      </c>
    </row>
    <row r="1245" spans="1:10" ht="18.75">
      <c r="A1245" s="47"/>
      <c r="B1245" s="52"/>
      <c r="C1245" s="45"/>
      <c r="D1245" s="126" t="s">
        <v>103</v>
      </c>
      <c r="E1245" s="127" t="s">
        <v>104</v>
      </c>
      <c r="F1245" s="128">
        <f>40.2+12</f>
        <v>52.2</v>
      </c>
      <c r="G1245" s="49"/>
      <c r="H1245" s="128">
        <v>51</v>
      </c>
      <c r="I1245" s="128">
        <v>48</v>
      </c>
      <c r="J1245" s="150">
        <f t="shared" si="129"/>
        <v>0.9411764705882353</v>
      </c>
    </row>
    <row r="1246" spans="1:10" ht="18.75">
      <c r="A1246" s="41"/>
      <c r="B1246" s="41"/>
      <c r="C1246" s="41" t="s">
        <v>169</v>
      </c>
      <c r="D1246" s="41" t="s">
        <v>352</v>
      </c>
      <c r="E1246" s="42" t="s">
        <v>146</v>
      </c>
      <c r="F1246" s="43">
        <f>F1247+F1252</f>
        <v>72218</v>
      </c>
      <c r="G1246" s="43">
        <f>G1247+G1252</f>
        <v>0</v>
      </c>
      <c r="H1246" s="43">
        <f>H1247+H1252</f>
        <v>60277.00000000001</v>
      </c>
      <c r="I1246" s="43">
        <f>I1247+I1252</f>
        <v>60240.9</v>
      </c>
      <c r="J1246" s="44">
        <f t="shared" si="129"/>
        <v>0.9994010982630189</v>
      </c>
    </row>
    <row r="1247" spans="1:10" ht="18.75">
      <c r="A1247" s="41"/>
      <c r="B1247" s="41"/>
      <c r="C1247" s="41" t="s">
        <v>183</v>
      </c>
      <c r="D1247" s="41" t="s">
        <v>352</v>
      </c>
      <c r="E1247" s="42" t="s">
        <v>128</v>
      </c>
      <c r="F1247" s="43">
        <f aca="true" t="shared" si="132" ref="F1247:I1248">F1248</f>
        <v>181</v>
      </c>
      <c r="G1247" s="43">
        <f t="shared" si="132"/>
        <v>0</v>
      </c>
      <c r="H1247" s="43">
        <f t="shared" si="132"/>
        <v>131.8</v>
      </c>
      <c r="I1247" s="43">
        <f t="shared" si="132"/>
        <v>121.39999999999999</v>
      </c>
      <c r="J1247" s="44">
        <f t="shared" si="129"/>
        <v>0.9210925644916539</v>
      </c>
    </row>
    <row r="1248" spans="1:10" ht="37.5">
      <c r="A1248" s="41"/>
      <c r="B1248" s="41"/>
      <c r="C1248" s="41" t="s">
        <v>184</v>
      </c>
      <c r="D1248" s="41"/>
      <c r="E1248" s="42" t="s">
        <v>642</v>
      </c>
      <c r="F1248" s="43">
        <f t="shared" si="132"/>
        <v>181</v>
      </c>
      <c r="G1248" s="43">
        <f t="shared" si="132"/>
        <v>0</v>
      </c>
      <c r="H1248" s="43">
        <f t="shared" si="132"/>
        <v>131.8</v>
      </c>
      <c r="I1248" s="43">
        <f t="shared" si="132"/>
        <v>121.39999999999999</v>
      </c>
      <c r="J1248" s="44">
        <f t="shared" si="129"/>
        <v>0.9210925644916539</v>
      </c>
    </row>
    <row r="1249" spans="1:10" ht="18.75">
      <c r="A1249" s="41"/>
      <c r="B1249" s="41"/>
      <c r="C1249" s="47" t="s">
        <v>185</v>
      </c>
      <c r="D1249" s="47" t="s">
        <v>352</v>
      </c>
      <c r="E1249" s="48" t="s">
        <v>114</v>
      </c>
      <c r="F1249" s="49">
        <f>F1250+F1251</f>
        <v>181</v>
      </c>
      <c r="G1249" s="49">
        <f>G1250+G1251</f>
        <v>0</v>
      </c>
      <c r="H1249" s="49">
        <f>H1250+H1251</f>
        <v>131.8</v>
      </c>
      <c r="I1249" s="49">
        <f>I1250+I1251</f>
        <v>121.39999999999999</v>
      </c>
      <c r="J1249" s="50">
        <f t="shared" si="129"/>
        <v>0.9210925644916539</v>
      </c>
    </row>
    <row r="1250" spans="1:10" ht="37.5">
      <c r="A1250" s="47"/>
      <c r="B1250" s="47"/>
      <c r="C1250" s="47"/>
      <c r="D1250" s="47" t="s">
        <v>101</v>
      </c>
      <c r="E1250" s="51" t="s">
        <v>102</v>
      </c>
      <c r="F1250" s="49">
        <v>78</v>
      </c>
      <c r="G1250" s="49"/>
      <c r="H1250" s="49">
        <v>20.3</v>
      </c>
      <c r="I1250" s="49">
        <v>20.3</v>
      </c>
      <c r="J1250" s="50">
        <f t="shared" si="129"/>
        <v>1</v>
      </c>
    </row>
    <row r="1251" spans="1:10" ht="18.75">
      <c r="A1251" s="47"/>
      <c r="B1251" s="47"/>
      <c r="C1251" s="47"/>
      <c r="D1251" s="47" t="s">
        <v>103</v>
      </c>
      <c r="E1251" s="51" t="s">
        <v>104</v>
      </c>
      <c r="F1251" s="49">
        <v>103</v>
      </c>
      <c r="G1251" s="49"/>
      <c r="H1251" s="49">
        <v>111.5</v>
      </c>
      <c r="I1251" s="49">
        <v>101.1</v>
      </c>
      <c r="J1251" s="50">
        <f t="shared" si="129"/>
        <v>0.9067264573991031</v>
      </c>
    </row>
    <row r="1252" spans="1:10" ht="37.5">
      <c r="A1252" s="47"/>
      <c r="B1252" s="47"/>
      <c r="C1252" s="41" t="s">
        <v>170</v>
      </c>
      <c r="D1252" s="41" t="s">
        <v>352</v>
      </c>
      <c r="E1252" s="42" t="s">
        <v>126</v>
      </c>
      <c r="F1252" s="43">
        <f aca="true" t="shared" si="133" ref="F1252:I1253">F1253</f>
        <v>72037</v>
      </c>
      <c r="G1252" s="43">
        <f t="shared" si="133"/>
        <v>0</v>
      </c>
      <c r="H1252" s="43">
        <f t="shared" si="133"/>
        <v>60145.200000000004</v>
      </c>
      <c r="I1252" s="43">
        <f t="shared" si="133"/>
        <v>60119.5</v>
      </c>
      <c r="J1252" s="44">
        <f t="shared" si="129"/>
        <v>0.9995727007308978</v>
      </c>
    </row>
    <row r="1253" spans="1:10" ht="18.75">
      <c r="A1253" s="47"/>
      <c r="B1253" s="47"/>
      <c r="C1253" s="45" t="s">
        <v>452</v>
      </c>
      <c r="D1253" s="41"/>
      <c r="E1253" s="54" t="s">
        <v>453</v>
      </c>
      <c r="F1253" s="43">
        <f t="shared" si="133"/>
        <v>72037</v>
      </c>
      <c r="G1253" s="43">
        <f t="shared" si="133"/>
        <v>0</v>
      </c>
      <c r="H1253" s="43">
        <f t="shared" si="133"/>
        <v>60145.200000000004</v>
      </c>
      <c r="I1253" s="43">
        <f t="shared" si="133"/>
        <v>60119.5</v>
      </c>
      <c r="J1253" s="44">
        <f t="shared" si="129"/>
        <v>0.9995727007308978</v>
      </c>
    </row>
    <row r="1254" spans="1:10" ht="18.75">
      <c r="A1254" s="47"/>
      <c r="B1254" s="47"/>
      <c r="C1254" s="47" t="s">
        <v>454</v>
      </c>
      <c r="D1254" s="47"/>
      <c r="E1254" s="51" t="s">
        <v>111</v>
      </c>
      <c r="F1254" s="49">
        <f>F1255+F1256+F1258</f>
        <v>72037</v>
      </c>
      <c r="G1254" s="49">
        <f>G1255+G1256+G1258</f>
        <v>0</v>
      </c>
      <c r="H1254" s="49">
        <f>H1255+H1256+H1258+H1257</f>
        <v>60145.200000000004</v>
      </c>
      <c r="I1254" s="49">
        <f>I1255+I1256+I1258+I1257</f>
        <v>60119.5</v>
      </c>
      <c r="J1254" s="184">
        <f t="shared" si="129"/>
        <v>0.9995727007308978</v>
      </c>
    </row>
    <row r="1255" spans="1:10" ht="37.5">
      <c r="A1255" s="47"/>
      <c r="B1255" s="47"/>
      <c r="C1255" s="47"/>
      <c r="D1255" s="47" t="s">
        <v>101</v>
      </c>
      <c r="E1255" s="51" t="s">
        <v>102</v>
      </c>
      <c r="F1255" s="49">
        <v>65760</v>
      </c>
      <c r="G1255" s="49"/>
      <c r="H1255" s="49">
        <v>56214.8</v>
      </c>
      <c r="I1255" s="49">
        <v>56205.5</v>
      </c>
      <c r="J1255" s="50">
        <f t="shared" si="129"/>
        <v>0.999834563139956</v>
      </c>
    </row>
    <row r="1256" spans="1:10" ht="18.75">
      <c r="A1256" s="47"/>
      <c r="B1256" s="47"/>
      <c r="C1256" s="47"/>
      <c r="D1256" s="47" t="s">
        <v>103</v>
      </c>
      <c r="E1256" s="51" t="s">
        <v>104</v>
      </c>
      <c r="F1256" s="49">
        <v>6162.6</v>
      </c>
      <c r="G1256" s="49"/>
      <c r="H1256" s="49">
        <v>3732.3</v>
      </c>
      <c r="I1256" s="49">
        <v>3715.9</v>
      </c>
      <c r="J1256" s="50">
        <f t="shared" si="129"/>
        <v>0.9956059266404094</v>
      </c>
    </row>
    <row r="1257" spans="1:10" ht="18.75">
      <c r="A1257" s="47"/>
      <c r="B1257" s="47"/>
      <c r="C1257" s="47"/>
      <c r="D1257" s="47" t="s">
        <v>109</v>
      </c>
      <c r="E1257" s="51" t="s">
        <v>110</v>
      </c>
      <c r="F1257" s="49"/>
      <c r="G1257" s="49"/>
      <c r="H1257" s="49">
        <v>88.1</v>
      </c>
      <c r="I1257" s="49">
        <v>88.1</v>
      </c>
      <c r="J1257" s="50">
        <f t="shared" si="129"/>
        <v>1</v>
      </c>
    </row>
    <row r="1258" spans="1:10" ht="18.75">
      <c r="A1258" s="47"/>
      <c r="B1258" s="47"/>
      <c r="C1258" s="47"/>
      <c r="D1258" s="47" t="s">
        <v>105</v>
      </c>
      <c r="E1258" s="51" t="s">
        <v>106</v>
      </c>
      <c r="F1258" s="49">
        <v>114.4</v>
      </c>
      <c r="G1258" s="49"/>
      <c r="H1258" s="49">
        <v>110</v>
      </c>
      <c r="I1258" s="49">
        <v>110</v>
      </c>
      <c r="J1258" s="50">
        <f t="shared" si="129"/>
        <v>1</v>
      </c>
    </row>
    <row r="1259" spans="1:10" ht="18.75">
      <c r="A1259" s="41"/>
      <c r="B1259" s="41"/>
      <c r="C1259" s="41" t="s">
        <v>164</v>
      </c>
      <c r="D1259" s="41" t="s">
        <v>352</v>
      </c>
      <c r="E1259" s="42" t="s">
        <v>107</v>
      </c>
      <c r="F1259" s="43" t="e">
        <f>#REF!+F1260</f>
        <v>#REF!</v>
      </c>
      <c r="G1259" s="43" t="e">
        <f>#REF!+G1260</f>
        <v>#REF!</v>
      </c>
      <c r="H1259" s="43">
        <f>H1260</f>
        <v>5000</v>
      </c>
      <c r="I1259" s="43">
        <f>I1260</f>
        <v>0</v>
      </c>
      <c r="J1259" s="44">
        <f t="shared" si="129"/>
        <v>0</v>
      </c>
    </row>
    <row r="1260" spans="1:10" ht="18.75">
      <c r="A1260" s="41"/>
      <c r="B1260" s="41"/>
      <c r="C1260" s="47" t="s">
        <v>616</v>
      </c>
      <c r="D1260" s="41" t="s">
        <v>352</v>
      </c>
      <c r="E1260" s="48" t="s">
        <v>617</v>
      </c>
      <c r="F1260" s="49">
        <f>F1261</f>
        <v>5000</v>
      </c>
      <c r="G1260" s="49">
        <f>G1261</f>
        <v>0</v>
      </c>
      <c r="H1260" s="49">
        <f>H1261</f>
        <v>5000</v>
      </c>
      <c r="I1260" s="49">
        <f>I1261</f>
        <v>0</v>
      </c>
      <c r="J1260" s="50">
        <f t="shared" si="129"/>
        <v>0</v>
      </c>
    </row>
    <row r="1261" spans="1:10" ht="18.75">
      <c r="A1261" s="47"/>
      <c r="B1261" s="47"/>
      <c r="C1261" s="47" t="s">
        <v>615</v>
      </c>
      <c r="D1261" s="47" t="s">
        <v>105</v>
      </c>
      <c r="E1261" s="51" t="s">
        <v>106</v>
      </c>
      <c r="F1261" s="49">
        <v>5000</v>
      </c>
      <c r="G1261" s="49"/>
      <c r="H1261" s="49">
        <f>SUM(F1261:G1261)</f>
        <v>5000</v>
      </c>
      <c r="I1261" s="49"/>
      <c r="J1261" s="50">
        <f t="shared" si="129"/>
        <v>0</v>
      </c>
    </row>
    <row r="1262" spans="1:10" ht="18.75">
      <c r="A1262" s="47"/>
      <c r="B1262" s="45" t="s">
        <v>90</v>
      </c>
      <c r="C1262" s="45"/>
      <c r="D1262" s="45"/>
      <c r="E1262" s="46" t="s">
        <v>81</v>
      </c>
      <c r="F1262" s="43">
        <f aca="true" t="shared" si="134" ref="F1262:I1267">F1263</f>
        <v>135.9</v>
      </c>
      <c r="G1262" s="43">
        <f t="shared" si="134"/>
        <v>0</v>
      </c>
      <c r="H1262" s="43">
        <f t="shared" si="134"/>
        <v>228.79999999999998</v>
      </c>
      <c r="I1262" s="43">
        <f t="shared" si="134"/>
        <v>228.79999999999998</v>
      </c>
      <c r="J1262" s="44">
        <f t="shared" si="129"/>
        <v>1</v>
      </c>
    </row>
    <row r="1263" spans="1:10" ht="18.75">
      <c r="A1263" s="47"/>
      <c r="B1263" s="41" t="s">
        <v>397</v>
      </c>
      <c r="C1263" s="41"/>
      <c r="D1263" s="41"/>
      <c r="E1263" s="54" t="s">
        <v>398</v>
      </c>
      <c r="F1263" s="43">
        <f t="shared" si="134"/>
        <v>135.9</v>
      </c>
      <c r="G1263" s="43">
        <f t="shared" si="134"/>
        <v>0</v>
      </c>
      <c r="H1263" s="43">
        <f t="shared" si="134"/>
        <v>228.79999999999998</v>
      </c>
      <c r="I1263" s="43">
        <f t="shared" si="134"/>
        <v>228.79999999999998</v>
      </c>
      <c r="J1263" s="44">
        <f t="shared" si="129"/>
        <v>1</v>
      </c>
    </row>
    <row r="1264" spans="1:10" ht="18.75">
      <c r="A1264" s="47"/>
      <c r="B1264" s="47"/>
      <c r="C1264" s="41" t="s">
        <v>169</v>
      </c>
      <c r="D1264" s="41" t="s">
        <v>352</v>
      </c>
      <c r="E1264" s="42" t="s">
        <v>146</v>
      </c>
      <c r="F1264" s="43">
        <f>F1265+F1269</f>
        <v>135.9</v>
      </c>
      <c r="G1264" s="43">
        <f>G1265+G1269</f>
        <v>0</v>
      </c>
      <c r="H1264" s="43">
        <f>H1265+H1269</f>
        <v>228.79999999999998</v>
      </c>
      <c r="I1264" s="43">
        <f>I1265+I1269</f>
        <v>228.79999999999998</v>
      </c>
      <c r="J1264" s="44">
        <f t="shared" si="129"/>
        <v>1</v>
      </c>
    </row>
    <row r="1265" spans="1:10" ht="18.75">
      <c r="A1265" s="47"/>
      <c r="B1265" s="47"/>
      <c r="C1265" s="41" t="s">
        <v>183</v>
      </c>
      <c r="D1265" s="41" t="s">
        <v>352</v>
      </c>
      <c r="E1265" s="42" t="s">
        <v>128</v>
      </c>
      <c r="F1265" s="43">
        <f t="shared" si="134"/>
        <v>50.9</v>
      </c>
      <c r="G1265" s="43">
        <f t="shared" si="134"/>
        <v>0</v>
      </c>
      <c r="H1265" s="43">
        <f t="shared" si="134"/>
        <v>100.1</v>
      </c>
      <c r="I1265" s="43">
        <f t="shared" si="134"/>
        <v>100.1</v>
      </c>
      <c r="J1265" s="44">
        <f t="shared" si="129"/>
        <v>1</v>
      </c>
    </row>
    <row r="1266" spans="1:10" ht="37.5">
      <c r="A1266" s="47"/>
      <c r="B1266" s="47"/>
      <c r="C1266" s="41" t="s">
        <v>184</v>
      </c>
      <c r="D1266" s="41"/>
      <c r="E1266" s="42" t="s">
        <v>642</v>
      </c>
      <c r="F1266" s="43">
        <f t="shared" si="134"/>
        <v>50.9</v>
      </c>
      <c r="G1266" s="43">
        <f t="shared" si="134"/>
        <v>0</v>
      </c>
      <c r="H1266" s="43">
        <f t="shared" si="134"/>
        <v>100.1</v>
      </c>
      <c r="I1266" s="43">
        <f t="shared" si="134"/>
        <v>100.1</v>
      </c>
      <c r="J1266" s="44">
        <f t="shared" si="129"/>
        <v>1</v>
      </c>
    </row>
    <row r="1267" spans="1:10" ht="18.75">
      <c r="A1267" s="47"/>
      <c r="B1267" s="47"/>
      <c r="C1267" s="47" t="s">
        <v>185</v>
      </c>
      <c r="D1267" s="47" t="s">
        <v>352</v>
      </c>
      <c r="E1267" s="48" t="s">
        <v>114</v>
      </c>
      <c r="F1267" s="49">
        <f t="shared" si="134"/>
        <v>50.9</v>
      </c>
      <c r="G1267" s="49">
        <f t="shared" si="134"/>
        <v>0</v>
      </c>
      <c r="H1267" s="49">
        <f t="shared" si="134"/>
        <v>100.1</v>
      </c>
      <c r="I1267" s="49">
        <f t="shared" si="134"/>
        <v>100.1</v>
      </c>
      <c r="J1267" s="50">
        <f t="shared" si="129"/>
        <v>1</v>
      </c>
    </row>
    <row r="1268" spans="1:10" ht="18.75">
      <c r="A1268" s="47"/>
      <c r="B1268" s="47"/>
      <c r="C1268" s="47"/>
      <c r="D1268" s="47" t="s">
        <v>103</v>
      </c>
      <c r="E1268" s="51" t="s">
        <v>104</v>
      </c>
      <c r="F1268" s="49">
        <v>50.9</v>
      </c>
      <c r="G1268" s="49"/>
      <c r="H1268" s="49">
        <v>100.1</v>
      </c>
      <c r="I1268" s="49">
        <v>100.1</v>
      </c>
      <c r="J1268" s="50">
        <f t="shared" si="129"/>
        <v>1</v>
      </c>
    </row>
    <row r="1269" spans="1:10" ht="37.5">
      <c r="A1269" s="47"/>
      <c r="B1269" s="47"/>
      <c r="C1269" s="41" t="s">
        <v>170</v>
      </c>
      <c r="D1269" s="41" t="s">
        <v>352</v>
      </c>
      <c r="E1269" s="42" t="s">
        <v>126</v>
      </c>
      <c r="F1269" s="43">
        <f>F1270</f>
        <v>85</v>
      </c>
      <c r="G1269" s="43">
        <f aca="true" t="shared" si="135" ref="G1269:H1271">G1270</f>
        <v>0</v>
      </c>
      <c r="H1269" s="43">
        <f t="shared" si="135"/>
        <v>128.7</v>
      </c>
      <c r="I1269" s="43">
        <f>I1270</f>
        <v>128.7</v>
      </c>
      <c r="J1269" s="44">
        <f t="shared" si="129"/>
        <v>1</v>
      </c>
    </row>
    <row r="1270" spans="1:10" ht="18.75">
      <c r="A1270" s="47"/>
      <c r="B1270" s="47"/>
      <c r="C1270" s="45" t="s">
        <v>452</v>
      </c>
      <c r="D1270" s="41"/>
      <c r="E1270" s="54" t="s">
        <v>453</v>
      </c>
      <c r="F1270" s="43">
        <f>F1271</f>
        <v>85</v>
      </c>
      <c r="G1270" s="43">
        <f t="shared" si="135"/>
        <v>0</v>
      </c>
      <c r="H1270" s="43">
        <f t="shared" si="135"/>
        <v>128.7</v>
      </c>
      <c r="I1270" s="43">
        <f>I1271</f>
        <v>128.7</v>
      </c>
      <c r="J1270" s="44">
        <f t="shared" si="129"/>
        <v>1</v>
      </c>
    </row>
    <row r="1271" spans="1:10" ht="18.75">
      <c r="A1271" s="47"/>
      <c r="B1271" s="47"/>
      <c r="C1271" s="47" t="s">
        <v>454</v>
      </c>
      <c r="D1271" s="47"/>
      <c r="E1271" s="51" t="s">
        <v>111</v>
      </c>
      <c r="F1271" s="49">
        <f>F1272</f>
        <v>85</v>
      </c>
      <c r="G1271" s="49">
        <f t="shared" si="135"/>
        <v>0</v>
      </c>
      <c r="H1271" s="49">
        <f t="shared" si="135"/>
        <v>128.7</v>
      </c>
      <c r="I1271" s="49">
        <f>I1272</f>
        <v>128.7</v>
      </c>
      <c r="J1271" s="50">
        <f t="shared" si="129"/>
        <v>1</v>
      </c>
    </row>
    <row r="1272" spans="1:10" ht="18.75">
      <c r="A1272" s="47"/>
      <c r="B1272" s="47"/>
      <c r="C1272" s="47"/>
      <c r="D1272" s="47" t="s">
        <v>103</v>
      </c>
      <c r="E1272" s="51" t="s">
        <v>104</v>
      </c>
      <c r="F1272" s="49">
        <v>85</v>
      </c>
      <c r="G1272" s="49"/>
      <c r="H1272" s="49">
        <v>128.7</v>
      </c>
      <c r="I1272" s="49">
        <v>128.7</v>
      </c>
      <c r="J1272" s="50">
        <f t="shared" si="129"/>
        <v>1</v>
      </c>
    </row>
    <row r="1273" spans="1:10" ht="18.75">
      <c r="A1273" s="236" t="s">
        <v>809</v>
      </c>
      <c r="B1273" s="236"/>
      <c r="C1273" s="236"/>
      <c r="D1273" s="236"/>
      <c r="E1273" s="236"/>
      <c r="F1273" s="43" t="e">
        <f>F30+F55+F622+F663+F713+F949+F1124+F1223+F11</f>
        <v>#REF!</v>
      </c>
      <c r="G1273" s="187" t="e">
        <f>G30+G55+G622+G663+G713+G949+G1124+G1223+G11</f>
        <v>#REF!</v>
      </c>
      <c r="H1273" s="43">
        <f>H30+H55+H622+H663+H713+H949+H1124+H1223+H11</f>
        <v>4522379.7631</v>
      </c>
      <c r="I1273" s="43">
        <f>I30+I55+I622+I663+I713+I949+I1124+I1223+I11</f>
        <v>4136305.6063300003</v>
      </c>
      <c r="J1273" s="44">
        <f>I1273/H1273</f>
        <v>0.914630310368859</v>
      </c>
    </row>
  </sheetData>
  <sheetProtection/>
  <mergeCells count="8">
    <mergeCell ref="J8:J9"/>
    <mergeCell ref="A6:J6"/>
    <mergeCell ref="A1273:E1273"/>
    <mergeCell ref="A8:A9"/>
    <mergeCell ref="B8:D8"/>
    <mergeCell ref="E8:E9"/>
    <mergeCell ref="F8:H9"/>
    <mergeCell ref="I8:I9"/>
  </mergeCells>
  <printOptions/>
  <pageMargins left="0.3937007874015748" right="0.3937007874015748" top="0.984251968503937" bottom="0.3937007874015748" header="0.31496062992125984" footer="0.31496062992125984"/>
  <pageSetup fitToHeight="50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4"/>
  <sheetViews>
    <sheetView zoomScalePageLayoutView="0" workbookViewId="0" topLeftCell="A46">
      <selection activeCell="Q49" sqref="Q49"/>
    </sheetView>
  </sheetViews>
  <sheetFormatPr defaultColWidth="9.00390625" defaultRowHeight="12.75"/>
  <cols>
    <col min="1" max="1" width="8.125" style="94" customWidth="1"/>
    <col min="2" max="2" width="8.875" style="95" customWidth="1"/>
    <col min="3" max="3" width="69.25390625" style="98" customWidth="1"/>
    <col min="4" max="4" width="14.00390625" style="94" customWidth="1"/>
    <col min="5" max="5" width="14.625" style="94" customWidth="1"/>
    <col min="6" max="6" width="13.75390625" style="94" customWidth="1"/>
    <col min="7" max="16384" width="9.125" style="94" customWidth="1"/>
  </cols>
  <sheetData>
    <row r="1" spans="3:5" ht="15.75">
      <c r="C1" s="96"/>
      <c r="D1" s="96"/>
      <c r="E1" s="122" t="s">
        <v>868</v>
      </c>
    </row>
    <row r="2" spans="3:5" ht="15.75">
      <c r="C2" s="21"/>
      <c r="D2" s="1"/>
      <c r="E2" s="123" t="s">
        <v>865</v>
      </c>
    </row>
    <row r="3" spans="3:5" ht="15.75">
      <c r="C3" s="21"/>
      <c r="D3" s="1"/>
      <c r="E3" s="1" t="s">
        <v>558</v>
      </c>
    </row>
    <row r="4" spans="3:5" ht="15.75">
      <c r="C4" s="21"/>
      <c r="D4" s="1"/>
      <c r="E4" s="21" t="s">
        <v>866</v>
      </c>
    </row>
    <row r="5" spans="1:3" ht="19.5" customHeight="1">
      <c r="A5" s="238"/>
      <c r="B5" s="238"/>
      <c r="C5" s="238"/>
    </row>
    <row r="6" spans="1:6" ht="38.25" customHeight="1">
      <c r="A6" s="239" t="s">
        <v>841</v>
      </c>
      <c r="B6" s="239"/>
      <c r="C6" s="239"/>
      <c r="D6" s="239"/>
      <c r="E6" s="239"/>
      <c r="F6" s="239"/>
    </row>
    <row r="7" spans="1:6" ht="15.75" customHeight="1">
      <c r="A7" s="97"/>
      <c r="B7" s="97"/>
      <c r="C7" s="97"/>
      <c r="D7" s="97"/>
      <c r="E7" s="97"/>
      <c r="F7" s="97"/>
    </row>
    <row r="8" spans="4:6" ht="15.75">
      <c r="D8" s="99"/>
      <c r="F8" s="99" t="s">
        <v>555</v>
      </c>
    </row>
    <row r="9" spans="1:6" ht="60.75" customHeight="1">
      <c r="A9" s="100" t="s">
        <v>842</v>
      </c>
      <c r="B9" s="100" t="s">
        <v>843</v>
      </c>
      <c r="C9" s="101" t="s">
        <v>155</v>
      </c>
      <c r="D9" s="22" t="s">
        <v>795</v>
      </c>
      <c r="E9" s="22" t="s">
        <v>5</v>
      </c>
      <c r="F9" s="22" t="s">
        <v>844</v>
      </c>
    </row>
    <row r="10" spans="1:6" ht="15.75">
      <c r="A10" s="100" t="s">
        <v>61</v>
      </c>
      <c r="B10" s="100" t="s">
        <v>845</v>
      </c>
      <c r="C10" s="102">
        <v>3</v>
      </c>
      <c r="D10" s="103">
        <v>4</v>
      </c>
      <c r="E10" s="103">
        <v>5</v>
      </c>
      <c r="F10" s="103">
        <v>6</v>
      </c>
    </row>
    <row r="11" spans="1:6" s="108" customFormat="1" ht="15.75">
      <c r="A11" s="104" t="s">
        <v>846</v>
      </c>
      <c r="B11" s="104" t="s">
        <v>847</v>
      </c>
      <c r="C11" s="105" t="s">
        <v>63</v>
      </c>
      <c r="D11" s="106">
        <f>SUM(D12:D19)</f>
        <v>386777.1</v>
      </c>
      <c r="E11" s="106">
        <f>SUM(E12:E19)</f>
        <v>375294.9</v>
      </c>
      <c r="F11" s="107">
        <f>E11/D11</f>
        <v>0.9703131338437566</v>
      </c>
    </row>
    <row r="12" spans="1:6" ht="31.5">
      <c r="A12" s="109" t="s">
        <v>846</v>
      </c>
      <c r="B12" s="110" t="s">
        <v>848</v>
      </c>
      <c r="C12" s="111" t="s">
        <v>849</v>
      </c>
      <c r="D12" s="112">
        <v>3998.4</v>
      </c>
      <c r="E12" s="112">
        <v>3998.4</v>
      </c>
      <c r="F12" s="113">
        <f>E12/D12</f>
        <v>1</v>
      </c>
    </row>
    <row r="13" spans="1:6" ht="47.25">
      <c r="A13" s="109" t="s">
        <v>846</v>
      </c>
      <c r="B13" s="110" t="s">
        <v>850</v>
      </c>
      <c r="C13" s="111" t="s">
        <v>851</v>
      </c>
      <c r="D13" s="112">
        <v>8444.4</v>
      </c>
      <c r="E13" s="112">
        <v>8275.3</v>
      </c>
      <c r="F13" s="113">
        <f>E13/D13</f>
        <v>0.9799748946047084</v>
      </c>
    </row>
    <row r="14" spans="1:6" ht="47.25">
      <c r="A14" s="109" t="s">
        <v>846</v>
      </c>
      <c r="B14" s="110" t="s">
        <v>852</v>
      </c>
      <c r="C14" s="111" t="s">
        <v>66</v>
      </c>
      <c r="D14" s="112">
        <v>143540.7</v>
      </c>
      <c r="E14" s="112">
        <v>142548.2</v>
      </c>
      <c r="F14" s="113">
        <f>E14/D14</f>
        <v>0.9930855847853606</v>
      </c>
    </row>
    <row r="15" spans="1:6" ht="15.75">
      <c r="A15" s="109" t="s">
        <v>846</v>
      </c>
      <c r="B15" s="110" t="s">
        <v>853</v>
      </c>
      <c r="C15" s="111" t="s">
        <v>407</v>
      </c>
      <c r="D15" s="112">
        <v>35.3</v>
      </c>
      <c r="E15" s="112"/>
      <c r="F15" s="113"/>
    </row>
    <row r="16" spans="1:6" ht="31.5">
      <c r="A16" s="109" t="s">
        <v>846</v>
      </c>
      <c r="B16" s="110" t="s">
        <v>854</v>
      </c>
      <c r="C16" s="111" t="s">
        <v>654</v>
      </c>
      <c r="D16" s="112">
        <v>30314.7</v>
      </c>
      <c r="E16" s="112">
        <v>30238.5</v>
      </c>
      <c r="F16" s="113">
        <f>E16/D16</f>
        <v>0.9974863679996833</v>
      </c>
    </row>
    <row r="17" spans="1:6" ht="15.75">
      <c r="A17" s="109" t="s">
        <v>846</v>
      </c>
      <c r="B17" s="110" t="s">
        <v>855</v>
      </c>
      <c r="C17" s="111" t="s">
        <v>658</v>
      </c>
      <c r="D17" s="112">
        <v>4962</v>
      </c>
      <c r="E17" s="112">
        <v>4962</v>
      </c>
      <c r="F17" s="113">
        <f>E17/D17</f>
        <v>1</v>
      </c>
    </row>
    <row r="18" spans="1:6" ht="15.75">
      <c r="A18" s="109" t="s">
        <v>846</v>
      </c>
      <c r="B18" s="110" t="s">
        <v>856</v>
      </c>
      <c r="C18" s="111" t="s">
        <v>68</v>
      </c>
      <c r="D18" s="112">
        <v>670.8</v>
      </c>
      <c r="E18" s="112"/>
      <c r="F18" s="113"/>
    </row>
    <row r="19" spans="1:6" ht="15.75">
      <c r="A19" s="109" t="s">
        <v>846</v>
      </c>
      <c r="B19" s="110" t="s">
        <v>857</v>
      </c>
      <c r="C19" s="111" t="s">
        <v>69</v>
      </c>
      <c r="D19" s="112">
        <v>194810.8</v>
      </c>
      <c r="E19" s="112">
        <v>185272.5</v>
      </c>
      <c r="F19" s="113">
        <f aca="true" t="shared" si="0" ref="F19:F57">E19/D19</f>
        <v>0.9510381354627157</v>
      </c>
    </row>
    <row r="20" spans="1:6" s="108" customFormat="1" ht="17.25" customHeight="1">
      <c r="A20" s="104" t="s">
        <v>850</v>
      </c>
      <c r="B20" s="104" t="s">
        <v>847</v>
      </c>
      <c r="C20" s="105" t="s">
        <v>70</v>
      </c>
      <c r="D20" s="106">
        <f>SUM(D21:D23)</f>
        <v>49121.7</v>
      </c>
      <c r="E20" s="114">
        <f>SUM(E21:E23)</f>
        <v>47733.799999999996</v>
      </c>
      <c r="F20" s="107">
        <f t="shared" si="0"/>
        <v>0.9717456846973944</v>
      </c>
    </row>
    <row r="21" spans="1:6" ht="18" customHeight="1">
      <c r="A21" s="109" t="s">
        <v>850</v>
      </c>
      <c r="B21" s="110" t="s">
        <v>858</v>
      </c>
      <c r="C21" s="111" t="s">
        <v>833</v>
      </c>
      <c r="D21" s="112">
        <v>17815.3</v>
      </c>
      <c r="E21" s="112">
        <v>17424.9</v>
      </c>
      <c r="F21" s="113">
        <f t="shared" si="0"/>
        <v>0.9780862517049953</v>
      </c>
    </row>
    <row r="22" spans="1:6" ht="27.75" customHeight="1">
      <c r="A22" s="109" t="s">
        <v>850</v>
      </c>
      <c r="B22" s="110" t="s">
        <v>859</v>
      </c>
      <c r="C22" s="111" t="s">
        <v>834</v>
      </c>
      <c r="D22" s="112">
        <v>20937.9</v>
      </c>
      <c r="E22" s="112">
        <v>20541.8</v>
      </c>
      <c r="F22" s="113">
        <f t="shared" si="0"/>
        <v>0.9810821524603708</v>
      </c>
    </row>
    <row r="23" spans="1:6" ht="31.5">
      <c r="A23" s="109" t="s">
        <v>850</v>
      </c>
      <c r="B23" s="110" t="s">
        <v>860</v>
      </c>
      <c r="C23" s="111" t="s">
        <v>71</v>
      </c>
      <c r="D23" s="112">
        <v>10368.5</v>
      </c>
      <c r="E23" s="112">
        <v>9767.1</v>
      </c>
      <c r="F23" s="113">
        <f t="shared" si="0"/>
        <v>0.9419973959589141</v>
      </c>
    </row>
    <row r="24" spans="1:6" ht="15.75">
      <c r="A24" s="104" t="s">
        <v>852</v>
      </c>
      <c r="B24" s="104" t="s">
        <v>847</v>
      </c>
      <c r="C24" s="105" t="s">
        <v>72</v>
      </c>
      <c r="D24" s="106">
        <f>SUM(D25:D29)</f>
        <v>429350</v>
      </c>
      <c r="E24" s="106">
        <f>SUM(E25:E29)</f>
        <v>414749.4</v>
      </c>
      <c r="F24" s="107">
        <f t="shared" si="0"/>
        <v>0.9659937114242461</v>
      </c>
    </row>
    <row r="25" spans="1:6" ht="15.75">
      <c r="A25" s="109" t="s">
        <v>852</v>
      </c>
      <c r="B25" s="109" t="s">
        <v>853</v>
      </c>
      <c r="C25" s="111" t="s">
        <v>466</v>
      </c>
      <c r="D25" s="112">
        <v>6551.7</v>
      </c>
      <c r="E25" s="85">
        <v>5151.9</v>
      </c>
      <c r="F25" s="113">
        <f t="shared" si="0"/>
        <v>0.7863455286414213</v>
      </c>
    </row>
    <row r="26" spans="1:6" ht="15.75">
      <c r="A26" s="109" t="s">
        <v>852</v>
      </c>
      <c r="B26" s="110" t="s">
        <v>855</v>
      </c>
      <c r="C26" s="111" t="s">
        <v>73</v>
      </c>
      <c r="D26" s="112">
        <v>798.4</v>
      </c>
      <c r="E26" s="112">
        <v>798.2</v>
      </c>
      <c r="F26" s="113">
        <f t="shared" si="0"/>
        <v>0.999749498997996</v>
      </c>
    </row>
    <row r="27" spans="1:6" ht="15.75">
      <c r="A27" s="109" t="s">
        <v>852</v>
      </c>
      <c r="B27" s="110" t="s">
        <v>861</v>
      </c>
      <c r="C27" s="111" t="s">
        <v>481</v>
      </c>
      <c r="D27" s="112">
        <v>2853.9</v>
      </c>
      <c r="E27" s="112">
        <v>2851.6</v>
      </c>
      <c r="F27" s="113">
        <f t="shared" si="0"/>
        <v>0.9991940852868004</v>
      </c>
    </row>
    <row r="28" spans="1:6" ht="15.75">
      <c r="A28" s="109" t="s">
        <v>852</v>
      </c>
      <c r="B28" s="110" t="s">
        <v>858</v>
      </c>
      <c r="C28" s="111" t="s">
        <v>15</v>
      </c>
      <c r="D28" s="112">
        <v>394260.1</v>
      </c>
      <c r="E28" s="112">
        <v>381118.4</v>
      </c>
      <c r="F28" s="113">
        <f t="shared" si="0"/>
        <v>0.9666674360403197</v>
      </c>
    </row>
    <row r="29" spans="1:6" ht="15.75">
      <c r="A29" s="109" t="s">
        <v>852</v>
      </c>
      <c r="B29" s="110" t="s">
        <v>862</v>
      </c>
      <c r="C29" s="111" t="s">
        <v>74</v>
      </c>
      <c r="D29" s="112">
        <v>24885.9</v>
      </c>
      <c r="E29" s="112">
        <v>24829.3</v>
      </c>
      <c r="F29" s="113">
        <f t="shared" si="0"/>
        <v>0.9977256197284405</v>
      </c>
    </row>
    <row r="30" spans="1:6" ht="15.75">
      <c r="A30" s="104" t="s">
        <v>853</v>
      </c>
      <c r="B30" s="104" t="s">
        <v>847</v>
      </c>
      <c r="C30" s="105" t="s">
        <v>75</v>
      </c>
      <c r="D30" s="114">
        <f>SUM(D31:D34)</f>
        <v>674700</v>
      </c>
      <c r="E30" s="106">
        <f>SUM(E31:E34)</f>
        <v>551663.6</v>
      </c>
      <c r="F30" s="107">
        <f t="shared" si="0"/>
        <v>0.8176428042092782</v>
      </c>
    </row>
    <row r="31" spans="1:6" s="108" customFormat="1" ht="15.75">
      <c r="A31" s="109" t="s">
        <v>853</v>
      </c>
      <c r="B31" s="110" t="s">
        <v>846</v>
      </c>
      <c r="C31" s="111" t="s">
        <v>76</v>
      </c>
      <c r="D31" s="112">
        <v>208694.4</v>
      </c>
      <c r="E31" s="112">
        <v>98717.1</v>
      </c>
      <c r="F31" s="113">
        <f t="shared" si="0"/>
        <v>0.47302227563365384</v>
      </c>
    </row>
    <row r="32" spans="1:6" s="108" customFormat="1" ht="15.75">
      <c r="A32" s="109" t="s">
        <v>853</v>
      </c>
      <c r="B32" s="110" t="s">
        <v>848</v>
      </c>
      <c r="C32" s="111" t="s">
        <v>77</v>
      </c>
      <c r="D32" s="112">
        <v>64449.6</v>
      </c>
      <c r="E32" s="112">
        <v>59566.7</v>
      </c>
      <c r="F32" s="113">
        <f t="shared" si="0"/>
        <v>0.9242369231151163</v>
      </c>
    </row>
    <row r="33" spans="1:6" ht="15.75">
      <c r="A33" s="109" t="s">
        <v>853</v>
      </c>
      <c r="B33" s="110" t="s">
        <v>850</v>
      </c>
      <c r="C33" s="111" t="s">
        <v>78</v>
      </c>
      <c r="D33" s="112">
        <v>141667.2</v>
      </c>
      <c r="E33" s="112">
        <v>141166.7</v>
      </c>
      <c r="F33" s="113">
        <f t="shared" si="0"/>
        <v>0.9964670721239638</v>
      </c>
    </row>
    <row r="34" spans="1:6" ht="15.75">
      <c r="A34" s="109" t="s">
        <v>853</v>
      </c>
      <c r="B34" s="109" t="s">
        <v>853</v>
      </c>
      <c r="C34" s="111" t="s">
        <v>87</v>
      </c>
      <c r="D34" s="112">
        <v>259888.8</v>
      </c>
      <c r="E34" s="112">
        <v>252213.1</v>
      </c>
      <c r="F34" s="113">
        <f t="shared" si="0"/>
        <v>0.9704654452211869</v>
      </c>
    </row>
    <row r="35" spans="1:6" ht="15.75">
      <c r="A35" s="104" t="s">
        <v>854</v>
      </c>
      <c r="B35" s="104" t="s">
        <v>847</v>
      </c>
      <c r="C35" s="105" t="s">
        <v>79</v>
      </c>
      <c r="D35" s="106">
        <f>SUM(D36:D36)</f>
        <v>401.4</v>
      </c>
      <c r="E35" s="106">
        <f>SUM(E36:E36)</f>
        <v>400.9</v>
      </c>
      <c r="F35" s="107">
        <f t="shared" si="0"/>
        <v>0.9987543597409069</v>
      </c>
    </row>
    <row r="36" spans="1:6" s="108" customFormat="1" ht="31.5">
      <c r="A36" s="109" t="s">
        <v>854</v>
      </c>
      <c r="B36" s="110" t="s">
        <v>850</v>
      </c>
      <c r="C36" s="111" t="s">
        <v>80</v>
      </c>
      <c r="D36" s="112">
        <v>401.4</v>
      </c>
      <c r="E36" s="112">
        <v>400.9</v>
      </c>
      <c r="F36" s="113">
        <f t="shared" si="0"/>
        <v>0.9987543597409069</v>
      </c>
    </row>
    <row r="37" spans="1:6" ht="15.75">
      <c r="A37" s="104" t="s">
        <v>855</v>
      </c>
      <c r="B37" s="104" t="s">
        <v>847</v>
      </c>
      <c r="C37" s="105" t="s">
        <v>81</v>
      </c>
      <c r="D37" s="106">
        <f>SUM(D38:D43)</f>
        <v>2383389.4999999995</v>
      </c>
      <c r="E37" s="106">
        <f>SUM(E38:E43)</f>
        <v>2196116.3000000003</v>
      </c>
      <c r="F37" s="107">
        <f t="shared" si="0"/>
        <v>0.9214256838842332</v>
      </c>
    </row>
    <row r="38" spans="1:6" s="108" customFormat="1" ht="15.75">
      <c r="A38" s="109" t="s">
        <v>855</v>
      </c>
      <c r="B38" s="110" t="s">
        <v>846</v>
      </c>
      <c r="C38" s="111" t="s">
        <v>82</v>
      </c>
      <c r="D38" s="112">
        <v>688564</v>
      </c>
      <c r="E38" s="112">
        <v>679206.3</v>
      </c>
      <c r="F38" s="113">
        <f t="shared" si="0"/>
        <v>0.9864098326371986</v>
      </c>
    </row>
    <row r="39" spans="1:6" ht="15.75">
      <c r="A39" s="109" t="s">
        <v>855</v>
      </c>
      <c r="B39" s="110" t="s">
        <v>848</v>
      </c>
      <c r="C39" s="111" t="s">
        <v>863</v>
      </c>
      <c r="D39" s="112">
        <v>1465405.3</v>
      </c>
      <c r="E39" s="112">
        <v>1289594.9</v>
      </c>
      <c r="F39" s="113">
        <f t="shared" si="0"/>
        <v>0.8800260924400914</v>
      </c>
    </row>
    <row r="40" spans="1:6" ht="15.75">
      <c r="A40" s="109" t="s">
        <v>855</v>
      </c>
      <c r="B40" s="110" t="s">
        <v>850</v>
      </c>
      <c r="C40" s="111" t="s">
        <v>365</v>
      </c>
      <c r="D40" s="112">
        <v>157612.5</v>
      </c>
      <c r="E40" s="112">
        <v>156263</v>
      </c>
      <c r="F40" s="113">
        <f t="shared" si="0"/>
        <v>0.991437861844714</v>
      </c>
    </row>
    <row r="41" spans="1:6" ht="31.5">
      <c r="A41" s="109" t="s">
        <v>855</v>
      </c>
      <c r="B41" s="110" t="s">
        <v>853</v>
      </c>
      <c r="C41" s="111" t="s">
        <v>398</v>
      </c>
      <c r="D41" s="112">
        <v>1474.1</v>
      </c>
      <c r="E41" s="112">
        <v>1423</v>
      </c>
      <c r="F41" s="113">
        <f t="shared" si="0"/>
        <v>0.9653347805440609</v>
      </c>
    </row>
    <row r="42" spans="1:6" ht="15.75">
      <c r="A42" s="109" t="s">
        <v>855</v>
      </c>
      <c r="B42" s="110" t="s">
        <v>855</v>
      </c>
      <c r="C42" s="111" t="s">
        <v>559</v>
      </c>
      <c r="D42" s="112">
        <v>29600.8</v>
      </c>
      <c r="E42" s="112">
        <v>29164.1</v>
      </c>
      <c r="F42" s="113">
        <f t="shared" si="0"/>
        <v>0.9852470203508013</v>
      </c>
    </row>
    <row r="43" spans="1:6" ht="15.75">
      <c r="A43" s="109" t="s">
        <v>855</v>
      </c>
      <c r="B43" s="110" t="s">
        <v>858</v>
      </c>
      <c r="C43" s="111" t="s">
        <v>84</v>
      </c>
      <c r="D43" s="112">
        <v>40732.8</v>
      </c>
      <c r="E43" s="112">
        <v>40465</v>
      </c>
      <c r="F43" s="113">
        <f t="shared" si="0"/>
        <v>0.9934254458323513</v>
      </c>
    </row>
    <row r="44" spans="1:6" ht="15.75">
      <c r="A44" s="104" t="s">
        <v>861</v>
      </c>
      <c r="B44" s="104" t="s">
        <v>847</v>
      </c>
      <c r="C44" s="105" t="s">
        <v>864</v>
      </c>
      <c r="D44" s="114">
        <f>SUM(D45:D46)</f>
        <v>189626.5</v>
      </c>
      <c r="E44" s="106">
        <f>SUM(E45:E46)</f>
        <v>168731.6</v>
      </c>
      <c r="F44" s="107">
        <f t="shared" si="0"/>
        <v>0.8898102322196528</v>
      </c>
    </row>
    <row r="45" spans="1:6" s="108" customFormat="1" ht="15.75">
      <c r="A45" s="109" t="s">
        <v>861</v>
      </c>
      <c r="B45" s="110" t="s">
        <v>846</v>
      </c>
      <c r="C45" s="111" t="s">
        <v>85</v>
      </c>
      <c r="D45" s="112">
        <v>169396.5</v>
      </c>
      <c r="E45" s="112">
        <v>148771.2</v>
      </c>
      <c r="F45" s="113">
        <f t="shared" si="0"/>
        <v>0.8782424666389211</v>
      </c>
    </row>
    <row r="46" spans="1:6" ht="15.75">
      <c r="A46" s="109" t="s">
        <v>861</v>
      </c>
      <c r="B46" s="110" t="s">
        <v>852</v>
      </c>
      <c r="C46" s="111" t="s">
        <v>726</v>
      </c>
      <c r="D46" s="112">
        <v>20230</v>
      </c>
      <c r="E46" s="112">
        <v>19960.4</v>
      </c>
      <c r="F46" s="113">
        <f t="shared" si="0"/>
        <v>0.9866732575383095</v>
      </c>
    </row>
    <row r="47" spans="1:6" ht="15.75">
      <c r="A47" s="104" t="s">
        <v>859</v>
      </c>
      <c r="B47" s="104" t="s">
        <v>847</v>
      </c>
      <c r="C47" s="105" t="s">
        <v>0</v>
      </c>
      <c r="D47" s="106">
        <f>SUM(D48:D51)</f>
        <v>151722.07</v>
      </c>
      <c r="E47" s="106">
        <f>SUM(E48:E51)</f>
        <v>124324.9</v>
      </c>
      <c r="F47" s="107">
        <f t="shared" si="0"/>
        <v>0.8194252820304916</v>
      </c>
    </row>
    <row r="48" spans="1:6" s="108" customFormat="1" ht="15.75">
      <c r="A48" s="109" t="s">
        <v>859</v>
      </c>
      <c r="B48" s="110" t="s">
        <v>846</v>
      </c>
      <c r="C48" s="111" t="s">
        <v>1</v>
      </c>
      <c r="D48" s="112">
        <v>12769.6</v>
      </c>
      <c r="E48" s="112">
        <v>12725.3</v>
      </c>
      <c r="F48" s="113">
        <f t="shared" si="0"/>
        <v>0.9965308232051121</v>
      </c>
    </row>
    <row r="49" spans="1:6" ht="15.75">
      <c r="A49" s="109" t="s">
        <v>859</v>
      </c>
      <c r="B49" s="110" t="s">
        <v>850</v>
      </c>
      <c r="C49" s="111" t="s">
        <v>2</v>
      </c>
      <c r="D49" s="112">
        <v>97234.8</v>
      </c>
      <c r="E49" s="112">
        <v>80379.4</v>
      </c>
      <c r="F49" s="113">
        <f t="shared" si="0"/>
        <v>0.8266525976296552</v>
      </c>
    </row>
    <row r="50" spans="1:6" ht="15.75">
      <c r="A50" s="109" t="s">
        <v>859</v>
      </c>
      <c r="B50" s="110" t="s">
        <v>852</v>
      </c>
      <c r="C50" s="111" t="s">
        <v>16</v>
      </c>
      <c r="D50" s="112">
        <v>30381.97</v>
      </c>
      <c r="E50" s="112">
        <v>20953</v>
      </c>
      <c r="F50" s="113">
        <f t="shared" si="0"/>
        <v>0.6896524484751976</v>
      </c>
    </row>
    <row r="51" spans="1:6" ht="15.75">
      <c r="A51" s="109" t="s">
        <v>859</v>
      </c>
      <c r="B51" s="110" t="s">
        <v>854</v>
      </c>
      <c r="C51" s="111" t="s">
        <v>3</v>
      </c>
      <c r="D51" s="112">
        <v>11335.7</v>
      </c>
      <c r="E51" s="112">
        <v>10267.2</v>
      </c>
      <c r="F51" s="113">
        <f t="shared" si="0"/>
        <v>0.9057402718844006</v>
      </c>
    </row>
    <row r="52" spans="1:6" s="108" customFormat="1" ht="15.75">
      <c r="A52" s="104" t="s">
        <v>856</v>
      </c>
      <c r="B52" s="104" t="s">
        <v>847</v>
      </c>
      <c r="C52" s="105" t="s">
        <v>86</v>
      </c>
      <c r="D52" s="106">
        <f>SUM(D53:D56)</f>
        <v>257291.49999999997</v>
      </c>
      <c r="E52" s="106">
        <f>SUM(E53:E56)</f>
        <v>257290.19999999998</v>
      </c>
      <c r="F52" s="107">
        <f t="shared" si="0"/>
        <v>0.9999949473651482</v>
      </c>
    </row>
    <row r="53" spans="1:6" ht="15.75">
      <c r="A53" s="109" t="s">
        <v>856</v>
      </c>
      <c r="B53" s="109" t="s">
        <v>846</v>
      </c>
      <c r="C53" s="111" t="s">
        <v>540</v>
      </c>
      <c r="D53" s="112">
        <v>1802.77</v>
      </c>
      <c r="E53" s="112">
        <v>1802.8</v>
      </c>
      <c r="F53" s="113">
        <f t="shared" si="0"/>
        <v>1.0000166410579274</v>
      </c>
    </row>
    <row r="54" spans="1:6" ht="15.75">
      <c r="A54" s="115">
        <v>11</v>
      </c>
      <c r="B54" s="110" t="s">
        <v>848</v>
      </c>
      <c r="C54" s="111" t="s">
        <v>26</v>
      </c>
      <c r="D54" s="112">
        <v>248191.8</v>
      </c>
      <c r="E54" s="112">
        <v>248191</v>
      </c>
      <c r="F54" s="113">
        <f t="shared" si="0"/>
        <v>0.9999967766864176</v>
      </c>
    </row>
    <row r="55" spans="1:6" ht="15.75">
      <c r="A55" s="115">
        <v>11</v>
      </c>
      <c r="B55" s="110" t="s">
        <v>850</v>
      </c>
      <c r="C55" s="111" t="s">
        <v>728</v>
      </c>
      <c r="D55" s="112">
        <v>1514.63</v>
      </c>
      <c r="E55" s="112">
        <v>1514.6</v>
      </c>
      <c r="F55" s="113">
        <f t="shared" si="0"/>
        <v>0.9999801931824933</v>
      </c>
    </row>
    <row r="56" spans="1:6" ht="15.75">
      <c r="A56" s="109" t="s">
        <v>856</v>
      </c>
      <c r="B56" s="110" t="s">
        <v>853</v>
      </c>
      <c r="C56" s="111" t="s">
        <v>27</v>
      </c>
      <c r="D56" s="112">
        <v>5782.3</v>
      </c>
      <c r="E56" s="112">
        <v>5781.8</v>
      </c>
      <c r="F56" s="113">
        <f t="shared" si="0"/>
        <v>0.9999135292184771</v>
      </c>
    </row>
    <row r="57" spans="1:6" s="108" customFormat="1" ht="24.75" customHeight="1">
      <c r="A57" s="103"/>
      <c r="B57" s="104"/>
      <c r="C57" s="116" t="s">
        <v>556</v>
      </c>
      <c r="D57" s="106">
        <f>D11+D20+D24+D30+D35+D37+D44+D47+D52</f>
        <v>4522379.77</v>
      </c>
      <c r="E57" s="106">
        <f>E11+E20+E24+E30+E35+E37+E44+E47+E52</f>
        <v>4136305.6000000006</v>
      </c>
      <c r="F57" s="107">
        <f t="shared" si="0"/>
        <v>0.9146303075736607</v>
      </c>
    </row>
    <row r="58" spans="3:6" ht="16.5" customHeight="1" hidden="1">
      <c r="C58" s="117"/>
      <c r="D58" s="118">
        <f>D57-D59</f>
        <v>2917923.7699999996</v>
      </c>
      <c r="E58" s="118">
        <f>E57-E59</f>
        <v>3900153.7000000007</v>
      </c>
      <c r="F58" s="118"/>
    </row>
    <row r="59" spans="3:5" ht="15.75" hidden="1">
      <c r="C59" s="117"/>
      <c r="D59" s="94">
        <v>1604456</v>
      </c>
      <c r="E59" s="94">
        <v>236151.9</v>
      </c>
    </row>
    <row r="60" spans="5:6" ht="15.75">
      <c r="E60" s="119"/>
      <c r="F60" s="119"/>
    </row>
    <row r="61" spans="4:6" ht="15.75">
      <c r="D61" s="120"/>
      <c r="E61" s="120"/>
      <c r="F61" s="121"/>
    </row>
    <row r="64" spans="4:5" ht="15.75">
      <c r="D64" s="118"/>
      <c r="E64" s="118"/>
    </row>
  </sheetData>
  <sheetProtection/>
  <mergeCells count="2">
    <mergeCell ref="A5:C5"/>
    <mergeCell ref="A6:F6"/>
  </mergeCells>
  <printOptions/>
  <pageMargins left="0.984251968503937" right="0.3937007874015748" top="0.3937007874015748" bottom="0.3937007874015748" header="0.1968503937007874" footer="0.15748031496062992"/>
  <pageSetup fitToHeight="3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18.875" style="4" customWidth="1"/>
    <col min="2" max="2" width="24.25390625" style="4" customWidth="1"/>
    <col min="3" max="3" width="76.25390625" style="4" customWidth="1"/>
    <col min="4" max="4" width="17.625" style="4" customWidth="1"/>
    <col min="5" max="5" width="16.625" style="4" customWidth="1"/>
    <col min="6" max="6" width="21.625" style="4" bestFit="1" customWidth="1"/>
    <col min="7" max="16384" width="9.125" style="4" customWidth="1"/>
  </cols>
  <sheetData>
    <row r="1" spans="4:5" ht="15.75">
      <c r="D1" s="122" t="s">
        <v>652</v>
      </c>
      <c r="E1" s="20"/>
    </row>
    <row r="2" spans="4:5" ht="18.75">
      <c r="D2" s="123" t="s">
        <v>865</v>
      </c>
      <c r="E2" s="3"/>
    </row>
    <row r="3" spans="4:5" ht="18.75">
      <c r="D3" s="1" t="s">
        <v>558</v>
      </c>
      <c r="E3" s="3"/>
    </row>
    <row r="4" spans="4:5" ht="15.75">
      <c r="D4" s="21" t="s">
        <v>866</v>
      </c>
      <c r="E4" s="1"/>
    </row>
    <row r="5" spans="4:5" ht="15.75">
      <c r="D5" s="21"/>
      <c r="E5" s="21"/>
    </row>
    <row r="6" spans="1:5" ht="31.5" customHeight="1">
      <c r="A6" s="240" t="s">
        <v>867</v>
      </c>
      <c r="B6" s="240"/>
      <c r="C6" s="240"/>
      <c r="D6" s="240"/>
      <c r="E6" s="240"/>
    </row>
    <row r="7" ht="15.75">
      <c r="A7" s="5"/>
    </row>
    <row r="8" spans="1:5" ht="17.25" customHeight="1">
      <c r="A8" s="241"/>
      <c r="B8" s="241"/>
      <c r="C8" s="6"/>
      <c r="D8" s="6"/>
      <c r="E8" s="24" t="s">
        <v>555</v>
      </c>
    </row>
    <row r="9" spans="1:5" ht="16.5" customHeight="1">
      <c r="A9" s="242" t="s">
        <v>383</v>
      </c>
      <c r="B9" s="243"/>
      <c r="C9" s="244" t="s">
        <v>384</v>
      </c>
      <c r="D9" s="245" t="s">
        <v>795</v>
      </c>
      <c r="E9" s="247" t="s">
        <v>5</v>
      </c>
    </row>
    <row r="10" spans="1:5" ht="45" customHeight="1">
      <c r="A10" s="7" t="s">
        <v>385</v>
      </c>
      <c r="B10" s="8" t="s">
        <v>386</v>
      </c>
      <c r="C10" s="244"/>
      <c r="D10" s="246"/>
      <c r="E10" s="247"/>
    </row>
    <row r="11" spans="1:5" ht="15.75" customHeight="1">
      <c r="A11" s="9">
        <v>1</v>
      </c>
      <c r="B11" s="9">
        <v>2</v>
      </c>
      <c r="C11" s="10">
        <v>3</v>
      </c>
      <c r="D11" s="10">
        <v>4</v>
      </c>
      <c r="E11" s="9">
        <v>5</v>
      </c>
    </row>
    <row r="12" spans="1:5" s="13" customFormat="1" ht="31.5">
      <c r="A12" s="7">
        <v>670</v>
      </c>
      <c r="B12" s="11"/>
      <c r="C12" s="2" t="s">
        <v>645</v>
      </c>
      <c r="D12" s="2"/>
      <c r="E12" s="12"/>
    </row>
    <row r="13" spans="1:5" s="13" customFormat="1" ht="35.25" customHeight="1">
      <c r="A13" s="7"/>
      <c r="B13" s="248" t="s">
        <v>4</v>
      </c>
      <c r="C13" s="30" t="s">
        <v>28</v>
      </c>
      <c r="D13" s="18">
        <v>368088.3</v>
      </c>
      <c r="E13" s="14">
        <v>38115.9</v>
      </c>
    </row>
    <row r="14" spans="1:5" s="13" customFormat="1" ht="27.75" customHeight="1">
      <c r="A14" s="7"/>
      <c r="B14" s="248" t="s">
        <v>1286</v>
      </c>
      <c r="C14" s="30" t="s">
        <v>1287</v>
      </c>
      <c r="D14" s="18">
        <v>0</v>
      </c>
      <c r="E14" s="14">
        <v>0</v>
      </c>
    </row>
    <row r="15" spans="1:5" s="13" customFormat="1" ht="26.25" customHeight="1">
      <c r="A15" s="12"/>
      <c r="B15" s="249"/>
      <c r="C15" s="15" t="s">
        <v>387</v>
      </c>
      <c r="D15" s="19">
        <f>D13</f>
        <v>368088.3</v>
      </c>
      <c r="E15" s="16">
        <f>E13</f>
        <v>38115.9</v>
      </c>
    </row>
    <row r="16" spans="3:5" s="13" customFormat="1" ht="15.75" hidden="1">
      <c r="C16" s="93" t="s">
        <v>898</v>
      </c>
      <c r="D16" s="91"/>
      <c r="E16" s="91"/>
    </row>
    <row r="17" spans="3:5" s="13" customFormat="1" ht="15.75" hidden="1">
      <c r="C17" s="90" t="s">
        <v>838</v>
      </c>
      <c r="D17" s="92">
        <v>4154291.5</v>
      </c>
      <c r="E17" s="92">
        <v>4098189.7</v>
      </c>
    </row>
    <row r="18" spans="3:5" s="13" customFormat="1" ht="15.75" hidden="1">
      <c r="C18" s="90" t="s">
        <v>839</v>
      </c>
      <c r="D18" s="92">
        <v>4522379.7631</v>
      </c>
      <c r="E18" s="92">
        <v>4136305.6063300003</v>
      </c>
    </row>
    <row r="19" spans="3:5" s="13" customFormat="1" ht="15.75" hidden="1">
      <c r="C19" s="90" t="s">
        <v>840</v>
      </c>
      <c r="D19" s="92">
        <f>D17-D18</f>
        <v>-368088.2631000001</v>
      </c>
      <c r="E19" s="92">
        <f>E17-E18</f>
        <v>-38115.90633000014</v>
      </c>
    </row>
    <row r="20" s="13" customFormat="1" ht="15.75"/>
    <row r="111" spans="3:4" ht="15.75">
      <c r="C111" s="17"/>
      <c r="D111" s="17"/>
    </row>
  </sheetData>
  <sheetProtection/>
  <mergeCells count="6">
    <mergeCell ref="A6:E6"/>
    <mergeCell ref="A8:B8"/>
    <mergeCell ref="A9:B9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  <headerFooter>
    <oddFooter>&amp;L013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СОЛИКАМСКА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Сомова Наталья Александровна</cp:lastModifiedBy>
  <cp:lastPrinted>2022-03-28T10:05:13Z</cp:lastPrinted>
  <dcterms:created xsi:type="dcterms:W3CDTF">2008-04-15T05:17:20Z</dcterms:created>
  <dcterms:modified xsi:type="dcterms:W3CDTF">2022-03-28T10:05:26Z</dcterms:modified>
  <cp:category/>
  <cp:version/>
  <cp:contentType/>
  <cp:contentStatus/>
</cp:coreProperties>
</file>