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MOVA~1\AppData\Local\Temp\Rar$DIa4072.5890\"/>
    </mc:Choice>
  </mc:AlternateContent>
  <bookViews>
    <workbookView xWindow="0" yWindow="120" windowWidth="24240" windowHeight="10125" activeTab="2"/>
  </bookViews>
  <sheets>
    <sheet name="Дх" sheetId="23" r:id="rId1"/>
    <sheet name="МП " sheetId="17" r:id="rId2"/>
    <sheet name="вед. " sheetId="14" r:id="rId3"/>
    <sheet name="источн" sheetId="19" r:id="rId4"/>
    <sheet name="МБТ" sheetId="20" r:id="rId5"/>
    <sheet name="займы" sheetId="21" r:id="rId6"/>
    <sheet name="гарантии" sheetId="22" r:id="rId7"/>
  </sheets>
  <definedNames>
    <definedName name="_xlnm._FilterDatabase" localSheetId="2" hidden="1">'вед. '!$A$11:$H$922</definedName>
    <definedName name="APPT" localSheetId="2">'вед. '!$A$19</definedName>
    <definedName name="FIO" localSheetId="2">'вед. '!#REF!</definedName>
    <definedName name="LAST_CELL" localSheetId="2">'вед. '!#REF!</definedName>
    <definedName name="SIGN" localSheetId="2">'вед. '!$A$19:$E$20</definedName>
    <definedName name="_xlnm.Print_Titles" localSheetId="2">'вед. '!$8:$10</definedName>
    <definedName name="_xlnm.Print_Titles" localSheetId="0">Дх!$9:$10</definedName>
    <definedName name="_xlnm.Print_Titles" localSheetId="4">МБТ!$9:$10</definedName>
    <definedName name="_xlnm.Print_Titles" localSheetId="1">'МП '!$10:$11</definedName>
  </definedNames>
  <calcPr calcId="152511"/>
</workbook>
</file>

<file path=xl/calcChain.xml><?xml version="1.0" encoding="utf-8"?>
<calcChain xmlns="http://schemas.openxmlformats.org/spreadsheetml/2006/main">
  <c r="F342" i="17" l="1"/>
  <c r="E342" i="17"/>
  <c r="D342" i="17"/>
  <c r="D315" i="17" l="1"/>
  <c r="D314" i="17" s="1"/>
  <c r="E318" i="17"/>
  <c r="D273" i="17" l="1"/>
  <c r="D269" i="17"/>
  <c r="F282" i="14"/>
  <c r="F278" i="14"/>
  <c r="F244" i="17" l="1"/>
  <c r="E244" i="17"/>
  <c r="D244" i="17"/>
  <c r="G303" i="14"/>
  <c r="H303" i="14"/>
  <c r="F303" i="14"/>
  <c r="D305" i="17" l="1"/>
  <c r="G239" i="14"/>
  <c r="H239" i="14"/>
  <c r="F239" i="14"/>
  <c r="F283" i="17"/>
  <c r="E283" i="17"/>
  <c r="D283" i="17"/>
  <c r="D405" i="17"/>
  <c r="H292" i="14"/>
  <c r="G292" i="14"/>
  <c r="F292" i="14"/>
  <c r="F445" i="14" l="1"/>
  <c r="G309" i="14"/>
  <c r="H309" i="14"/>
  <c r="E250" i="17"/>
  <c r="F250" i="17"/>
  <c r="D251" i="17" l="1"/>
  <c r="D250" i="17" s="1"/>
  <c r="F50" i="23" l="1"/>
  <c r="F49" i="23" s="1"/>
  <c r="E50" i="23"/>
  <c r="E49" i="23" s="1"/>
  <c r="D50" i="23"/>
  <c r="D49" i="23" s="1"/>
  <c r="F45" i="23"/>
  <c r="E45" i="23"/>
  <c r="D45" i="23"/>
  <c r="F39" i="23"/>
  <c r="E39" i="23"/>
  <c r="D39" i="23"/>
  <c r="F36" i="23"/>
  <c r="E36" i="23"/>
  <c r="D36" i="23"/>
  <c r="F33" i="23"/>
  <c r="E33" i="23"/>
  <c r="D33" i="23"/>
  <c r="F26" i="23"/>
  <c r="E26" i="23"/>
  <c r="D26" i="23"/>
  <c r="F23" i="23"/>
  <c r="E23" i="23"/>
  <c r="D23" i="23"/>
  <c r="F20" i="23"/>
  <c r="E20" i="23"/>
  <c r="D20" i="23"/>
  <c r="F16" i="23"/>
  <c r="E16" i="23"/>
  <c r="D16" i="23"/>
  <c r="F11" i="23" l="1"/>
  <c r="D11" i="23"/>
  <c r="E11" i="23"/>
  <c r="C18" i="19"/>
  <c r="D55" i="23" l="1"/>
  <c r="F55" i="23"/>
  <c r="E55" i="23"/>
  <c r="F496" i="17"/>
  <c r="E496" i="17"/>
  <c r="H908" i="14"/>
  <c r="G908" i="14"/>
  <c r="F156" i="17"/>
  <c r="E156" i="17"/>
  <c r="D156" i="17"/>
  <c r="G182" i="14"/>
  <c r="H182" i="14"/>
  <c r="F182" i="14"/>
  <c r="B46" i="20" l="1"/>
  <c r="C40" i="20"/>
  <c r="C35" i="20" s="1"/>
  <c r="B40" i="20"/>
  <c r="D35" i="20"/>
  <c r="D17" i="20"/>
  <c r="C17" i="20"/>
  <c r="B17" i="20"/>
  <c r="D14" i="20"/>
  <c r="C14" i="20"/>
  <c r="B14" i="20"/>
  <c r="D11" i="20"/>
  <c r="C11" i="20"/>
  <c r="B11" i="20"/>
  <c r="B35" i="20" l="1"/>
  <c r="B57" i="20" s="1"/>
  <c r="C57" i="20"/>
  <c r="D57" i="20"/>
  <c r="E23" i="19" l="1"/>
  <c r="D23" i="19"/>
  <c r="C23" i="19"/>
  <c r="E18" i="19"/>
  <c r="D18" i="19"/>
  <c r="D57" i="17" l="1"/>
  <c r="D56" i="17"/>
  <c r="D59" i="17"/>
  <c r="F893" i="14"/>
  <c r="F892" i="14"/>
  <c r="F607" i="14"/>
  <c r="F595" i="14"/>
  <c r="E125" i="17"/>
  <c r="F125" i="17"/>
  <c r="E309" i="17"/>
  <c r="F309" i="17"/>
  <c r="D309" i="17"/>
  <c r="E26" i="17"/>
  <c r="F26" i="17"/>
  <c r="D26" i="17"/>
  <c r="E28" i="17"/>
  <c r="F28" i="17"/>
  <c r="D28" i="17"/>
  <c r="E157" i="17"/>
  <c r="F157" i="17"/>
  <c r="D157" i="17"/>
  <c r="E201" i="17"/>
  <c r="F201" i="17"/>
  <c r="D201" i="17"/>
  <c r="F181" i="17"/>
  <c r="F180" i="17" s="1"/>
  <c r="F179" i="17" s="1"/>
  <c r="E181" i="17"/>
  <c r="E180" i="17" s="1"/>
  <c r="E179" i="17" s="1"/>
  <c r="D181" i="17"/>
  <c r="D180" i="17" s="1"/>
  <c r="D179" i="17" s="1"/>
  <c r="E274" i="17" l="1"/>
  <c r="F274" i="17"/>
  <c r="D274" i="17"/>
  <c r="E268" i="17"/>
  <c r="F268" i="17"/>
  <c r="D268" i="17"/>
  <c r="F212" i="17"/>
  <c r="E212" i="17"/>
  <c r="D212" i="17"/>
  <c r="F210" i="17"/>
  <c r="E210" i="17"/>
  <c r="D210" i="17"/>
  <c r="E247" i="17"/>
  <c r="F247" i="17"/>
  <c r="E463" i="17"/>
  <c r="F463" i="17"/>
  <c r="D463" i="17"/>
  <c r="E338" i="17"/>
  <c r="F338" i="17"/>
  <c r="D338" i="17"/>
  <c r="E334" i="17"/>
  <c r="F334" i="17"/>
  <c r="D334" i="17"/>
  <c r="E332" i="17"/>
  <c r="F332" i="17"/>
  <c r="D332" i="17"/>
  <c r="E321" i="17"/>
  <c r="F321" i="17"/>
  <c r="D313" i="17"/>
  <c r="D312" i="17" s="1"/>
  <c r="E145" i="17"/>
  <c r="F145" i="17"/>
  <c r="D145" i="17"/>
  <c r="F141" i="17"/>
  <c r="F140" i="17" s="1"/>
  <c r="E141" i="17"/>
  <c r="E140" i="17" s="1"/>
  <c r="D141" i="17"/>
  <c r="D140" i="17" s="1"/>
  <c r="E128" i="17"/>
  <c r="E127" i="17" s="1"/>
  <c r="F128" i="17"/>
  <c r="F127" i="17" s="1"/>
  <c r="D128" i="17"/>
  <c r="D127" i="17" s="1"/>
  <c r="E78" i="17"/>
  <c r="F78" i="17"/>
  <c r="D78" i="17"/>
  <c r="E80" i="17"/>
  <c r="F80" i="17"/>
  <c r="D80" i="17"/>
  <c r="E312" i="17"/>
  <c r="F312" i="17"/>
  <c r="E45" i="17"/>
  <c r="F45" i="17"/>
  <c r="D45" i="17"/>
  <c r="F243" i="17" l="1"/>
  <c r="E243" i="17"/>
  <c r="F447" i="17"/>
  <c r="E447" i="17"/>
  <c r="D447" i="17"/>
  <c r="E315" i="17"/>
  <c r="E314" i="17" s="1"/>
  <c r="F315" i="17"/>
  <c r="F314" i="17" s="1"/>
  <c r="G479" i="14"/>
  <c r="H479" i="14"/>
  <c r="E296" i="17"/>
  <c r="F296" i="17"/>
  <c r="F404" i="17" l="1"/>
  <c r="E404" i="17"/>
  <c r="D404" i="17"/>
  <c r="F466" i="17"/>
  <c r="E466" i="17"/>
  <c r="D466" i="17"/>
  <c r="F468" i="17"/>
  <c r="E468" i="17"/>
  <c r="D468" i="17"/>
  <c r="F301" i="17"/>
  <c r="E301" i="17"/>
  <c r="D301" i="17"/>
  <c r="F176" i="17"/>
  <c r="E176" i="17"/>
  <c r="D176" i="17"/>
  <c r="F272" i="17"/>
  <c r="E272" i="17"/>
  <c r="D272" i="17"/>
  <c r="F353" i="17" l="1"/>
  <c r="E353" i="17"/>
  <c r="D353" i="17"/>
  <c r="F351" i="17"/>
  <c r="E351" i="17"/>
  <c r="D351" i="17"/>
  <c r="F300" i="17"/>
  <c r="F240" i="17"/>
  <c r="E240" i="17"/>
  <c r="D240" i="17"/>
  <c r="F238" i="17"/>
  <c r="E238" i="17"/>
  <c r="D238" i="17"/>
  <c r="F236" i="17"/>
  <c r="E236" i="17"/>
  <c r="D236" i="17"/>
  <c r="F233" i="17"/>
  <c r="E233" i="17"/>
  <c r="D233" i="17"/>
  <c r="F231" i="17"/>
  <c r="E231" i="17"/>
  <c r="D231" i="17"/>
  <c r="F228" i="17"/>
  <c r="E228" i="17"/>
  <c r="D228" i="17"/>
  <c r="F226" i="17"/>
  <c r="E226" i="17"/>
  <c r="D226" i="17"/>
  <c r="F253" i="17"/>
  <c r="F252" i="17" s="1"/>
  <c r="E253" i="17"/>
  <c r="E252" i="17" s="1"/>
  <c r="D253" i="17"/>
  <c r="D252" i="17" s="1"/>
  <c r="E249" i="17"/>
  <c r="F249" i="17"/>
  <c r="F242" i="17" s="1"/>
  <c r="D249" i="17"/>
  <c r="F281" i="17"/>
  <c r="E281" i="17"/>
  <c r="D281" i="17"/>
  <c r="F279" i="17"/>
  <c r="E279" i="17"/>
  <c r="D279" i="17"/>
  <c r="F264" i="17"/>
  <c r="E264" i="17"/>
  <c r="D264" i="17"/>
  <c r="F262" i="17"/>
  <c r="E262" i="17"/>
  <c r="D262" i="17"/>
  <c r="F216" i="17"/>
  <c r="E216" i="17"/>
  <c r="D216" i="17"/>
  <c r="F214" i="17"/>
  <c r="E214" i="17"/>
  <c r="D214" i="17"/>
  <c r="F137" i="17"/>
  <c r="E137" i="17"/>
  <c r="D137" i="17"/>
  <c r="F135" i="17"/>
  <c r="E135" i="17"/>
  <c r="D135" i="17"/>
  <c r="E177" i="17"/>
  <c r="F177" i="17"/>
  <c r="D177" i="17"/>
  <c r="F175" i="17"/>
  <c r="E175" i="17"/>
  <c r="D175" i="17"/>
  <c r="F505" i="17"/>
  <c r="E505" i="17"/>
  <c r="D505" i="17"/>
  <c r="F503" i="17"/>
  <c r="E503" i="17"/>
  <c r="D503" i="17"/>
  <c r="D501" i="17"/>
  <c r="D499" i="17"/>
  <c r="D348" i="17"/>
  <c r="D358" i="17"/>
  <c r="D357" i="17" s="1"/>
  <c r="F357" i="17"/>
  <c r="E357" i="17"/>
  <c r="F355" i="17"/>
  <c r="E355" i="17"/>
  <c r="D355" i="17"/>
  <c r="F446" i="17"/>
  <c r="E446" i="17"/>
  <c r="D446" i="17"/>
  <c r="F485" i="17"/>
  <c r="F484" i="17" s="1"/>
  <c r="E485" i="17"/>
  <c r="E484" i="17" s="1"/>
  <c r="D485" i="17"/>
  <c r="D484" i="17" s="1"/>
  <c r="F482" i="17"/>
  <c r="E482" i="17"/>
  <c r="D482" i="17"/>
  <c r="F492" i="17"/>
  <c r="F491" i="17" s="1"/>
  <c r="E492" i="17"/>
  <c r="E491" i="17" s="1"/>
  <c r="D492" i="17"/>
  <c r="D491" i="17" s="1"/>
  <c r="F487" i="17"/>
  <c r="F486" i="17" s="1"/>
  <c r="E487" i="17"/>
  <c r="E486" i="17" s="1"/>
  <c r="D487" i="17"/>
  <c r="F481" i="17"/>
  <c r="E481" i="17"/>
  <c r="D481" i="17"/>
  <c r="F15" i="17"/>
  <c r="F17" i="17"/>
  <c r="F19" i="17"/>
  <c r="F22" i="17"/>
  <c r="F32" i="17"/>
  <c r="F35" i="17"/>
  <c r="F37" i="17"/>
  <c r="F39" i="17"/>
  <c r="F41" i="17"/>
  <c r="F44" i="17"/>
  <c r="F46" i="17"/>
  <c r="F48" i="17"/>
  <c r="F50" i="17"/>
  <c r="F55" i="17"/>
  <c r="F61" i="17"/>
  <c r="F63" i="17"/>
  <c r="F65" i="17"/>
  <c r="F67" i="17"/>
  <c r="F72" i="17"/>
  <c r="F74" i="17"/>
  <c r="F76" i="17"/>
  <c r="F84" i="17"/>
  <c r="F88" i="17"/>
  <c r="F92" i="17"/>
  <c r="F94" i="17"/>
  <c r="F98" i="17"/>
  <c r="F102" i="17"/>
  <c r="F106" i="17"/>
  <c r="F108" i="17"/>
  <c r="F110" i="17"/>
  <c r="F112" i="17"/>
  <c r="F114" i="17"/>
  <c r="F116" i="17"/>
  <c r="F118" i="17"/>
  <c r="F120" i="17"/>
  <c r="F129" i="17"/>
  <c r="F131" i="17"/>
  <c r="F133" i="17"/>
  <c r="F139" i="17"/>
  <c r="F144" i="17"/>
  <c r="F143" i="17" s="1"/>
  <c r="F147" i="17"/>
  <c r="F146" i="17" s="1"/>
  <c r="F151" i="17"/>
  <c r="F150" i="17" s="1"/>
  <c r="F154" i="17"/>
  <c r="F159" i="17"/>
  <c r="F163" i="17"/>
  <c r="F165" i="17"/>
  <c r="F167" i="17"/>
  <c r="F170" i="17"/>
  <c r="F169" i="17" s="1"/>
  <c r="F185" i="17"/>
  <c r="F184" i="17" s="1"/>
  <c r="F188" i="17"/>
  <c r="F190" i="17"/>
  <c r="F194" i="17"/>
  <c r="F193" i="17" s="1"/>
  <c r="F197" i="17"/>
  <c r="F196" i="17" s="1"/>
  <c r="F205" i="17"/>
  <c r="F219" i="17"/>
  <c r="F221" i="17"/>
  <c r="F223" i="17"/>
  <c r="F257" i="17"/>
  <c r="F259" i="17"/>
  <c r="F271" i="17"/>
  <c r="F277" i="17"/>
  <c r="F286" i="17"/>
  <c r="F288" i="17"/>
  <c r="F292" i="17"/>
  <c r="F291" i="17" s="1"/>
  <c r="F290" i="17" s="1"/>
  <c r="F303" i="17"/>
  <c r="F302" i="17" s="1"/>
  <c r="F308" i="17"/>
  <c r="F325" i="17"/>
  <c r="F320" i="17" s="1"/>
  <c r="F328" i="17"/>
  <c r="F330" i="17"/>
  <c r="F341" i="17"/>
  <c r="F343" i="17"/>
  <c r="F348" i="17"/>
  <c r="F361" i="17"/>
  <c r="F363" i="17"/>
  <c r="F367" i="17"/>
  <c r="F366" i="17" s="1"/>
  <c r="F365" i="17" s="1"/>
  <c r="F371" i="17"/>
  <c r="F370" i="17" s="1"/>
  <c r="F369" i="17" s="1"/>
  <c r="F376" i="17"/>
  <c r="F378" i="17"/>
  <c r="F380" i="17"/>
  <c r="F382" i="17"/>
  <c r="F386" i="17"/>
  <c r="F388" i="17"/>
  <c r="F390" i="17"/>
  <c r="F392" i="17"/>
  <c r="F394" i="17"/>
  <c r="F397" i="17"/>
  <c r="F399" i="17"/>
  <c r="F401" i="17"/>
  <c r="F408" i="17"/>
  <c r="F407" i="17" s="1"/>
  <c r="F406" i="17" s="1"/>
  <c r="F413" i="17"/>
  <c r="F412" i="17" s="1"/>
  <c r="F411" i="17" s="1"/>
  <c r="F418" i="17"/>
  <c r="F422" i="17"/>
  <c r="F424" i="17"/>
  <c r="F426" i="17"/>
  <c r="F428" i="17"/>
  <c r="F430" i="17"/>
  <c r="F432" i="17"/>
  <c r="F434" i="17"/>
  <c r="F436" i="17"/>
  <c r="F438" i="17"/>
  <c r="F441" i="17"/>
  <c r="F444" i="17"/>
  <c r="F448" i="17"/>
  <c r="F450" i="17"/>
  <c r="F454" i="17"/>
  <c r="F458" i="17"/>
  <c r="F461" i="17"/>
  <c r="F465" i="17"/>
  <c r="F467" i="17"/>
  <c r="F471" i="17"/>
  <c r="F469" i="17"/>
  <c r="F476" i="17"/>
  <c r="F478" i="17"/>
  <c r="F488" i="17"/>
  <c r="F493" i="17"/>
  <c r="F495" i="17"/>
  <c r="F497" i="17"/>
  <c r="F499" i="17"/>
  <c r="F501" i="17"/>
  <c r="E501" i="17"/>
  <c r="E499" i="17"/>
  <c r="E497" i="17"/>
  <c r="D497" i="17"/>
  <c r="E495" i="17"/>
  <c r="D495" i="17"/>
  <c r="E493" i="17"/>
  <c r="D493" i="17"/>
  <c r="E488" i="17"/>
  <c r="D488" i="17"/>
  <c r="E478" i="17"/>
  <c r="D478" i="17"/>
  <c r="E476" i="17"/>
  <c r="D476" i="17"/>
  <c r="E469" i="17"/>
  <c r="D469" i="17"/>
  <c r="E471" i="17"/>
  <c r="D471" i="17"/>
  <c r="E467" i="17"/>
  <c r="E465" i="17"/>
  <c r="D461" i="17"/>
  <c r="E458" i="17"/>
  <c r="D458" i="17"/>
  <c r="E454" i="17"/>
  <c r="D454" i="17"/>
  <c r="E450" i="17"/>
  <c r="D450" i="17"/>
  <c r="E448" i="17"/>
  <c r="D448" i="17"/>
  <c r="E444" i="17"/>
  <c r="D444" i="17"/>
  <c r="E441" i="17"/>
  <c r="D441" i="17"/>
  <c r="E438" i="17"/>
  <c r="D438" i="17"/>
  <c r="E436" i="17"/>
  <c r="D436" i="17"/>
  <c r="E434" i="17"/>
  <c r="D434" i="17"/>
  <c r="E432" i="17"/>
  <c r="D432" i="17"/>
  <c r="E430" i="17"/>
  <c r="D430" i="17"/>
  <c r="E428" i="17"/>
  <c r="D428" i="17"/>
  <c r="E426" i="17"/>
  <c r="D426" i="17"/>
  <c r="E424" i="17"/>
  <c r="D424" i="17"/>
  <c r="E422" i="17"/>
  <c r="D422" i="17"/>
  <c r="E418" i="17"/>
  <c r="D418" i="17"/>
  <c r="E413" i="17"/>
  <c r="E412" i="17" s="1"/>
  <c r="E411" i="17" s="1"/>
  <c r="D413" i="17"/>
  <c r="D412" i="17" s="1"/>
  <c r="D411" i="17" s="1"/>
  <c r="E408" i="17"/>
  <c r="E407" i="17" s="1"/>
  <c r="E406" i="17" s="1"/>
  <c r="D408" i="17"/>
  <c r="D407" i="17" s="1"/>
  <c r="D406" i="17" s="1"/>
  <c r="E401" i="17"/>
  <c r="D401" i="17"/>
  <c r="E399" i="17"/>
  <c r="D399" i="17"/>
  <c r="E397" i="17"/>
  <c r="D397" i="17"/>
  <c r="E394" i="17"/>
  <c r="D394" i="17"/>
  <c r="E392" i="17"/>
  <c r="D392" i="17"/>
  <c r="E390" i="17"/>
  <c r="D390" i="17"/>
  <c r="E388" i="17"/>
  <c r="D388" i="17"/>
  <c r="E386" i="17"/>
  <c r="D386" i="17"/>
  <c r="E382" i="17"/>
  <c r="D382" i="17"/>
  <c r="E380" i="17"/>
  <c r="D380" i="17"/>
  <c r="E378" i="17"/>
  <c r="D378" i="17"/>
  <c r="E376" i="17"/>
  <c r="D376" i="17"/>
  <c r="E371" i="17"/>
  <c r="E370" i="17" s="1"/>
  <c r="E369" i="17" s="1"/>
  <c r="D371" i="17"/>
  <c r="D370" i="17" s="1"/>
  <c r="D369" i="17" s="1"/>
  <c r="E367" i="17"/>
  <c r="E366" i="17" s="1"/>
  <c r="E365" i="17" s="1"/>
  <c r="D367" i="17"/>
  <c r="D366" i="17" s="1"/>
  <c r="D365" i="17" s="1"/>
  <c r="E363" i="17"/>
  <c r="D363" i="17"/>
  <c r="E361" i="17"/>
  <c r="D361" i="17"/>
  <c r="E348" i="17"/>
  <c r="E343" i="17"/>
  <c r="D343" i="17"/>
  <c r="E341" i="17"/>
  <c r="E337" i="17" s="1"/>
  <c r="D341" i="17"/>
  <c r="E330" i="17"/>
  <c r="D330" i="17"/>
  <c r="E328" i="17"/>
  <c r="D328" i="17"/>
  <c r="E325" i="17"/>
  <c r="E320" i="17" s="1"/>
  <c r="D325" i="17"/>
  <c r="D321" i="17"/>
  <c r="E308" i="17"/>
  <c r="D308" i="17"/>
  <c r="E303" i="17"/>
  <c r="E302" i="17" s="1"/>
  <c r="D303" i="17"/>
  <c r="D302" i="17" s="1"/>
  <c r="E300" i="17"/>
  <c r="D296" i="17"/>
  <c r="E292" i="17"/>
  <c r="E291" i="17" s="1"/>
  <c r="E290" i="17" s="1"/>
  <c r="D292" i="17"/>
  <c r="D291" i="17" s="1"/>
  <c r="D290" i="17" s="1"/>
  <c r="E288" i="17"/>
  <c r="D288" i="17"/>
  <c r="E286" i="17"/>
  <c r="D286" i="17"/>
  <c r="E277" i="17"/>
  <c r="D277" i="17"/>
  <c r="E259" i="17"/>
  <c r="D259" i="17"/>
  <c r="E257" i="17"/>
  <c r="D257" i="17"/>
  <c r="D247" i="17"/>
  <c r="E223" i="17"/>
  <c r="D223" i="17"/>
  <c r="E221" i="17"/>
  <c r="D221" i="17"/>
  <c r="E219" i="17"/>
  <c r="D219" i="17"/>
  <c r="E205" i="17"/>
  <c r="D205" i="17"/>
  <c r="E197" i="17"/>
  <c r="E196" i="17" s="1"/>
  <c r="D197" i="17"/>
  <c r="D196" i="17" s="1"/>
  <c r="E194" i="17"/>
  <c r="E193" i="17" s="1"/>
  <c r="D194" i="17"/>
  <c r="D193" i="17" s="1"/>
  <c r="E190" i="17"/>
  <c r="D190" i="17"/>
  <c r="E188" i="17"/>
  <c r="D188" i="17"/>
  <c r="E185" i="17"/>
  <c r="E184" i="17" s="1"/>
  <c r="D185" i="17"/>
  <c r="D184" i="17" s="1"/>
  <c r="E170" i="17"/>
  <c r="E169" i="17" s="1"/>
  <c r="D170" i="17"/>
  <c r="D169" i="17" s="1"/>
  <c r="E167" i="17"/>
  <c r="D167" i="17"/>
  <c r="E165" i="17"/>
  <c r="D165" i="17"/>
  <c r="E163" i="17"/>
  <c r="D163" i="17"/>
  <c r="E159" i="17"/>
  <c r="D159" i="17"/>
  <c r="E154" i="17"/>
  <c r="D154" i="17"/>
  <c r="E151" i="17"/>
  <c r="E150" i="17" s="1"/>
  <c r="D151" i="17"/>
  <c r="D150" i="17" s="1"/>
  <c r="E147" i="17"/>
  <c r="E146" i="17" s="1"/>
  <c r="D147" i="17"/>
  <c r="D146" i="17" s="1"/>
  <c r="E144" i="17"/>
  <c r="E143" i="17" s="1"/>
  <c r="D144" i="17"/>
  <c r="D143" i="17" s="1"/>
  <c r="E139" i="17"/>
  <c r="D139" i="17"/>
  <c r="E133" i="17"/>
  <c r="D133" i="17"/>
  <c r="E131" i="17"/>
  <c r="D131" i="17"/>
  <c r="E129" i="17"/>
  <c r="D129" i="17"/>
  <c r="D125" i="17"/>
  <c r="E120" i="17"/>
  <c r="D120" i="17"/>
  <c r="E118" i="17"/>
  <c r="D118" i="17"/>
  <c r="E116" i="17"/>
  <c r="D116" i="17"/>
  <c r="E114" i="17"/>
  <c r="D114" i="17"/>
  <c r="E112" i="17"/>
  <c r="D112" i="17"/>
  <c r="E110" i="17"/>
  <c r="D110" i="17"/>
  <c r="E108" i="17"/>
  <c r="D108" i="17"/>
  <c r="E106" i="17"/>
  <c r="D106" i="17"/>
  <c r="E102" i="17"/>
  <c r="D102" i="17"/>
  <c r="E98" i="17"/>
  <c r="D98" i="17"/>
  <c r="D97" i="17" s="1"/>
  <c r="D96" i="17" s="1"/>
  <c r="E94" i="17"/>
  <c r="D94" i="17"/>
  <c r="E92" i="17"/>
  <c r="D92" i="17"/>
  <c r="E88" i="17"/>
  <c r="D88" i="17"/>
  <c r="E84" i="17"/>
  <c r="D84" i="17"/>
  <c r="E76" i="17"/>
  <c r="D76" i="17"/>
  <c r="E74" i="17"/>
  <c r="D74" i="17"/>
  <c r="E72" i="17"/>
  <c r="D72" i="17"/>
  <c r="E67" i="17"/>
  <c r="D67" i="17"/>
  <c r="E65" i="17"/>
  <c r="D65" i="17"/>
  <c r="E63" i="17"/>
  <c r="D63" i="17"/>
  <c r="E61" i="17"/>
  <c r="D61" i="17"/>
  <c r="E55" i="17"/>
  <c r="D55" i="17"/>
  <c r="E50" i="17"/>
  <c r="D50" i="17"/>
  <c r="E48" i="17"/>
  <c r="D48" i="17"/>
  <c r="E46" i="17"/>
  <c r="D46" i="17"/>
  <c r="E44" i="17"/>
  <c r="D44" i="17"/>
  <c r="E41" i="17"/>
  <c r="D41" i="17"/>
  <c r="E39" i="17"/>
  <c r="D39" i="17"/>
  <c r="E37" i="17"/>
  <c r="D37" i="17"/>
  <c r="E35" i="17"/>
  <c r="D35" i="17"/>
  <c r="E32" i="17"/>
  <c r="D32" i="17"/>
  <c r="E22" i="17"/>
  <c r="D22" i="17"/>
  <c r="E19" i="17"/>
  <c r="D19" i="17"/>
  <c r="E17" i="17"/>
  <c r="D17" i="17"/>
  <c r="E15" i="17"/>
  <c r="D15" i="17"/>
  <c r="F337" i="17" l="1"/>
  <c r="F225" i="17"/>
  <c r="D230" i="17"/>
  <c r="D337" i="17"/>
  <c r="D336" i="17" s="1"/>
  <c r="F267" i="17"/>
  <c r="D14" i="17"/>
  <c r="E14" i="17"/>
  <c r="F347" i="17"/>
  <c r="F346" i="17" s="1"/>
  <c r="F14" i="17"/>
  <c r="E347" i="17"/>
  <c r="E346" i="17" s="1"/>
  <c r="D347" i="17"/>
  <c r="E31" i="17"/>
  <c r="E101" i="17"/>
  <c r="E100" i="17" s="1"/>
  <c r="F31" i="17"/>
  <c r="F97" i="17"/>
  <c r="F96" i="17" s="1"/>
  <c r="D162" i="17"/>
  <c r="D161" i="17" s="1"/>
  <c r="D256" i="17"/>
  <c r="E97" i="17"/>
  <c r="E96" i="17" s="1"/>
  <c r="F101" i="17"/>
  <c r="F100" i="17" s="1"/>
  <c r="F124" i="17"/>
  <c r="F123" i="17" s="1"/>
  <c r="E124" i="17"/>
  <c r="E123" i="17" s="1"/>
  <c r="D174" i="17"/>
  <c r="D173" i="17" s="1"/>
  <c r="D172" i="17" s="1"/>
  <c r="D209" i="17"/>
  <c r="E242" i="17"/>
  <c r="E225" i="17"/>
  <c r="D235" i="17"/>
  <c r="D124" i="17"/>
  <c r="D123" i="17" s="1"/>
  <c r="D218" i="17"/>
  <c r="D187" i="17"/>
  <c r="D183" i="17" s="1"/>
  <c r="F187" i="17"/>
  <c r="F183" i="17" s="1"/>
  <c r="E187" i="17"/>
  <c r="E183" i="17" s="1"/>
  <c r="E209" i="17"/>
  <c r="F209" i="17"/>
  <c r="D261" i="17"/>
  <c r="D243" i="17"/>
  <c r="D242" i="17" s="1"/>
  <c r="D285" i="17"/>
  <c r="D225" i="17"/>
  <c r="F218" i="17"/>
  <c r="E218" i="17"/>
  <c r="E327" i="17"/>
  <c r="F261" i="17"/>
  <c r="E261" i="17"/>
  <c r="D320" i="17"/>
  <c r="F327" i="17"/>
  <c r="D327" i="17"/>
  <c r="D360" i="17"/>
  <c r="D359" i="17" s="1"/>
  <c r="D396" i="17"/>
  <c r="E396" i="17"/>
  <c r="F396" i="17"/>
  <c r="D375" i="17"/>
  <c r="D374" i="17" s="1"/>
  <c r="E417" i="17"/>
  <c r="F417" i="17"/>
  <c r="D417" i="17"/>
  <c r="D453" i="17"/>
  <c r="E490" i="17"/>
  <c r="D490" i="17"/>
  <c r="F490" i="17"/>
  <c r="F71" i="17"/>
  <c r="F70" i="17" s="1"/>
  <c r="E71" i="17"/>
  <c r="E70" i="17" s="1"/>
  <c r="D71" i="17"/>
  <c r="D70" i="17" s="1"/>
  <c r="F83" i="17"/>
  <c r="F82" i="17" s="1"/>
  <c r="E256" i="17"/>
  <c r="E174" i="17"/>
  <c r="E173" i="17" s="1"/>
  <c r="E172" i="17" s="1"/>
  <c r="F174" i="17"/>
  <c r="F173" i="17" s="1"/>
  <c r="F172" i="17" s="1"/>
  <c r="F285" i="17"/>
  <c r="E480" i="17"/>
  <c r="E475" i="17" s="1"/>
  <c r="D346" i="17"/>
  <c r="F480" i="17"/>
  <c r="F475" i="17" s="1"/>
  <c r="D480" i="17"/>
  <c r="F453" i="17"/>
  <c r="F360" i="17"/>
  <c r="F359" i="17" s="1"/>
  <c r="E360" i="17"/>
  <c r="E359" i="17" s="1"/>
  <c r="F295" i="17"/>
  <c r="F460" i="17"/>
  <c r="F385" i="17"/>
  <c r="F43" i="17"/>
  <c r="F256" i="17"/>
  <c r="D91" i="17"/>
  <c r="D90" i="17" s="1"/>
  <c r="E271" i="17"/>
  <c r="E267" i="17" s="1"/>
  <c r="F375" i="17"/>
  <c r="F374" i="17" s="1"/>
  <c r="F192" i="17"/>
  <c r="F21" i="17"/>
  <c r="E385" i="17"/>
  <c r="F235" i="17"/>
  <c r="F162" i="17"/>
  <c r="F161" i="17" s="1"/>
  <c r="E83" i="17"/>
  <c r="E82" i="17" s="1"/>
  <c r="D153" i="17"/>
  <c r="D149" i="17" s="1"/>
  <c r="E162" i="17"/>
  <c r="E161" i="17" s="1"/>
  <c r="D465" i="17"/>
  <c r="E285" i="17"/>
  <c r="E43" i="17"/>
  <c r="D21" i="17"/>
  <c r="D83" i="17"/>
  <c r="D82" i="17" s="1"/>
  <c r="E153" i="17"/>
  <c r="E149" i="17" s="1"/>
  <c r="F336" i="17"/>
  <c r="F230" i="17"/>
  <c r="F200" i="17"/>
  <c r="F199" i="17" s="1"/>
  <c r="F153" i="17"/>
  <c r="F149" i="17" s="1"/>
  <c r="F91" i="17"/>
  <c r="F90" i="17" s="1"/>
  <c r="E21" i="17"/>
  <c r="D200" i="17"/>
  <c r="D199" i="17" s="1"/>
  <c r="E200" i="17"/>
  <c r="E199" i="17" s="1"/>
  <c r="E336" i="17"/>
  <c r="E453" i="17"/>
  <c r="D43" i="17"/>
  <c r="E91" i="17"/>
  <c r="E90" i="17" s="1"/>
  <c r="D101" i="17"/>
  <c r="D100" i="17" s="1"/>
  <c r="E295" i="17"/>
  <c r="D192" i="17"/>
  <c r="E235" i="17"/>
  <c r="E230" i="17"/>
  <c r="D385" i="17"/>
  <c r="D31" i="17"/>
  <c r="E192" i="17"/>
  <c r="D271" i="17"/>
  <c r="D267" i="17" s="1"/>
  <c r="D300" i="17"/>
  <c r="D295" i="17" s="1"/>
  <c r="D294" i="17" s="1"/>
  <c r="E375" i="17"/>
  <c r="E374" i="17" s="1"/>
  <c r="E461" i="17"/>
  <c r="E460" i="17" s="1"/>
  <c r="D467" i="17"/>
  <c r="D486" i="17"/>
  <c r="D13" i="17" l="1"/>
  <c r="F266" i="17"/>
  <c r="E13" i="17"/>
  <c r="F13" i="17"/>
  <c r="D255" i="17"/>
  <c r="E178" i="17"/>
  <c r="D178" i="17"/>
  <c r="F178" i="17"/>
  <c r="D208" i="17"/>
  <c r="D266" i="17"/>
  <c r="E266" i="17"/>
  <c r="F208" i="17"/>
  <c r="E208" i="17"/>
  <c r="D384" i="17"/>
  <c r="D373" i="17" s="1"/>
  <c r="D307" i="17"/>
  <c r="D306" i="17" s="1"/>
  <c r="E384" i="17"/>
  <c r="E373" i="17" s="1"/>
  <c r="F384" i="17"/>
  <c r="F373" i="17" s="1"/>
  <c r="F345" i="17"/>
  <c r="E345" i="17"/>
  <c r="D345" i="17"/>
  <c r="E416" i="17"/>
  <c r="E410" i="17" s="1"/>
  <c r="D460" i="17"/>
  <c r="D416" i="17" s="1"/>
  <c r="D410" i="17" s="1"/>
  <c r="D475" i="17"/>
  <c r="D507" i="17" s="1"/>
  <c r="F416" i="17"/>
  <c r="F410" i="17" s="1"/>
  <c r="E255" i="17"/>
  <c r="F294" i="17"/>
  <c r="F255" i="17"/>
  <c r="F507" i="17"/>
  <c r="F30" i="17"/>
  <c r="E307" i="17"/>
  <c r="E306" i="17" s="1"/>
  <c r="E507" i="17"/>
  <c r="E69" i="17"/>
  <c r="E30" i="17"/>
  <c r="D122" i="17"/>
  <c r="F307" i="17"/>
  <c r="F306" i="17" s="1"/>
  <c r="E294" i="17"/>
  <c r="D30" i="17"/>
  <c r="F122" i="17"/>
  <c r="F69" i="17"/>
  <c r="E122" i="17"/>
  <c r="D69" i="17"/>
  <c r="F12" i="17" l="1"/>
  <c r="E12" i="17"/>
  <c r="D207" i="17"/>
  <c r="E207" i="17"/>
  <c r="F207" i="17"/>
  <c r="D12" i="17"/>
  <c r="F473" i="17" l="1"/>
  <c r="E473" i="17"/>
  <c r="D473" i="17"/>
  <c r="G343" i="14"/>
  <c r="H343" i="14"/>
  <c r="D508" i="17" l="1"/>
  <c r="E508" i="17"/>
  <c r="F508" i="17"/>
  <c r="G360" i="14"/>
  <c r="H360" i="14"/>
  <c r="F360" i="14"/>
  <c r="F123" i="14" l="1"/>
  <c r="F122" i="14" s="1"/>
  <c r="G229" i="14"/>
  <c r="H229" i="14"/>
  <c r="F229" i="14"/>
  <c r="G306" i="14"/>
  <c r="H306" i="14"/>
  <c r="H122" i="14"/>
  <c r="G122" i="14"/>
  <c r="G492" i="14"/>
  <c r="H492" i="14"/>
  <c r="G524" i="14"/>
  <c r="H524" i="14"/>
  <c r="F524" i="14"/>
  <c r="G594" i="14"/>
  <c r="H594" i="14"/>
  <c r="F594" i="14"/>
  <c r="G636" i="14"/>
  <c r="H636" i="14"/>
  <c r="F636" i="14"/>
  <c r="G638" i="14"/>
  <c r="H638" i="14"/>
  <c r="F638" i="14"/>
  <c r="H728" i="14"/>
  <c r="G728" i="14"/>
  <c r="F728" i="14"/>
  <c r="G847" i="14" l="1"/>
  <c r="H847" i="14"/>
  <c r="F847" i="14"/>
  <c r="G871" i="14" l="1"/>
  <c r="H871" i="14"/>
  <c r="F871" i="14"/>
  <c r="H93" i="14" l="1"/>
  <c r="G93" i="14"/>
  <c r="F93" i="14"/>
  <c r="H531" i="14"/>
  <c r="H530" i="14" s="1"/>
  <c r="H529" i="14" s="1"/>
  <c r="H528" i="14" s="1"/>
  <c r="G531" i="14"/>
  <c r="G530" i="14" s="1"/>
  <c r="G529" i="14" s="1"/>
  <c r="G528" i="14" s="1"/>
  <c r="F531" i="14"/>
  <c r="F530" i="14" s="1"/>
  <c r="F529" i="14" s="1"/>
  <c r="F528" i="14" s="1"/>
  <c r="F88" i="14"/>
  <c r="F312" i="14" l="1"/>
  <c r="F311" i="14" s="1"/>
  <c r="F310" i="14"/>
  <c r="F309" i="14" s="1"/>
  <c r="G841" i="14" l="1"/>
  <c r="H841" i="14"/>
  <c r="F841" i="14"/>
  <c r="H865" i="14" l="1"/>
  <c r="H864" i="14" s="1"/>
  <c r="H863" i="14" s="1"/>
  <c r="G865" i="14"/>
  <c r="G864" i="14" s="1"/>
  <c r="G863" i="14" s="1"/>
  <c r="F865" i="14"/>
  <c r="F864" i="14" s="1"/>
  <c r="F863" i="14" s="1"/>
  <c r="G844" i="14"/>
  <c r="G840" i="14" s="1"/>
  <c r="H844" i="14"/>
  <c r="H840" i="14" s="1"/>
  <c r="F844" i="14"/>
  <c r="F840" i="14" s="1"/>
  <c r="H650" i="14"/>
  <c r="G650" i="14"/>
  <c r="F650" i="14"/>
  <c r="H648" i="14"/>
  <c r="G648" i="14"/>
  <c r="F648" i="14"/>
  <c r="F655" i="14"/>
  <c r="G655" i="14"/>
  <c r="H655" i="14"/>
  <c r="G736" i="14"/>
  <c r="H736" i="14"/>
  <c r="F736" i="14"/>
  <c r="F647" i="14" l="1"/>
  <c r="H647" i="14"/>
  <c r="G647" i="14"/>
  <c r="G734" i="14"/>
  <c r="G733" i="14" s="1"/>
  <c r="G732" i="14" s="1"/>
  <c r="H734" i="14"/>
  <c r="H733" i="14" s="1"/>
  <c r="H732" i="14" s="1"/>
  <c r="F734" i="14"/>
  <c r="F733" i="14" s="1"/>
  <c r="F732" i="14" s="1"/>
  <c r="G664" i="14"/>
  <c r="H664" i="14"/>
  <c r="F664" i="14"/>
  <c r="H692" i="14"/>
  <c r="H691" i="14" s="1"/>
  <c r="H690" i="14" s="1"/>
  <c r="G692" i="14"/>
  <c r="G691" i="14" s="1"/>
  <c r="G690" i="14" s="1"/>
  <c r="F692" i="14"/>
  <c r="F691" i="14" s="1"/>
  <c r="F690" i="14" s="1"/>
  <c r="G180" i="14" l="1"/>
  <c r="H180" i="14"/>
  <c r="F180" i="14"/>
  <c r="G283" i="14"/>
  <c r="H283" i="14"/>
  <c r="F283" i="14"/>
  <c r="G478" i="14"/>
  <c r="H478" i="14"/>
  <c r="F479" i="14"/>
  <c r="H355" i="14"/>
  <c r="H354" i="14" s="1"/>
  <c r="H353" i="14" s="1"/>
  <c r="G355" i="14"/>
  <c r="G354" i="14" s="1"/>
  <c r="G353" i="14" s="1"/>
  <c r="F355" i="14"/>
  <c r="F354" i="14" s="1"/>
  <c r="F353" i="14" s="1"/>
  <c r="G277" i="14"/>
  <c r="H277" i="14"/>
  <c r="F277" i="14"/>
  <c r="H255" i="14"/>
  <c r="H254" i="14" s="1"/>
  <c r="H253" i="14" s="1"/>
  <c r="G255" i="14"/>
  <c r="G254" i="14" s="1"/>
  <c r="G253" i="14" s="1"/>
  <c r="F255" i="14"/>
  <c r="F254" i="14" s="1"/>
  <c r="F253" i="14" s="1"/>
  <c r="H109" i="14"/>
  <c r="H108" i="14" s="1"/>
  <c r="G109" i="14"/>
  <c r="G108" i="14" s="1"/>
  <c r="F109" i="14"/>
  <c r="F108" i="14" s="1"/>
  <c r="H55" i="14"/>
  <c r="G55" i="14"/>
  <c r="F55" i="14"/>
  <c r="G859" i="14" l="1"/>
  <c r="H859" i="14"/>
  <c r="F859" i="14"/>
  <c r="G861" i="14"/>
  <c r="H861" i="14"/>
  <c r="F861" i="14"/>
  <c r="G362" i="14"/>
  <c r="H362" i="14"/>
  <c r="F362" i="14"/>
  <c r="F359" i="14" s="1"/>
  <c r="H161" i="14"/>
  <c r="G161" i="14"/>
  <c r="F161" i="14"/>
  <c r="H159" i="14"/>
  <c r="G159" i="14"/>
  <c r="F159" i="14"/>
  <c r="G290" i="14"/>
  <c r="H290" i="14"/>
  <c r="F290" i="14"/>
  <c r="H288" i="14"/>
  <c r="G288" i="14"/>
  <c r="F288" i="14"/>
  <c r="G359" i="14" l="1"/>
  <c r="G358" i="14" s="1"/>
  <c r="G357" i="14" s="1"/>
  <c r="H359" i="14"/>
  <c r="H358" i="14" s="1"/>
  <c r="H357" i="14" s="1"/>
  <c r="F358" i="14"/>
  <c r="F357" i="14" s="1"/>
  <c r="H920" i="14"/>
  <c r="H919" i="14" s="1"/>
  <c r="H918" i="14" s="1"/>
  <c r="G920" i="14"/>
  <c r="G919" i="14" s="1"/>
  <c r="G918" i="14" s="1"/>
  <c r="F920" i="14"/>
  <c r="F919" i="14" s="1"/>
  <c r="F918" i="14" s="1"/>
  <c r="H916" i="14"/>
  <c r="H915" i="14" s="1"/>
  <c r="H914" i="14" s="1"/>
  <c r="G916" i="14"/>
  <c r="G915" i="14" s="1"/>
  <c r="G914" i="14" s="1"/>
  <c r="F916" i="14"/>
  <c r="F915" i="14" s="1"/>
  <c r="F914" i="14" s="1"/>
  <c r="H909" i="14"/>
  <c r="G909" i="14"/>
  <c r="F909" i="14"/>
  <c r="H907" i="14"/>
  <c r="G907" i="14"/>
  <c r="F907" i="14"/>
  <c r="H902" i="14"/>
  <c r="H901" i="14" s="1"/>
  <c r="H900" i="14" s="1"/>
  <c r="G902" i="14"/>
  <c r="G901" i="14" s="1"/>
  <c r="G900" i="14" s="1"/>
  <c r="F902" i="14"/>
  <c r="F901" i="14" s="1"/>
  <c r="F900" i="14" s="1"/>
  <c r="H897" i="14"/>
  <c r="H896" i="14" s="1"/>
  <c r="H895" i="14" s="1"/>
  <c r="G897" i="14"/>
  <c r="G896" i="14" s="1"/>
  <c r="G895" i="14" s="1"/>
  <c r="F897" i="14"/>
  <c r="F896" i="14" s="1"/>
  <c r="F895" i="14" s="1"/>
  <c r="H891" i="14"/>
  <c r="G891" i="14"/>
  <c r="G890" i="14" s="1"/>
  <c r="G889" i="14" s="1"/>
  <c r="G888" i="14" s="1"/>
  <c r="F891" i="14"/>
  <c r="F890" i="14" s="1"/>
  <c r="F889" i="14" s="1"/>
  <c r="F888" i="14" s="1"/>
  <c r="H885" i="14"/>
  <c r="G885" i="14"/>
  <c r="F885" i="14"/>
  <c r="H881" i="14"/>
  <c r="G881" i="14"/>
  <c r="F881" i="14"/>
  <c r="H870" i="14"/>
  <c r="H869" i="14" s="1"/>
  <c r="H868" i="14" s="1"/>
  <c r="H867" i="14" s="1"/>
  <c r="G870" i="14"/>
  <c r="G869" i="14" s="1"/>
  <c r="G868" i="14" s="1"/>
  <c r="G867" i="14" s="1"/>
  <c r="F870" i="14"/>
  <c r="F869" i="14" s="1"/>
  <c r="F868" i="14" s="1"/>
  <c r="F867" i="14" s="1"/>
  <c r="H857" i="14"/>
  <c r="G857" i="14"/>
  <c r="F857" i="14"/>
  <c r="H855" i="14"/>
  <c r="G855" i="14"/>
  <c r="F855" i="14"/>
  <c r="H846" i="14"/>
  <c r="G846" i="14"/>
  <c r="G839" i="14" s="1"/>
  <c r="G838" i="14" s="1"/>
  <c r="F846" i="14"/>
  <c r="F839" i="14" s="1"/>
  <c r="F838" i="14" s="1"/>
  <c r="H836" i="14"/>
  <c r="H835" i="14" s="1"/>
  <c r="H834" i="14" s="1"/>
  <c r="H833" i="14" s="1"/>
  <c r="G836" i="14"/>
  <c r="G835" i="14" s="1"/>
  <c r="G834" i="14" s="1"/>
  <c r="G833" i="14" s="1"/>
  <c r="F836" i="14"/>
  <c r="F835" i="14" s="1"/>
  <c r="F834" i="14" s="1"/>
  <c r="F833" i="14" s="1"/>
  <c r="H829" i="14"/>
  <c r="H828" i="14" s="1"/>
  <c r="H827" i="14" s="1"/>
  <c r="H826" i="14" s="1"/>
  <c r="H825" i="14" s="1"/>
  <c r="H824" i="14" s="1"/>
  <c r="G829" i="14"/>
  <c r="G828" i="14" s="1"/>
  <c r="G827" i="14" s="1"/>
  <c r="G826" i="14" s="1"/>
  <c r="G825" i="14" s="1"/>
  <c r="G824" i="14" s="1"/>
  <c r="F829" i="14"/>
  <c r="F828" i="14" s="1"/>
  <c r="F827" i="14" s="1"/>
  <c r="F826" i="14" s="1"/>
  <c r="F825" i="14" s="1"/>
  <c r="F824" i="14" s="1"/>
  <c r="H822" i="14"/>
  <c r="H821" i="14" s="1"/>
  <c r="H820" i="14" s="1"/>
  <c r="H819" i="14" s="1"/>
  <c r="H818" i="14" s="1"/>
  <c r="G822" i="14"/>
  <c r="G821" i="14" s="1"/>
  <c r="G820" i="14" s="1"/>
  <c r="G819" i="14" s="1"/>
  <c r="G818" i="14" s="1"/>
  <c r="F822" i="14"/>
  <c r="F821" i="14" s="1"/>
  <c r="F820" i="14" s="1"/>
  <c r="F819" i="14" s="1"/>
  <c r="F818" i="14" s="1"/>
  <c r="H816" i="14"/>
  <c r="H815" i="14" s="1"/>
  <c r="H814" i="14" s="1"/>
  <c r="H813" i="14" s="1"/>
  <c r="H812" i="14" s="1"/>
  <c r="G816" i="14"/>
  <c r="G815" i="14" s="1"/>
  <c r="G814" i="14" s="1"/>
  <c r="G813" i="14" s="1"/>
  <c r="G812" i="14" s="1"/>
  <c r="F816" i="14"/>
  <c r="F815" i="14" s="1"/>
  <c r="F814" i="14" s="1"/>
  <c r="F813" i="14" s="1"/>
  <c r="F812" i="14" s="1"/>
  <c r="H810" i="14"/>
  <c r="H809" i="14" s="1"/>
  <c r="H808" i="14" s="1"/>
  <c r="H807" i="14" s="1"/>
  <c r="H806" i="14" s="1"/>
  <c r="G810" i="14"/>
  <c r="G809" i="14" s="1"/>
  <c r="G808" i="14" s="1"/>
  <c r="G807" i="14" s="1"/>
  <c r="G806" i="14" s="1"/>
  <c r="H803" i="14"/>
  <c r="H802" i="14" s="1"/>
  <c r="H801" i="14" s="1"/>
  <c r="H800" i="14" s="1"/>
  <c r="H799" i="14" s="1"/>
  <c r="H798" i="14" s="1"/>
  <c r="G803" i="14"/>
  <c r="G802" i="14" s="1"/>
  <c r="G801" i="14" s="1"/>
  <c r="G800" i="14" s="1"/>
  <c r="G799" i="14" s="1"/>
  <c r="G798" i="14" s="1"/>
  <c r="F803" i="14"/>
  <c r="F802" i="14" s="1"/>
  <c r="F801" i="14" s="1"/>
  <c r="F800" i="14" s="1"/>
  <c r="F799" i="14" s="1"/>
  <c r="F798" i="14" s="1"/>
  <c r="H794" i="14"/>
  <c r="G794" i="14"/>
  <c r="F794" i="14"/>
  <c r="H792" i="14"/>
  <c r="G792" i="14"/>
  <c r="F792" i="14"/>
  <c r="H790" i="14"/>
  <c r="G790" i="14"/>
  <c r="F790" i="14"/>
  <c r="H788" i="14"/>
  <c r="G788" i="14"/>
  <c r="F788" i="14"/>
  <c r="H781" i="14"/>
  <c r="H780" i="14" s="1"/>
  <c r="G781" i="14"/>
  <c r="G780" i="14" s="1"/>
  <c r="F781" i="14"/>
  <c r="F780" i="14" s="1"/>
  <c r="H778" i="14"/>
  <c r="H777" i="14" s="1"/>
  <c r="G778" i="14"/>
  <c r="G777" i="14" s="1"/>
  <c r="F778" i="14"/>
  <c r="F777" i="14" s="1"/>
  <c r="H775" i="14"/>
  <c r="H774" i="14" s="1"/>
  <c r="G775" i="14"/>
  <c r="G774" i="14" s="1"/>
  <c r="F775" i="14"/>
  <c r="F774" i="14" s="1"/>
  <c r="H770" i="14"/>
  <c r="G770" i="14"/>
  <c r="F770" i="14"/>
  <c r="H766" i="14"/>
  <c r="G766" i="14"/>
  <c r="F766" i="14"/>
  <c r="H762" i="14"/>
  <c r="G762" i="14"/>
  <c r="F762" i="14"/>
  <c r="H760" i="14"/>
  <c r="G760" i="14"/>
  <c r="F760" i="14"/>
  <c r="H754" i="14"/>
  <c r="G754" i="14"/>
  <c r="F754" i="14"/>
  <c r="H752" i="14"/>
  <c r="G752" i="14"/>
  <c r="F752" i="14"/>
  <c r="H750" i="14"/>
  <c r="G750" i="14"/>
  <c r="F750" i="14"/>
  <c r="H748" i="14"/>
  <c r="G748" i="14"/>
  <c r="F748" i="14"/>
  <c r="H746" i="14"/>
  <c r="G746" i="14"/>
  <c r="F746" i="14"/>
  <c r="H742" i="14"/>
  <c r="G742" i="14"/>
  <c r="F742" i="14"/>
  <c r="H740" i="14"/>
  <c r="G740" i="14"/>
  <c r="F740" i="14"/>
  <c r="H727" i="14"/>
  <c r="H726" i="14" s="1"/>
  <c r="G727" i="14"/>
  <c r="G726" i="14" s="1"/>
  <c r="F727" i="14"/>
  <c r="F726" i="14" s="1"/>
  <c r="H723" i="14"/>
  <c r="G723" i="14"/>
  <c r="F723" i="14"/>
  <c r="F722" i="14" s="1"/>
  <c r="F721" i="14" s="1"/>
  <c r="H717" i="14"/>
  <c r="H716" i="14" s="1"/>
  <c r="H715" i="14" s="1"/>
  <c r="G717" i="14"/>
  <c r="G716" i="14" s="1"/>
  <c r="G715" i="14" s="1"/>
  <c r="F717" i="14"/>
  <c r="F716" i="14" s="1"/>
  <c r="F715" i="14" s="1"/>
  <c r="F714" i="14" s="1"/>
  <c r="F713" i="14" s="1"/>
  <c r="H708" i="14"/>
  <c r="H707" i="14" s="1"/>
  <c r="H706" i="14" s="1"/>
  <c r="H705" i="14" s="1"/>
  <c r="H704" i="14" s="1"/>
  <c r="H703" i="14" s="1"/>
  <c r="G708" i="14"/>
  <c r="G707" i="14" s="1"/>
  <c r="G706" i="14" s="1"/>
  <c r="G705" i="14" s="1"/>
  <c r="G704" i="14" s="1"/>
  <c r="G703" i="14" s="1"/>
  <c r="F708" i="14"/>
  <c r="F707" i="14" s="1"/>
  <c r="F706" i="14" s="1"/>
  <c r="F705" i="14" s="1"/>
  <c r="F704" i="14" s="1"/>
  <c r="F703" i="14" s="1"/>
  <c r="H701" i="14"/>
  <c r="H700" i="14" s="1"/>
  <c r="H699" i="14" s="1"/>
  <c r="H698" i="14" s="1"/>
  <c r="H697" i="14" s="1"/>
  <c r="H696" i="14" s="1"/>
  <c r="G701" i="14"/>
  <c r="G700" i="14" s="1"/>
  <c r="G699" i="14" s="1"/>
  <c r="G698" i="14" s="1"/>
  <c r="G697" i="14" s="1"/>
  <c r="G696" i="14" s="1"/>
  <c r="F701" i="14"/>
  <c r="F700" i="14" s="1"/>
  <c r="F699" i="14" s="1"/>
  <c r="F698" i="14" s="1"/>
  <c r="F697" i="14" s="1"/>
  <c r="F696" i="14" s="1"/>
  <c r="H688" i="14"/>
  <c r="H687" i="14" s="1"/>
  <c r="H686" i="14" s="1"/>
  <c r="H685" i="14" s="1"/>
  <c r="H684" i="14" s="1"/>
  <c r="G688" i="14"/>
  <c r="G687" i="14" s="1"/>
  <c r="G686" i="14" s="1"/>
  <c r="G685" i="14" s="1"/>
  <c r="G684" i="14" s="1"/>
  <c r="F688" i="14"/>
  <c r="F687" i="14" s="1"/>
  <c r="F686" i="14" s="1"/>
  <c r="F685" i="14" s="1"/>
  <c r="F684" i="14" s="1"/>
  <c r="H682" i="14"/>
  <c r="G682" i="14"/>
  <c r="F682" i="14"/>
  <c r="H680" i="14"/>
  <c r="G680" i="14"/>
  <c r="F680" i="14"/>
  <c r="H675" i="14"/>
  <c r="G675" i="14"/>
  <c r="F675" i="14"/>
  <c r="H672" i="14"/>
  <c r="G672" i="14"/>
  <c r="F672" i="14"/>
  <c r="H663" i="14"/>
  <c r="G663" i="14"/>
  <c r="F663" i="14"/>
  <c r="H661" i="14"/>
  <c r="H660" i="14" s="1"/>
  <c r="G661" i="14"/>
  <c r="G660" i="14" s="1"/>
  <c r="F661" i="14"/>
  <c r="F660" i="14" s="1"/>
  <c r="H645" i="14"/>
  <c r="G645" i="14"/>
  <c r="F645" i="14"/>
  <c r="H642" i="14"/>
  <c r="G642" i="14"/>
  <c r="F642" i="14"/>
  <c r="H632" i="14"/>
  <c r="G632" i="14"/>
  <c r="F632" i="14"/>
  <c r="H626" i="14"/>
  <c r="H625" i="14" s="1"/>
  <c r="H624" i="14" s="1"/>
  <c r="H623" i="14" s="1"/>
  <c r="H622" i="14" s="1"/>
  <c r="G626" i="14"/>
  <c r="G625" i="14" s="1"/>
  <c r="G624" i="14" s="1"/>
  <c r="G623" i="14" s="1"/>
  <c r="G622" i="14" s="1"/>
  <c r="F626" i="14"/>
  <c r="F625" i="14" s="1"/>
  <c r="F624" i="14" s="1"/>
  <c r="F623" i="14" s="1"/>
  <c r="F622" i="14" s="1"/>
  <c r="H620" i="14"/>
  <c r="G620" i="14"/>
  <c r="G619" i="14" s="1"/>
  <c r="F620" i="14"/>
  <c r="F619" i="14" s="1"/>
  <c r="F618" i="14" s="1"/>
  <c r="F617" i="14" s="1"/>
  <c r="F616" i="14" s="1"/>
  <c r="H614" i="14"/>
  <c r="G614" i="14"/>
  <c r="F614" i="14"/>
  <c r="H612" i="14"/>
  <c r="G612" i="14"/>
  <c r="F612" i="14"/>
  <c r="H610" i="14"/>
  <c r="G610" i="14"/>
  <c r="F610" i="14"/>
  <c r="H608" i="14"/>
  <c r="G608" i="14"/>
  <c r="F608" i="14"/>
  <c r="H606" i="14"/>
  <c r="G606" i="14"/>
  <c r="F606" i="14"/>
  <c r="H604" i="14"/>
  <c r="G604" i="14"/>
  <c r="F604" i="14"/>
  <c r="H601" i="14"/>
  <c r="H600" i="14" s="1"/>
  <c r="H592" i="14"/>
  <c r="G592" i="14"/>
  <c r="F592" i="14"/>
  <c r="H589" i="14"/>
  <c r="H588" i="14" s="1"/>
  <c r="G589" i="14"/>
  <c r="G588" i="14" s="1"/>
  <c r="F589" i="14"/>
  <c r="F588" i="14" s="1"/>
  <c r="H585" i="14"/>
  <c r="G585" i="14"/>
  <c r="F585" i="14"/>
  <c r="H583" i="14"/>
  <c r="G583" i="14"/>
  <c r="F583" i="14"/>
  <c r="H581" i="14"/>
  <c r="G581" i="14"/>
  <c r="F581" i="14"/>
  <c r="H574" i="14"/>
  <c r="H573" i="14" s="1"/>
  <c r="H572" i="14" s="1"/>
  <c r="H571" i="14" s="1"/>
  <c r="H570" i="14" s="1"/>
  <c r="H569" i="14" s="1"/>
  <c r="G574" i="14"/>
  <c r="G573" i="14" s="1"/>
  <c r="G572" i="14" s="1"/>
  <c r="G571" i="14" s="1"/>
  <c r="G570" i="14" s="1"/>
  <c r="G569" i="14" s="1"/>
  <c r="F574" i="14"/>
  <c r="F573" i="14" s="1"/>
  <c r="F572" i="14" s="1"/>
  <c r="F571" i="14" s="1"/>
  <c r="F570" i="14" s="1"/>
  <c r="F569" i="14" s="1"/>
  <c r="H565" i="14"/>
  <c r="H564" i="14" s="1"/>
  <c r="H563" i="14" s="1"/>
  <c r="H562" i="14" s="1"/>
  <c r="H561" i="14" s="1"/>
  <c r="H560" i="14" s="1"/>
  <c r="G565" i="14"/>
  <c r="G564" i="14" s="1"/>
  <c r="G563" i="14" s="1"/>
  <c r="G562" i="14" s="1"/>
  <c r="G561" i="14" s="1"/>
  <c r="G560" i="14" s="1"/>
  <c r="F565" i="14"/>
  <c r="F564" i="14" s="1"/>
  <c r="F563" i="14" s="1"/>
  <c r="F562" i="14" s="1"/>
  <c r="F561" i="14" s="1"/>
  <c r="F560" i="14" s="1"/>
  <c r="H558" i="14"/>
  <c r="H557" i="14" s="1"/>
  <c r="H556" i="14" s="1"/>
  <c r="H555" i="14" s="1"/>
  <c r="H554" i="14" s="1"/>
  <c r="H553" i="14" s="1"/>
  <c r="G558" i="14"/>
  <c r="G557" i="14" s="1"/>
  <c r="G556" i="14" s="1"/>
  <c r="G555" i="14" s="1"/>
  <c r="G554" i="14" s="1"/>
  <c r="G553" i="14" s="1"/>
  <c r="F558" i="14"/>
  <c r="F557" i="14" s="1"/>
  <c r="F556" i="14" s="1"/>
  <c r="F555" i="14" s="1"/>
  <c r="F554" i="14" s="1"/>
  <c r="F553" i="14" s="1"/>
  <c r="H551" i="14"/>
  <c r="H550" i="14" s="1"/>
  <c r="H549" i="14" s="1"/>
  <c r="H548" i="14" s="1"/>
  <c r="G551" i="14"/>
  <c r="G550" i="14" s="1"/>
  <c r="G549" i="14" s="1"/>
  <c r="G548" i="14" s="1"/>
  <c r="F551" i="14"/>
  <c r="F550" i="14" s="1"/>
  <c r="F549" i="14" s="1"/>
  <c r="F548" i="14" s="1"/>
  <c r="H546" i="14"/>
  <c r="H545" i="14" s="1"/>
  <c r="H544" i="14" s="1"/>
  <c r="G546" i="14"/>
  <c r="G545" i="14" s="1"/>
  <c r="G544" i="14" s="1"/>
  <c r="F546" i="14"/>
  <c r="F545" i="14" s="1"/>
  <c r="F544" i="14" s="1"/>
  <c r="H542" i="14"/>
  <c r="G542" i="14"/>
  <c r="F542" i="14"/>
  <c r="H540" i="14"/>
  <c r="G540" i="14"/>
  <c r="F540" i="14"/>
  <c r="H537" i="14"/>
  <c r="H536" i="14" s="1"/>
  <c r="G537" i="14"/>
  <c r="G536" i="14" s="1"/>
  <c r="F537" i="14"/>
  <c r="F536" i="14" s="1"/>
  <c r="H523" i="14"/>
  <c r="H522" i="14" s="1"/>
  <c r="H521" i="14" s="1"/>
  <c r="H520" i="14" s="1"/>
  <c r="G523" i="14"/>
  <c r="G522" i="14" s="1"/>
  <c r="G521" i="14" s="1"/>
  <c r="G520" i="14" s="1"/>
  <c r="F523" i="14"/>
  <c r="F522" i="14" s="1"/>
  <c r="F521" i="14" s="1"/>
  <c r="F520" i="14" s="1"/>
  <c r="H515" i="14"/>
  <c r="H514" i="14" s="1"/>
  <c r="H513" i="14" s="1"/>
  <c r="H512" i="14" s="1"/>
  <c r="H511" i="14" s="1"/>
  <c r="H510" i="14" s="1"/>
  <c r="G515" i="14"/>
  <c r="G514" i="14" s="1"/>
  <c r="G513" i="14" s="1"/>
  <c r="G512" i="14" s="1"/>
  <c r="G511" i="14" s="1"/>
  <c r="G510" i="14" s="1"/>
  <c r="F515" i="14"/>
  <c r="F514" i="14" s="1"/>
  <c r="F513" i="14" s="1"/>
  <c r="F512" i="14" s="1"/>
  <c r="F511" i="14" s="1"/>
  <c r="F510" i="14" s="1"/>
  <c r="H508" i="14"/>
  <c r="H507" i="14" s="1"/>
  <c r="H506" i="14" s="1"/>
  <c r="H505" i="14" s="1"/>
  <c r="H504" i="14" s="1"/>
  <c r="H503" i="14" s="1"/>
  <c r="G508" i="14"/>
  <c r="G507" i="14" s="1"/>
  <c r="G506" i="14" s="1"/>
  <c r="G505" i="14" s="1"/>
  <c r="G504" i="14" s="1"/>
  <c r="G503" i="14" s="1"/>
  <c r="F508" i="14"/>
  <c r="F507" i="14" s="1"/>
  <c r="F506" i="14" s="1"/>
  <c r="F505" i="14" s="1"/>
  <c r="F504" i="14" s="1"/>
  <c r="F503" i="14" s="1"/>
  <c r="H500" i="14"/>
  <c r="H499" i="14" s="1"/>
  <c r="H498" i="14" s="1"/>
  <c r="H497" i="14" s="1"/>
  <c r="H496" i="14" s="1"/>
  <c r="G500" i="14"/>
  <c r="G499" i="14" s="1"/>
  <c r="G498" i="14" s="1"/>
  <c r="G497" i="14" s="1"/>
  <c r="G496" i="14" s="1"/>
  <c r="F500" i="14"/>
  <c r="F499" i="14" s="1"/>
  <c r="F498" i="14" s="1"/>
  <c r="F497" i="14" s="1"/>
  <c r="F496" i="14" s="1"/>
  <c r="H491" i="14"/>
  <c r="H490" i="14" s="1"/>
  <c r="H489" i="14" s="1"/>
  <c r="H488" i="14" s="1"/>
  <c r="G491" i="14"/>
  <c r="G490" i="14" s="1"/>
  <c r="G489" i="14" s="1"/>
  <c r="G488" i="14" s="1"/>
  <c r="F492" i="14"/>
  <c r="F491" i="14" s="1"/>
  <c r="F490" i="14" s="1"/>
  <c r="F489" i="14" s="1"/>
  <c r="F488" i="14" s="1"/>
  <c r="F478" i="14"/>
  <c r="F477" i="14" s="1"/>
  <c r="F476" i="14" s="1"/>
  <c r="F475" i="14" s="1"/>
  <c r="F474" i="14" s="1"/>
  <c r="H477" i="14"/>
  <c r="H476" i="14" s="1"/>
  <c r="H475" i="14" s="1"/>
  <c r="H474" i="14" s="1"/>
  <c r="H472" i="14"/>
  <c r="H471" i="14" s="1"/>
  <c r="H470" i="14" s="1"/>
  <c r="G472" i="14"/>
  <c r="G471" i="14" s="1"/>
  <c r="G470" i="14" s="1"/>
  <c r="F472" i="14"/>
  <c r="F471" i="14" s="1"/>
  <c r="F470" i="14" s="1"/>
  <c r="H468" i="14"/>
  <c r="G468" i="14"/>
  <c r="F468" i="14"/>
  <c r="H466" i="14"/>
  <c r="G466" i="14"/>
  <c r="F466" i="14"/>
  <c r="H461" i="14"/>
  <c r="H460" i="14" s="1"/>
  <c r="H459" i="14" s="1"/>
  <c r="G461" i="14"/>
  <c r="G460" i="14" s="1"/>
  <c r="G459" i="14" s="1"/>
  <c r="F461" i="14"/>
  <c r="F460" i="14" s="1"/>
  <c r="F459" i="14" s="1"/>
  <c r="H457" i="14"/>
  <c r="G457" i="14"/>
  <c r="F457" i="14"/>
  <c r="H455" i="14"/>
  <c r="G455" i="14"/>
  <c r="F455" i="14"/>
  <c r="H450" i="14"/>
  <c r="H449" i="14" s="1"/>
  <c r="H448" i="14" s="1"/>
  <c r="H447" i="14" s="1"/>
  <c r="G450" i="14"/>
  <c r="G449" i="14" s="1"/>
  <c r="G448" i="14" s="1"/>
  <c r="G447" i="14" s="1"/>
  <c r="F450" i="14"/>
  <c r="F449" i="14" s="1"/>
  <c r="F448" i="14" s="1"/>
  <c r="F447" i="14" s="1"/>
  <c r="H444" i="14"/>
  <c r="H443" i="14" s="1"/>
  <c r="G444" i="14"/>
  <c r="G443" i="14" s="1"/>
  <c r="F444" i="14"/>
  <c r="F443" i="14" s="1"/>
  <c r="H438" i="14"/>
  <c r="H437" i="14" s="1"/>
  <c r="H436" i="14" s="1"/>
  <c r="G438" i="14"/>
  <c r="G437" i="14" s="1"/>
  <c r="G436" i="14" s="1"/>
  <c r="F438" i="14"/>
  <c r="F437" i="14" s="1"/>
  <c r="F436" i="14" s="1"/>
  <c r="H432" i="14"/>
  <c r="H431" i="14" s="1"/>
  <c r="H430" i="14" s="1"/>
  <c r="H429" i="14" s="1"/>
  <c r="H428" i="14" s="1"/>
  <c r="G432" i="14"/>
  <c r="G431" i="14" s="1"/>
  <c r="G430" i="14" s="1"/>
  <c r="G429" i="14" s="1"/>
  <c r="G428" i="14" s="1"/>
  <c r="F432" i="14"/>
  <c r="F431" i="14" s="1"/>
  <c r="F430" i="14" s="1"/>
  <c r="F429" i="14" s="1"/>
  <c r="F428" i="14" s="1"/>
  <c r="H425" i="14"/>
  <c r="H424" i="14" s="1"/>
  <c r="H423" i="14" s="1"/>
  <c r="H422" i="14" s="1"/>
  <c r="H421" i="14" s="1"/>
  <c r="H420" i="14" s="1"/>
  <c r="G425" i="14"/>
  <c r="G424" i="14" s="1"/>
  <c r="G423" i="14" s="1"/>
  <c r="G422" i="14" s="1"/>
  <c r="G421" i="14" s="1"/>
  <c r="G420" i="14" s="1"/>
  <c r="F425" i="14"/>
  <c r="F424" i="14" s="1"/>
  <c r="F423" i="14" s="1"/>
  <c r="F422" i="14" s="1"/>
  <c r="F421" i="14" s="1"/>
  <c r="F420" i="14" s="1"/>
  <c r="H418" i="14"/>
  <c r="H417" i="14" s="1"/>
  <c r="H416" i="14" s="1"/>
  <c r="H415" i="14" s="1"/>
  <c r="H414" i="14" s="1"/>
  <c r="G418" i="14"/>
  <c r="G417" i="14" s="1"/>
  <c r="G416" i="14" s="1"/>
  <c r="G415" i="14" s="1"/>
  <c r="G414" i="14" s="1"/>
  <c r="F418" i="14"/>
  <c r="F417" i="14" s="1"/>
  <c r="F416" i="14" s="1"/>
  <c r="F415" i="14" s="1"/>
  <c r="F414" i="14" s="1"/>
  <c r="H412" i="14"/>
  <c r="G412" i="14"/>
  <c r="F412" i="14"/>
  <c r="H410" i="14"/>
  <c r="G410" i="14"/>
  <c r="F410" i="14"/>
  <c r="H406" i="14"/>
  <c r="H405" i="14" s="1"/>
  <c r="H404" i="14" s="1"/>
  <c r="G406" i="14"/>
  <c r="G405" i="14" s="1"/>
  <c r="G404" i="14" s="1"/>
  <c r="F406" i="14"/>
  <c r="F405" i="14" s="1"/>
  <c r="F404" i="14" s="1"/>
  <c r="H401" i="14"/>
  <c r="H400" i="14" s="1"/>
  <c r="H399" i="14" s="1"/>
  <c r="H398" i="14" s="1"/>
  <c r="G401" i="14"/>
  <c r="G400" i="14" s="1"/>
  <c r="G399" i="14" s="1"/>
  <c r="G398" i="14" s="1"/>
  <c r="F401" i="14"/>
  <c r="F400" i="14" s="1"/>
  <c r="F399" i="14" s="1"/>
  <c r="F398" i="14" s="1"/>
  <c r="H396" i="14"/>
  <c r="H395" i="14" s="1"/>
  <c r="H394" i="14" s="1"/>
  <c r="H393" i="14" s="1"/>
  <c r="G396" i="14"/>
  <c r="G395" i="14" s="1"/>
  <c r="G394" i="14" s="1"/>
  <c r="G393" i="14" s="1"/>
  <c r="F396" i="14"/>
  <c r="F395" i="14" s="1"/>
  <c r="F394" i="14" s="1"/>
  <c r="F393" i="14" s="1"/>
  <c r="H389" i="14"/>
  <c r="H388" i="14" s="1"/>
  <c r="G389" i="14"/>
  <c r="G388" i="14" s="1"/>
  <c r="F389" i="14"/>
  <c r="F388" i="14" s="1"/>
  <c r="H386" i="14"/>
  <c r="G386" i="14"/>
  <c r="F386" i="14"/>
  <c r="H384" i="14"/>
  <c r="G384" i="14"/>
  <c r="F384" i="14"/>
  <c r="H377" i="14"/>
  <c r="H376" i="14" s="1"/>
  <c r="H375" i="14" s="1"/>
  <c r="H374" i="14" s="1"/>
  <c r="G377" i="14"/>
  <c r="G376" i="14" s="1"/>
  <c r="G375" i="14" s="1"/>
  <c r="G374" i="14" s="1"/>
  <c r="F377" i="14"/>
  <c r="F376" i="14" s="1"/>
  <c r="F375" i="14" s="1"/>
  <c r="F374" i="14" s="1"/>
  <c r="H372" i="14"/>
  <c r="H371" i="14" s="1"/>
  <c r="H370" i="14" s="1"/>
  <c r="G372" i="14"/>
  <c r="G371" i="14" s="1"/>
  <c r="G370" i="14" s="1"/>
  <c r="F372" i="14"/>
  <c r="F371" i="14" s="1"/>
  <c r="F370" i="14" s="1"/>
  <c r="H368" i="14"/>
  <c r="H367" i="14" s="1"/>
  <c r="H366" i="14" s="1"/>
  <c r="G368" i="14"/>
  <c r="G367" i="14" s="1"/>
  <c r="G366" i="14" s="1"/>
  <c r="F368" i="14"/>
  <c r="H351" i="14"/>
  <c r="H350" i="14" s="1"/>
  <c r="H349" i="14" s="1"/>
  <c r="G351" i="14"/>
  <c r="G350" i="14" s="1"/>
  <c r="G349" i="14" s="1"/>
  <c r="F351" i="14"/>
  <c r="F350" i="14" s="1"/>
  <c r="F349" i="14" s="1"/>
  <c r="H347" i="14"/>
  <c r="G347" i="14"/>
  <c r="F347" i="14"/>
  <c r="H345" i="14"/>
  <c r="G345" i="14"/>
  <c r="F345" i="14"/>
  <c r="F343" i="14"/>
  <c r="H340" i="14"/>
  <c r="G340" i="14"/>
  <c r="F340" i="14"/>
  <c r="H338" i="14"/>
  <c r="G338" i="14"/>
  <c r="F338" i="14"/>
  <c r="H335" i="14"/>
  <c r="G335" i="14"/>
  <c r="F335" i="14"/>
  <c r="H333" i="14"/>
  <c r="G333" i="14"/>
  <c r="F333" i="14"/>
  <c r="H330" i="14"/>
  <c r="G330" i="14"/>
  <c r="F330" i="14"/>
  <c r="H328" i="14"/>
  <c r="G328" i="14"/>
  <c r="F328" i="14"/>
  <c r="H325" i="14"/>
  <c r="G325" i="14"/>
  <c r="F325" i="14"/>
  <c r="H323" i="14"/>
  <c r="G323" i="14"/>
  <c r="F323" i="14"/>
  <c r="H318" i="14"/>
  <c r="H317" i="14" s="1"/>
  <c r="H316" i="14" s="1"/>
  <c r="H315" i="14" s="1"/>
  <c r="G318" i="14"/>
  <c r="G317" i="14" s="1"/>
  <c r="G316" i="14" s="1"/>
  <c r="G315" i="14" s="1"/>
  <c r="F318" i="14"/>
  <c r="F317" i="14" s="1"/>
  <c r="F316" i="14" s="1"/>
  <c r="F315" i="14" s="1"/>
  <c r="H308" i="14"/>
  <c r="G308" i="14"/>
  <c r="F308" i="14"/>
  <c r="F306" i="14"/>
  <c r="H297" i="14"/>
  <c r="G297" i="14"/>
  <c r="F297" i="14"/>
  <c r="H295" i="14"/>
  <c r="G295" i="14"/>
  <c r="F295" i="14"/>
  <c r="H286" i="14"/>
  <c r="G286" i="14"/>
  <c r="F286" i="14"/>
  <c r="G280" i="14"/>
  <c r="H280" i="14"/>
  <c r="H276" i="14" s="1"/>
  <c r="H273" i="14"/>
  <c r="H272" i="14" s="1"/>
  <c r="G273" i="14"/>
  <c r="G272" i="14" s="1"/>
  <c r="F273" i="14"/>
  <c r="F272" i="14" s="1"/>
  <c r="H266" i="14"/>
  <c r="H265" i="14" s="1"/>
  <c r="H264" i="14" s="1"/>
  <c r="G266" i="14"/>
  <c r="G265" i="14" s="1"/>
  <c r="G264" i="14" s="1"/>
  <c r="F266" i="14"/>
  <c r="F265" i="14" s="1"/>
  <c r="F264" i="14" s="1"/>
  <c r="H261" i="14"/>
  <c r="H260" i="14" s="1"/>
  <c r="H259" i="14" s="1"/>
  <c r="H258" i="14" s="1"/>
  <c r="G261" i="14"/>
  <c r="G260" i="14" s="1"/>
  <c r="G259" i="14" s="1"/>
  <c r="G258" i="14" s="1"/>
  <c r="F261" i="14"/>
  <c r="F260" i="14" s="1"/>
  <c r="F259" i="14" s="1"/>
  <c r="F258" i="14" s="1"/>
  <c r="H251" i="14"/>
  <c r="G251" i="14"/>
  <c r="F251" i="14"/>
  <c r="H249" i="14"/>
  <c r="G249" i="14"/>
  <c r="F249" i="14"/>
  <c r="H246" i="14"/>
  <c r="H245" i="14" s="1"/>
  <c r="G246" i="14"/>
  <c r="G245" i="14" s="1"/>
  <c r="F246" i="14"/>
  <c r="F245" i="14" s="1"/>
  <c r="H238" i="14"/>
  <c r="H237" i="14" s="1"/>
  <c r="H236" i="14" s="1"/>
  <c r="H235" i="14" s="1"/>
  <c r="G238" i="14"/>
  <c r="G237" i="14" s="1"/>
  <c r="G236" i="14" s="1"/>
  <c r="G235" i="14" s="1"/>
  <c r="F238" i="14"/>
  <c r="F237" i="14" s="1"/>
  <c r="F236" i="14" s="1"/>
  <c r="F235" i="14" s="1"/>
  <c r="H233" i="14"/>
  <c r="H232" i="14" s="1"/>
  <c r="H231" i="14" s="1"/>
  <c r="G233" i="14"/>
  <c r="G232" i="14" s="1"/>
  <c r="G231" i="14" s="1"/>
  <c r="F233" i="14"/>
  <c r="F232" i="14" s="1"/>
  <c r="F231" i="14" s="1"/>
  <c r="H228" i="14"/>
  <c r="H227" i="14" s="1"/>
  <c r="G228" i="14"/>
  <c r="G227" i="14" s="1"/>
  <c r="F228" i="14"/>
  <c r="F227" i="14" s="1"/>
  <c r="H223" i="14"/>
  <c r="G223" i="14"/>
  <c r="F223" i="14"/>
  <c r="H221" i="14"/>
  <c r="G221" i="14"/>
  <c r="F221" i="14"/>
  <c r="H216" i="14"/>
  <c r="H215" i="14" s="1"/>
  <c r="G216" i="14"/>
  <c r="G215" i="14" s="1"/>
  <c r="F216" i="14"/>
  <c r="F215" i="14" s="1"/>
  <c r="H213" i="14"/>
  <c r="H212" i="14" s="1"/>
  <c r="G213" i="14"/>
  <c r="G212" i="14" s="1"/>
  <c r="F213" i="14"/>
  <c r="F212" i="14" s="1"/>
  <c r="H208" i="14"/>
  <c r="G208" i="14"/>
  <c r="F208" i="14"/>
  <c r="H206" i="14"/>
  <c r="G206" i="14"/>
  <c r="F206" i="14"/>
  <c r="H199" i="14"/>
  <c r="G199" i="14"/>
  <c r="F199" i="14"/>
  <c r="H197" i="14"/>
  <c r="G197" i="14"/>
  <c r="F197" i="14"/>
  <c r="H195" i="14"/>
  <c r="G195" i="14"/>
  <c r="F195" i="14"/>
  <c r="H187" i="14"/>
  <c r="H186" i="14" s="1"/>
  <c r="H185" i="14" s="1"/>
  <c r="G187" i="14"/>
  <c r="G186" i="14" s="1"/>
  <c r="G185" i="14" s="1"/>
  <c r="F187" i="14"/>
  <c r="F186" i="14" s="1"/>
  <c r="F185" i="14" s="1"/>
  <c r="H183" i="14"/>
  <c r="G183" i="14"/>
  <c r="F183" i="14"/>
  <c r="H172" i="14"/>
  <c r="H171" i="14" s="1"/>
  <c r="H170" i="14" s="1"/>
  <c r="G172" i="14"/>
  <c r="G171" i="14" s="1"/>
  <c r="G170" i="14" s="1"/>
  <c r="F172" i="14"/>
  <c r="F171" i="14" s="1"/>
  <c r="F170" i="14" s="1"/>
  <c r="H168" i="14"/>
  <c r="H167" i="14" s="1"/>
  <c r="H166" i="14" s="1"/>
  <c r="G168" i="14"/>
  <c r="G167" i="14" s="1"/>
  <c r="G166" i="14" s="1"/>
  <c r="F168" i="14"/>
  <c r="F167" i="14" s="1"/>
  <c r="F166" i="14" s="1"/>
  <c r="H157" i="14"/>
  <c r="G157" i="14"/>
  <c r="F157" i="14"/>
  <c r="H155" i="14"/>
  <c r="G155" i="14"/>
  <c r="F155" i="14"/>
  <c r="H152" i="14"/>
  <c r="G152" i="14"/>
  <c r="F152" i="14"/>
  <c r="H150" i="14"/>
  <c r="G150" i="14"/>
  <c r="F150" i="14"/>
  <c r="H148" i="14"/>
  <c r="G148" i="14"/>
  <c r="F148" i="14"/>
  <c r="H144" i="14"/>
  <c r="G144" i="14"/>
  <c r="F144" i="14"/>
  <c r="H142" i="14"/>
  <c r="G142" i="14"/>
  <c r="F142" i="14"/>
  <c r="H140" i="14"/>
  <c r="G140" i="14"/>
  <c r="F140" i="14"/>
  <c r="H138" i="14"/>
  <c r="G138" i="14"/>
  <c r="F138" i="14"/>
  <c r="H136" i="14"/>
  <c r="G136" i="14"/>
  <c r="F136" i="14"/>
  <c r="H131" i="14"/>
  <c r="H130" i="14" s="1"/>
  <c r="H129" i="14" s="1"/>
  <c r="G131" i="14"/>
  <c r="G130" i="14" s="1"/>
  <c r="G129" i="14" s="1"/>
  <c r="F131" i="14"/>
  <c r="F130" i="14" s="1"/>
  <c r="F129" i="14" s="1"/>
  <c r="H126" i="14"/>
  <c r="H125" i="14" s="1"/>
  <c r="H124" i="14" s="1"/>
  <c r="G126" i="14"/>
  <c r="G125" i="14" s="1"/>
  <c r="G124" i="14" s="1"/>
  <c r="F126" i="14"/>
  <c r="F125" i="14" s="1"/>
  <c r="F124" i="14" s="1"/>
  <c r="H120" i="14"/>
  <c r="G120" i="14"/>
  <c r="F120" i="14"/>
  <c r="H117" i="14"/>
  <c r="G117" i="14"/>
  <c r="F117" i="14"/>
  <c r="H112" i="14"/>
  <c r="H111" i="14" s="1"/>
  <c r="G112" i="14"/>
  <c r="G111" i="14" s="1"/>
  <c r="F112" i="14"/>
  <c r="F111" i="14" s="1"/>
  <c r="H103" i="14"/>
  <c r="H102" i="14" s="1"/>
  <c r="H101" i="14" s="1"/>
  <c r="G103" i="14"/>
  <c r="G102" i="14" s="1"/>
  <c r="G101" i="14" s="1"/>
  <c r="F103" i="14"/>
  <c r="F102" i="14" s="1"/>
  <c r="F101" i="14" s="1"/>
  <c r="H99" i="14"/>
  <c r="H98" i="14" s="1"/>
  <c r="H97" i="14" s="1"/>
  <c r="H96" i="14" s="1"/>
  <c r="H95" i="14" s="1"/>
  <c r="G99" i="14"/>
  <c r="G98" i="14" s="1"/>
  <c r="G97" i="14" s="1"/>
  <c r="G96" i="14" s="1"/>
  <c r="G95" i="14" s="1"/>
  <c r="F99" i="14"/>
  <c r="F98" i="14" s="1"/>
  <c r="F97" i="14" s="1"/>
  <c r="F96" i="14" s="1"/>
  <c r="F95" i="14" s="1"/>
  <c r="H91" i="14"/>
  <c r="G91" i="14"/>
  <c r="F91" i="14"/>
  <c r="H88" i="14"/>
  <c r="G88" i="14"/>
  <c r="H85" i="14"/>
  <c r="G85" i="14"/>
  <c r="F85" i="14"/>
  <c r="H83" i="14"/>
  <c r="G83" i="14"/>
  <c r="F83" i="14"/>
  <c r="H81" i="14"/>
  <c r="G81" i="14"/>
  <c r="F81" i="14"/>
  <c r="H79" i="14"/>
  <c r="G79" i="14"/>
  <c r="F79" i="14"/>
  <c r="H75" i="14"/>
  <c r="G75" i="14"/>
  <c r="F75" i="14"/>
  <c r="H70" i="14"/>
  <c r="G70" i="14"/>
  <c r="F70" i="14"/>
  <c r="H68" i="14"/>
  <c r="G68" i="14"/>
  <c r="F68" i="14"/>
  <c r="H62" i="14"/>
  <c r="G62" i="14"/>
  <c r="F62" i="14"/>
  <c r="F61" i="14" s="1"/>
  <c r="F60" i="14" s="1"/>
  <c r="H53" i="14"/>
  <c r="G53" i="14"/>
  <c r="F53" i="14"/>
  <c r="H48" i="14"/>
  <c r="H47" i="14" s="1"/>
  <c r="H46" i="14" s="1"/>
  <c r="G48" i="14"/>
  <c r="G47" i="14" s="1"/>
  <c r="G46" i="14" s="1"/>
  <c r="F48" i="14"/>
  <c r="F47" i="14" s="1"/>
  <c r="F46" i="14" s="1"/>
  <c r="H44" i="14"/>
  <c r="G44" i="14"/>
  <c r="F44" i="14"/>
  <c r="H42" i="14"/>
  <c r="G42" i="14"/>
  <c r="F42" i="14"/>
  <c r="H40" i="14"/>
  <c r="G40" i="14"/>
  <c r="F40" i="14"/>
  <c r="H36" i="14"/>
  <c r="G36" i="14"/>
  <c r="F36" i="14"/>
  <c r="H29" i="14"/>
  <c r="H28" i="14" s="1"/>
  <c r="H27" i="14" s="1"/>
  <c r="H26" i="14" s="1"/>
  <c r="G29" i="14"/>
  <c r="G28" i="14" s="1"/>
  <c r="G27" i="14" s="1"/>
  <c r="G26" i="14" s="1"/>
  <c r="F29" i="14"/>
  <c r="F28" i="14" s="1"/>
  <c r="F27" i="14" s="1"/>
  <c r="F26" i="14" s="1"/>
  <c r="H24" i="14"/>
  <c r="H23" i="14" s="1"/>
  <c r="H22" i="14" s="1"/>
  <c r="G24" i="14"/>
  <c r="G23" i="14" s="1"/>
  <c r="G22" i="14" s="1"/>
  <c r="F24" i="14"/>
  <c r="F23" i="14" s="1"/>
  <c r="F22" i="14" s="1"/>
  <c r="H20" i="14"/>
  <c r="G20" i="14"/>
  <c r="F20" i="14"/>
  <c r="H17" i="14"/>
  <c r="G17" i="14"/>
  <c r="F17" i="14"/>
  <c r="H15" i="14"/>
  <c r="G15" i="14"/>
  <c r="F15" i="14"/>
  <c r="G276" i="14" l="1"/>
  <c r="F367" i="14"/>
  <c r="F366" i="14" s="1"/>
  <c r="F365" i="14" s="1"/>
  <c r="F364" i="14" s="1"/>
  <c r="G342" i="14"/>
  <c r="F342" i="14"/>
  <c r="H342" i="14"/>
  <c r="G116" i="14"/>
  <c r="G115" i="14" s="1"/>
  <c r="G114" i="14" s="1"/>
  <c r="G248" i="14"/>
  <c r="G244" i="14" s="1"/>
  <c r="F116" i="14"/>
  <c r="F115" i="14" s="1"/>
  <c r="F114" i="14" s="1"/>
  <c r="F154" i="14"/>
  <c r="F332" i="14"/>
  <c r="H116" i="14"/>
  <c r="H115" i="14" s="1"/>
  <c r="H114" i="14" s="1"/>
  <c r="H154" i="14"/>
  <c r="F337" i="14"/>
  <c r="G154" i="14"/>
  <c r="H248" i="14"/>
  <c r="H244" i="14" s="1"/>
  <c r="G322" i="14"/>
  <c r="H322" i="14"/>
  <c r="H365" i="14"/>
  <c r="H364" i="14" s="1"/>
  <c r="H332" i="14"/>
  <c r="G332" i="14"/>
  <c r="G365" i="14"/>
  <c r="G364" i="14" s="1"/>
  <c r="H580" i="14"/>
  <c r="H579" i="14" s="1"/>
  <c r="F539" i="14"/>
  <c r="F535" i="14" s="1"/>
  <c r="F534" i="14" s="1"/>
  <c r="F533" i="14" s="1"/>
  <c r="F519" i="14" s="1"/>
  <c r="F518" i="14" s="1"/>
  <c r="H539" i="14"/>
  <c r="H535" i="14" s="1"/>
  <c r="H534" i="14" s="1"/>
  <c r="H533" i="14" s="1"/>
  <c r="H519" i="14" s="1"/>
  <c r="H518" i="14" s="1"/>
  <c r="G539" i="14"/>
  <c r="G535" i="14" s="1"/>
  <c r="G534" i="14" s="1"/>
  <c r="G533" i="14" s="1"/>
  <c r="G519" i="14" s="1"/>
  <c r="G518" i="14" s="1"/>
  <c r="G580" i="14"/>
  <c r="G579" i="14" s="1"/>
  <c r="F580" i="14"/>
  <c r="F579" i="14" s="1"/>
  <c r="H739" i="14"/>
  <c r="H738" i="14" s="1"/>
  <c r="H619" i="14"/>
  <c r="H618" i="14" s="1"/>
  <c r="F739" i="14"/>
  <c r="F738" i="14" s="1"/>
  <c r="G714" i="14"/>
  <c r="G713" i="14" s="1"/>
  <c r="H714" i="14"/>
  <c r="H713" i="14" s="1"/>
  <c r="G722" i="14"/>
  <c r="G721" i="14" s="1"/>
  <c r="H722" i="14"/>
  <c r="H721" i="14" s="1"/>
  <c r="G739" i="14"/>
  <c r="G738" i="14" s="1"/>
  <c r="G74" i="14"/>
  <c r="G73" i="14" s="1"/>
  <c r="G72" i="14" s="1"/>
  <c r="H74" i="14"/>
  <c r="H73" i="14" s="1"/>
  <c r="H72" i="14" s="1"/>
  <c r="F74" i="14"/>
  <c r="F73" i="14" s="1"/>
  <c r="F72" i="14" s="1"/>
  <c r="H839" i="14"/>
  <c r="F263" i="14"/>
  <c r="F257" i="14" s="1"/>
  <c r="G302" i="14"/>
  <c r="G301" i="14" s="1"/>
  <c r="G300" i="14" s="1"/>
  <c r="G299" i="14" s="1"/>
  <c r="H725" i="14"/>
  <c r="G725" i="14"/>
  <c r="F725" i="14"/>
  <c r="F720" i="14" s="1"/>
  <c r="F719" i="14" s="1"/>
  <c r="F712" i="14" s="1"/>
  <c r="H302" i="14"/>
  <c r="H107" i="14"/>
  <c r="H106" i="14" s="1"/>
  <c r="G107" i="14"/>
  <c r="G106" i="14" s="1"/>
  <c r="F107" i="14"/>
  <c r="F106" i="14" s="1"/>
  <c r="H61" i="14"/>
  <c r="H60" i="14" s="1"/>
  <c r="G61" i="14"/>
  <c r="G60" i="14" s="1"/>
  <c r="G52" i="14"/>
  <c r="G51" i="14" s="1"/>
  <c r="G50" i="14" s="1"/>
  <c r="H52" i="14"/>
  <c r="H51" i="14" s="1"/>
  <c r="H50" i="14" s="1"/>
  <c r="F52" i="14"/>
  <c r="F51" i="14" s="1"/>
  <c r="F50" i="14" s="1"/>
  <c r="F135" i="14"/>
  <c r="H854" i="14"/>
  <c r="H853" i="14" s="1"/>
  <c r="F248" i="14"/>
  <c r="F244" i="14" s="1"/>
  <c r="F243" i="14" s="1"/>
  <c r="G854" i="14"/>
  <c r="G853" i="14" s="1"/>
  <c r="F854" i="14"/>
  <c r="F853" i="14" s="1"/>
  <c r="G591" i="14"/>
  <c r="G587" i="14" s="1"/>
  <c r="H906" i="14"/>
  <c r="F409" i="14"/>
  <c r="F408" i="14" s="1"/>
  <c r="F403" i="14" s="1"/>
  <c r="F392" i="14" s="1"/>
  <c r="F391" i="14" s="1"/>
  <c r="H67" i="14"/>
  <c r="H66" i="14" s="1"/>
  <c r="H65" i="14" s="1"/>
  <c r="G383" i="14"/>
  <c r="G382" i="14" s="1"/>
  <c r="G381" i="14" s="1"/>
  <c r="G380" i="14" s="1"/>
  <c r="G379" i="14" s="1"/>
  <c r="F442" i="14"/>
  <c r="F441" i="14" s="1"/>
  <c r="F440" i="14" s="1"/>
  <c r="G454" i="14"/>
  <c r="G453" i="14" s="1"/>
  <c r="G452" i="14" s="1"/>
  <c r="F465" i="14"/>
  <c r="F464" i="14" s="1"/>
  <c r="F463" i="14" s="1"/>
  <c r="G759" i="14"/>
  <c r="G758" i="14" s="1"/>
  <c r="F906" i="14"/>
  <c r="F194" i="14"/>
  <c r="F193" i="14" s="1"/>
  <c r="F192" i="14" s="1"/>
  <c r="F191" i="14" s="1"/>
  <c r="G67" i="14"/>
  <c r="G66" i="14" s="1"/>
  <c r="G65" i="14" s="1"/>
  <c r="F179" i="14"/>
  <c r="F178" i="14" s="1"/>
  <c r="F177" i="14" s="1"/>
  <c r="F176" i="14" s="1"/>
  <c r="H220" i="14"/>
  <c r="H219" i="14" s="1"/>
  <c r="H218" i="14" s="1"/>
  <c r="G14" i="14"/>
  <c r="G13" i="14" s="1"/>
  <c r="G12" i="14" s="1"/>
  <c r="G11" i="14" s="1"/>
  <c r="H211" i="14"/>
  <c r="H210" i="14" s="1"/>
  <c r="G263" i="14"/>
  <c r="G257" i="14" s="1"/>
  <c r="H337" i="14"/>
  <c r="H409" i="14"/>
  <c r="H408" i="14" s="1"/>
  <c r="H403" i="14" s="1"/>
  <c r="H392" i="14" s="1"/>
  <c r="H391" i="14" s="1"/>
  <c r="G641" i="14"/>
  <c r="G640" i="14" s="1"/>
  <c r="G906" i="14"/>
  <c r="H226" i="14"/>
  <c r="H225" i="14" s="1"/>
  <c r="F327" i="14"/>
  <c r="G465" i="14"/>
  <c r="G464" i="14" s="1"/>
  <c r="G463" i="14" s="1"/>
  <c r="F641" i="14"/>
  <c r="F640" i="14" s="1"/>
  <c r="G671" i="14"/>
  <c r="G670" i="14" s="1"/>
  <c r="G669" i="14" s="1"/>
  <c r="F759" i="14"/>
  <c r="F758" i="14" s="1"/>
  <c r="H765" i="14"/>
  <c r="H764" i="14" s="1"/>
  <c r="H890" i="14"/>
  <c r="H889" i="14" s="1"/>
  <c r="H888" i="14" s="1"/>
  <c r="H271" i="14"/>
  <c r="F294" i="14"/>
  <c r="F322" i="14"/>
  <c r="H759" i="14"/>
  <c r="H758" i="14" s="1"/>
  <c r="F765" i="14"/>
  <c r="F764" i="14" s="1"/>
  <c r="G880" i="14"/>
  <c r="G879" i="14" s="1"/>
  <c r="G878" i="14" s="1"/>
  <c r="G877" i="14" s="1"/>
  <c r="H205" i="14"/>
  <c r="H204" i="14" s="1"/>
  <c r="H203" i="14" s="1"/>
  <c r="F220" i="14"/>
  <c r="F219" i="14" s="1"/>
  <c r="F218" i="14" s="1"/>
  <c r="H14" i="14"/>
  <c r="H13" i="14" s="1"/>
  <c r="H12" i="14" s="1"/>
  <c r="H11" i="14" s="1"/>
  <c r="F14" i="14"/>
  <c r="F13" i="14" s="1"/>
  <c r="F12" i="14" s="1"/>
  <c r="F11" i="14" s="1"/>
  <c r="G435" i="14"/>
  <c r="G434" i="14" s="1"/>
  <c r="G618" i="14"/>
  <c r="F165" i="14"/>
  <c r="F164" i="14" s="1"/>
  <c r="H179" i="14"/>
  <c r="H178" i="14" s="1"/>
  <c r="H177" i="14" s="1"/>
  <c r="H176" i="14" s="1"/>
  <c r="F211" i="14"/>
  <c r="F210" i="14" s="1"/>
  <c r="G205" i="14"/>
  <c r="G204" i="14" s="1"/>
  <c r="G203" i="14" s="1"/>
  <c r="G477" i="14"/>
  <c r="G476" i="14" s="1"/>
  <c r="G475" i="14" s="1"/>
  <c r="G474" i="14" s="1"/>
  <c r="F773" i="14"/>
  <c r="F772" i="14" s="1"/>
  <c r="G894" i="14"/>
  <c r="H263" i="14"/>
  <c r="H257" i="14" s="1"/>
  <c r="F271" i="14"/>
  <c r="H327" i="14"/>
  <c r="G337" i="14"/>
  <c r="H383" i="14"/>
  <c r="H382" i="14" s="1"/>
  <c r="H381" i="14" s="1"/>
  <c r="H380" i="14" s="1"/>
  <c r="H379" i="14" s="1"/>
  <c r="F486" i="14"/>
  <c r="H659" i="14"/>
  <c r="H658" i="14" s="1"/>
  <c r="H679" i="14"/>
  <c r="H678" i="14" s="1"/>
  <c r="H677" i="14" s="1"/>
  <c r="H135" i="14"/>
  <c r="G135" i="14"/>
  <c r="F147" i="14"/>
  <c r="H671" i="14"/>
  <c r="H670" i="14" s="1"/>
  <c r="H669" i="14" s="1"/>
  <c r="F435" i="14"/>
  <c r="F434" i="14" s="1"/>
  <c r="G442" i="14"/>
  <c r="G441" i="14" s="1"/>
  <c r="G440" i="14" s="1"/>
  <c r="H745" i="14"/>
  <c r="H744" i="14" s="1"/>
  <c r="F35" i="14"/>
  <c r="F34" i="14" s="1"/>
  <c r="F33" i="14" s="1"/>
  <c r="G147" i="14"/>
  <c r="F67" i="14"/>
  <c r="F66" i="14" s="1"/>
  <c r="F65" i="14" s="1"/>
  <c r="H147" i="14"/>
  <c r="G194" i="14"/>
  <c r="G193" i="14" s="1"/>
  <c r="G192" i="14" s="1"/>
  <c r="G191" i="14" s="1"/>
  <c r="G211" i="14"/>
  <c r="G210" i="14" s="1"/>
  <c r="H35" i="14"/>
  <c r="H34" i="14" s="1"/>
  <c r="H33" i="14" s="1"/>
  <c r="H165" i="14"/>
  <c r="H164" i="14" s="1"/>
  <c r="H194" i="14"/>
  <c r="H193" i="14" s="1"/>
  <c r="H192" i="14" s="1"/>
  <c r="H191" i="14" s="1"/>
  <c r="F302" i="14"/>
  <c r="F301" i="14" s="1"/>
  <c r="G220" i="14"/>
  <c r="G219" i="14" s="1"/>
  <c r="G218" i="14" s="1"/>
  <c r="G327" i="14"/>
  <c r="G409" i="14"/>
  <c r="G408" i="14" s="1"/>
  <c r="G403" i="14" s="1"/>
  <c r="G392" i="14" s="1"/>
  <c r="G391" i="14" s="1"/>
  <c r="H465" i="14"/>
  <c r="H464" i="14" s="1"/>
  <c r="H463" i="14" s="1"/>
  <c r="H435" i="14"/>
  <c r="H434" i="14" s="1"/>
  <c r="H442" i="14"/>
  <c r="H441" i="14" s="1"/>
  <c r="H440" i="14" s="1"/>
  <c r="F383" i="14"/>
  <c r="F382" i="14" s="1"/>
  <c r="F381" i="14" s="1"/>
  <c r="F380" i="14" s="1"/>
  <c r="F379" i="14" s="1"/>
  <c r="F591" i="14"/>
  <c r="F587" i="14" s="1"/>
  <c r="F659" i="14"/>
  <c r="F658" i="14" s="1"/>
  <c r="G659" i="14"/>
  <c r="G658" i="14" s="1"/>
  <c r="F671" i="14"/>
  <c r="F670" i="14" s="1"/>
  <c r="F669" i="14" s="1"/>
  <c r="H591" i="14"/>
  <c r="H587" i="14" s="1"/>
  <c r="F603" i="14"/>
  <c r="H603" i="14"/>
  <c r="H599" i="14" s="1"/>
  <c r="G765" i="14"/>
  <c r="G764" i="14" s="1"/>
  <c r="G745" i="14"/>
  <c r="G744" i="14" s="1"/>
  <c r="H805" i="14"/>
  <c r="F745" i="14"/>
  <c r="F744" i="14" s="1"/>
  <c r="G832" i="14"/>
  <c r="G787" i="14"/>
  <c r="G786" i="14" s="1"/>
  <c r="G785" i="14" s="1"/>
  <c r="G784" i="14" s="1"/>
  <c r="G783" i="14" s="1"/>
  <c r="G805" i="14"/>
  <c r="G165" i="14"/>
  <c r="G164" i="14" s="1"/>
  <c r="F280" i="14"/>
  <c r="F276" i="14" s="1"/>
  <c r="G35" i="14"/>
  <c r="G34" i="14" s="1"/>
  <c r="G33" i="14" s="1"/>
  <c r="F205" i="14"/>
  <c r="F204" i="14" s="1"/>
  <c r="F203" i="14" s="1"/>
  <c r="F226" i="14"/>
  <c r="F225" i="14" s="1"/>
  <c r="H294" i="14"/>
  <c r="H487" i="14"/>
  <c r="H486" i="14"/>
  <c r="G179" i="14"/>
  <c r="G178" i="14" s="1"/>
  <c r="G177" i="14" s="1"/>
  <c r="G176" i="14" s="1"/>
  <c r="G226" i="14"/>
  <c r="G225" i="14" s="1"/>
  <c r="G487" i="14"/>
  <c r="G486" i="14"/>
  <c r="H454" i="14"/>
  <c r="H453" i="14" s="1"/>
  <c r="H452" i="14" s="1"/>
  <c r="F487" i="14"/>
  <c r="F454" i="14"/>
  <c r="F453" i="14" s="1"/>
  <c r="F452" i="14" s="1"/>
  <c r="G603" i="14"/>
  <c r="F601" i="14"/>
  <c r="F600" i="14" s="1"/>
  <c r="G601" i="14"/>
  <c r="G600" i="14" s="1"/>
  <c r="F631" i="14"/>
  <c r="F630" i="14" s="1"/>
  <c r="H631" i="14"/>
  <c r="H630" i="14" s="1"/>
  <c r="G679" i="14"/>
  <c r="G678" i="14" s="1"/>
  <c r="G677" i="14" s="1"/>
  <c r="H641" i="14"/>
  <c r="H640" i="14" s="1"/>
  <c r="G631" i="14"/>
  <c r="G630" i="14" s="1"/>
  <c r="G773" i="14"/>
  <c r="G772" i="14" s="1"/>
  <c r="H787" i="14"/>
  <c r="H786" i="14" s="1"/>
  <c r="H785" i="14" s="1"/>
  <c r="H784" i="14" s="1"/>
  <c r="H783" i="14" s="1"/>
  <c r="F832" i="14"/>
  <c r="F894" i="14"/>
  <c r="G913" i="14"/>
  <c r="G912" i="14" s="1"/>
  <c r="G911" i="14" s="1"/>
  <c r="H894" i="14"/>
  <c r="G294" i="14"/>
  <c r="G271" i="14"/>
  <c r="F679" i="14"/>
  <c r="F678" i="14" s="1"/>
  <c r="F677" i="14" s="1"/>
  <c r="F787" i="14"/>
  <c r="F786" i="14" s="1"/>
  <c r="F785" i="14" s="1"/>
  <c r="F784" i="14" s="1"/>
  <c r="F783" i="14" s="1"/>
  <c r="H773" i="14"/>
  <c r="H772" i="14" s="1"/>
  <c r="F810" i="14"/>
  <c r="F809" i="14" s="1"/>
  <c r="F808" i="14" s="1"/>
  <c r="F807" i="14" s="1"/>
  <c r="F806" i="14" s="1"/>
  <c r="H880" i="14"/>
  <c r="H879" i="14" s="1"/>
  <c r="H878" i="14" s="1"/>
  <c r="H877" i="14" s="1"/>
  <c r="F880" i="14"/>
  <c r="F879" i="14" s="1"/>
  <c r="F878" i="14" s="1"/>
  <c r="F877" i="14" s="1"/>
  <c r="F913" i="14"/>
  <c r="F912" i="14" s="1"/>
  <c r="F911" i="14" s="1"/>
  <c r="H913" i="14"/>
  <c r="H912" i="14" s="1"/>
  <c r="H911" i="14" s="1"/>
  <c r="H838" i="14" l="1"/>
  <c r="H832" i="14" s="1"/>
  <c r="H598" i="14"/>
  <c r="H597" i="14" s="1"/>
  <c r="G617" i="14"/>
  <c r="G616" i="14" s="1"/>
  <c r="H617" i="14"/>
  <c r="H616" i="14" s="1"/>
  <c r="G720" i="14"/>
  <c r="G719" i="14" s="1"/>
  <c r="G712" i="14" s="1"/>
  <c r="H720" i="14"/>
  <c r="H719" i="14" s="1"/>
  <c r="H712" i="14" s="1"/>
  <c r="H301" i="14"/>
  <c r="H300" i="14" s="1"/>
  <c r="H299" i="14" s="1"/>
  <c r="H852" i="14"/>
  <c r="H851" i="14" s="1"/>
  <c r="G852" i="14"/>
  <c r="G851" i="14" s="1"/>
  <c r="F852" i="14"/>
  <c r="F851" i="14" s="1"/>
  <c r="F831" i="14" s="1"/>
  <c r="H731" i="14"/>
  <c r="H730" i="14" s="1"/>
  <c r="G731" i="14"/>
  <c r="G730" i="14" s="1"/>
  <c r="F731" i="14"/>
  <c r="F730" i="14" s="1"/>
  <c r="F300" i="14"/>
  <c r="F299" i="14" s="1"/>
  <c r="F321" i="14"/>
  <c r="F320" i="14" s="1"/>
  <c r="H243" i="14"/>
  <c r="H242" i="14" s="1"/>
  <c r="G243" i="14"/>
  <c r="G242" i="14" s="1"/>
  <c r="F242" i="14"/>
  <c r="H64" i="14"/>
  <c r="G32" i="14"/>
  <c r="H32" i="14"/>
  <c r="F32" i="14"/>
  <c r="F64" i="14"/>
  <c r="F446" i="14"/>
  <c r="F427" i="14" s="1"/>
  <c r="F887" i="14"/>
  <c r="F875" i="14" s="1"/>
  <c r="G134" i="14"/>
  <c r="G128" i="14" s="1"/>
  <c r="G105" i="14" s="1"/>
  <c r="H757" i="14"/>
  <c r="H756" i="14" s="1"/>
  <c r="H202" i="14"/>
  <c r="H668" i="14"/>
  <c r="H667" i="14" s="1"/>
  <c r="G629" i="14"/>
  <c r="G628" i="14" s="1"/>
  <c r="F757" i="14"/>
  <c r="F756" i="14" s="1"/>
  <c r="G887" i="14"/>
  <c r="G876" i="14" s="1"/>
  <c r="G668" i="14"/>
  <c r="G667" i="14" s="1"/>
  <c r="F275" i="14"/>
  <c r="F270" i="14" s="1"/>
  <c r="F269" i="14" s="1"/>
  <c r="G578" i="14"/>
  <c r="G577" i="14" s="1"/>
  <c r="F578" i="14"/>
  <c r="F577" i="14" s="1"/>
  <c r="F629" i="14"/>
  <c r="F628" i="14" s="1"/>
  <c r="G757" i="14"/>
  <c r="G756" i="14" s="1"/>
  <c r="H887" i="14"/>
  <c r="H876" i="14" s="1"/>
  <c r="G64" i="14"/>
  <c r="H163" i="14"/>
  <c r="G163" i="14"/>
  <c r="H134" i="14"/>
  <c r="H128" i="14" s="1"/>
  <c r="H105" i="14" s="1"/>
  <c r="G202" i="14"/>
  <c r="F202" i="14"/>
  <c r="H321" i="14"/>
  <c r="F668" i="14"/>
  <c r="F667" i="14" s="1"/>
  <c r="H446" i="14"/>
  <c r="H427" i="14" s="1"/>
  <c r="H275" i="14"/>
  <c r="H270" i="14" s="1"/>
  <c r="H269" i="14" s="1"/>
  <c r="F599" i="14"/>
  <c r="G321" i="14"/>
  <c r="F163" i="14"/>
  <c r="F805" i="14"/>
  <c r="G599" i="14"/>
  <c r="G446" i="14"/>
  <c r="G427" i="14" s="1"/>
  <c r="H578" i="14"/>
  <c r="H577" i="14" s="1"/>
  <c r="F134" i="14"/>
  <c r="F128" i="14" s="1"/>
  <c r="F105" i="14" s="1"/>
  <c r="H629" i="14"/>
  <c r="H628" i="14" s="1"/>
  <c r="G275" i="14"/>
  <c r="G270" i="14" s="1"/>
  <c r="G269" i="14" s="1"/>
  <c r="H831" i="14" l="1"/>
  <c r="H576" i="14"/>
  <c r="G598" i="14"/>
  <c r="G597" i="14" s="1"/>
  <c r="G576" i="14" s="1"/>
  <c r="F598" i="14"/>
  <c r="F597" i="14" s="1"/>
  <c r="F576" i="14" s="1"/>
  <c r="H797" i="14"/>
  <c r="G831" i="14"/>
  <c r="G797" i="14" s="1"/>
  <c r="F876" i="14"/>
  <c r="H59" i="14"/>
  <c r="G320" i="14"/>
  <c r="G314" i="14" s="1"/>
  <c r="G268" i="14" s="1"/>
  <c r="H320" i="14"/>
  <c r="H314" i="14" s="1"/>
  <c r="H268" i="14" s="1"/>
  <c r="F314" i="14"/>
  <c r="F268" i="14" s="1"/>
  <c r="F201" i="14"/>
  <c r="G201" i="14"/>
  <c r="H201" i="14"/>
  <c r="G59" i="14"/>
  <c r="F729" i="14"/>
  <c r="F695" i="14" s="1"/>
  <c r="G875" i="14"/>
  <c r="G729" i="14"/>
  <c r="G695" i="14" s="1"/>
  <c r="H729" i="14"/>
  <c r="H695" i="14" s="1"/>
  <c r="H875" i="14"/>
  <c r="F59" i="14"/>
  <c r="F797" i="14"/>
  <c r="G568" i="14" l="1"/>
  <c r="H568" i="14"/>
  <c r="F568" i="14"/>
  <c r="H58" i="14"/>
  <c r="G58" i="14"/>
  <c r="F58" i="14"/>
  <c r="H922" i="14" l="1"/>
  <c r="G922" i="14"/>
  <c r="F922" i="14"/>
</calcChain>
</file>

<file path=xl/sharedStrings.xml><?xml version="1.0" encoding="utf-8"?>
<sst xmlns="http://schemas.openxmlformats.org/spreadsheetml/2006/main" count="5233" uniqueCount="852">
  <si>
    <t>9100000000</t>
  </si>
  <si>
    <t>Обеспечение деятельности органов местного самоуправления</t>
  </si>
  <si>
    <t>9100000030</t>
  </si>
  <si>
    <t>Председатель Контрольно-счетной палаты Соликамского городского округа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</si>
  <si>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</si>
  <si>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</si>
  <si>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9100000040</t>
  </si>
  <si>
    <t>200</t>
  </si>
  <si>
    <t>Закупка товаров, работ и услуг для обеспечения государственных (муниципальных) нужд</t>
  </si>
  <si>
    <t>9100000150</t>
  </si>
  <si>
    <t>Обеспечение представительской деятельности органов местного самоуправления</t>
  </si>
  <si>
    <t>9200000000</t>
  </si>
  <si>
    <t>Мероприятия, осуществляемые органами местного самоуправления в рамках непрограммных направлений расходов</t>
  </si>
  <si>
    <t>9200000070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</si>
  <si>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</si>
  <si>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800</t>
  </si>
  <si>
    <t>Иные бюджетные ассигнования</t>
  </si>
  <si>
    <t>9100000060</t>
  </si>
  <si>
    <t>Депутаты, работающие на непостоянной основе</t>
  </si>
  <si>
    <t>9100020010</t>
  </si>
  <si>
    <t>Компенсации депутатам за время осуществления полномочий</t>
  </si>
  <si>
    <t>300</t>
  </si>
  <si>
    <t>Социальное обеспечение и иные выплаты населению</t>
  </si>
  <si>
    <t>9100000010</t>
  </si>
  <si>
    <t>0900000000</t>
  </si>
  <si>
    <t>Муниципальная программа "Социальная поддержка и охрана здоровья граждан в Соликамском городском округе"</t>
  </si>
  <si>
    <t>0920000000</t>
  </si>
  <si>
    <t>Подпрограмма "Укрепление общественного здоровья и социальная поддержка отдельных категорий граждан в Соликамском городском округе"</t>
  </si>
  <si>
    <t>0920200000</t>
  </si>
  <si>
    <t>Основное мероприятие "Муниципальная поддержка отдельных категорий граждан"</t>
  </si>
  <si>
    <t>092022С090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</si>
  <si>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</si>
  <si>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092022С190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</si>
  <si>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</si>
  <si>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1000000000</t>
  </si>
  <si>
    <t>Муниципальная программа "Ресурсное обеспечение деятельности органов местного самоуправления Соликамского городского округа"</t>
  </si>
  <si>
    <t>1090000000</t>
  </si>
  <si>
    <t>Подпрограмма "Обеспечение реализации муниципальной программы "Ресурсное обеспечение деятельности органов местного самоуправления Соликамского городского округа"</t>
  </si>
  <si>
    <t>1090100000</t>
  </si>
  <si>
    <t>Основное мероприятие "Качественное исполнение функции главного распорядителя (главного администратора) бюджетных средств"</t>
  </si>
  <si>
    <t>1090100040</t>
  </si>
  <si>
    <t>Содержание аппарата</t>
  </si>
  <si>
    <t>1090100150</t>
  </si>
  <si>
    <t>109012T060</t>
  </si>
  <si>
    <t>109012П040</t>
  </si>
  <si>
    <t>Составление протоколов об административных правонарушениях</t>
  </si>
  <si>
    <t>109012П060</t>
  </si>
  <si>
    <t>Осуществление полномочий по созданию и организации деятельности административных комиссий</t>
  </si>
  <si>
    <t>109012С050</t>
  </si>
  <si>
    <t>109012С250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</si>
  <si>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</si>
  <si>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1090151200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</si>
  <si>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</si>
  <si>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9200000090</t>
  </si>
  <si>
    <t>0300000000</t>
  </si>
  <si>
    <t>Муниципальная программа "Развитие комплексной безопасности на территории Соликамского городского округа, развитие АПК "Безопасный город""</t>
  </si>
  <si>
    <t>0310000000</t>
  </si>
  <si>
    <t>Подпрограмма "Общественная безопасность на территории Соликамского городского округа"</t>
  </si>
  <si>
    <t>0310500000</t>
  </si>
  <si>
    <t>Основное мероприятие "Обеспечение информационной безопасности в структурных подразделениях и отраслевых (функциональных) органах администрации Соликамского городского округа"</t>
  </si>
  <si>
    <t>0310501110</t>
  </si>
  <si>
    <t>Обеспечение технической защиты информации</t>
  </si>
  <si>
    <t>0800000000</t>
  </si>
  <si>
    <t>Муниципальная программа "Развитие общественного самоуправления в Соликамском городском округе"</t>
  </si>
  <si>
    <t>0810000000</t>
  </si>
  <si>
    <t>Подпрограмма "Поддержка и развитие общественных инициатив в Соликамском городском округе"</t>
  </si>
  <si>
    <t>0810100000</t>
  </si>
  <si>
    <t>Основное мероприятие "Развитие взаимодействия органов местного самоуправления с гражданским обществом "</t>
  </si>
  <si>
    <t>0810101310</t>
  </si>
  <si>
    <t>Развитие общественных инициатив, поддержка социально ориентированных некоммерческих организаций</t>
  </si>
  <si>
    <t>600</t>
  </si>
  <si>
    <t>Предоставление субсидий бюджетным, автономным учреждениям и иным некоммерческим организациям</t>
  </si>
  <si>
    <t>0840000000</t>
  </si>
  <si>
    <t>Подпрограмма "Укрепление гражданского единства и межнационального согласия в Соликамском городском округе"</t>
  </si>
  <si>
    <t>0840100000</t>
  </si>
  <si>
    <t>Основное мероприятие "Содействие формированию гармоничной межнациональной и межконфессиональной ситуации в Соликамском городском округе"</t>
  </si>
  <si>
    <t>1010000000</t>
  </si>
  <si>
    <t>Подпрограмма "Развитие муниципальной службы в Соликамском городском округе"</t>
  </si>
  <si>
    <t>1010100000</t>
  </si>
  <si>
    <t>Основное мероприятие "Развитие и совершенствование муниципальной службы в администрации Соликамского городского округа и ее отраслевых (функциональных) органах"</t>
  </si>
  <si>
    <t>1010101010</t>
  </si>
  <si>
    <t>Мероприятия по развитию управленческих кадров</t>
  </si>
  <si>
    <t>1090100070</t>
  </si>
  <si>
    <t>1090101020</t>
  </si>
  <si>
    <t>Предоставление услуг и мероприятия по хранению, комплектованию, использованию архивных документов</t>
  </si>
  <si>
    <t>1090120030</t>
  </si>
  <si>
    <t>Выплаты Почетным гражданам и поощрений к Почетной грамоте</t>
  </si>
  <si>
    <t>109012К080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</si>
  <si>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</si>
  <si>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1090159300</t>
  </si>
  <si>
    <t>Государственная регистрация актов гражданского состояния</t>
  </si>
  <si>
    <t>1090300000</t>
  </si>
  <si>
    <t>Основное мероприятие "Обеспечение выполнения функций органа местного самоуправления по соответствующему направлению деятельности"</t>
  </si>
  <si>
    <t>1090300130</t>
  </si>
  <si>
    <t>Обеспечение деятельности прочих учреждений</t>
  </si>
  <si>
    <t>1090300150</t>
  </si>
  <si>
    <t>1090301100</t>
  </si>
  <si>
    <t>Обеспечение качества предоставления услуг и выполнения функций</t>
  </si>
  <si>
    <t>92000SP040</t>
  </si>
  <si>
    <t>0320000000</t>
  </si>
  <si>
    <t>Подпрограмма "Развитие безопасности жизнедеятельности населения Соликамского городского округа"</t>
  </si>
  <si>
    <t>0320100000</t>
  </si>
  <si>
    <t>Основное мероприятие "Защита населения и территорий от чрезвычайных ситуаций, выполнение мероприятий по гражданской обороне"</t>
  </si>
  <si>
    <t>0320103110</t>
  </si>
  <si>
    <t>Мероприятия по гражданской обороне, предупреждению и ликвидации чрезвычайных ситуаций</t>
  </si>
  <si>
    <t>0390000000</t>
  </si>
  <si>
    <t>Подпрограмма "Обеспечение реализации муниципальной программы "Развитие комплексной безопасности на территории Соликамского городского округа, развитие АПК "Безопасный город""</t>
  </si>
  <si>
    <t>0390100000</t>
  </si>
  <si>
    <t>0390100080</t>
  </si>
  <si>
    <t>Обеспечение деятельности казенных учреждений</t>
  </si>
  <si>
    <t>0320200000</t>
  </si>
  <si>
    <t>Основное мероприятие "Создание эффективной системы пожарной безопасности "</t>
  </si>
  <si>
    <t>0320203210</t>
  </si>
  <si>
    <t>Выполнение мероприятий по обеспечению первичных мер пожарной безопасности</t>
  </si>
  <si>
    <t>0320205230</t>
  </si>
  <si>
    <t>Содержание источников противопожарного водоснабжения</t>
  </si>
  <si>
    <t>400</t>
  </si>
  <si>
    <t>Капитальные вложения в объекты государственной (муниципальной) собственности</t>
  </si>
  <si>
    <t>0310100000</t>
  </si>
  <si>
    <t>Основное мероприятие "Снижение количества преступлений, зарегистрированных в округе"</t>
  </si>
  <si>
    <t>0310103310</t>
  </si>
  <si>
    <t>Мероприятия по охране общественного порядка и профилактике правонарушений</t>
  </si>
  <si>
    <t>03101SП020</t>
  </si>
  <si>
    <t>031012У090</t>
  </si>
  <si>
    <t>Организация мероприятий при осуществлении деятельности по обращению с животными без владельцев</t>
  </si>
  <si>
    <t>031012У100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</si>
  <si>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</si>
  <si>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0400000000</t>
  </si>
  <si>
    <t>Муниципальная программа "Экономическое развитие Соликамского городского округа"</t>
  </si>
  <si>
    <t>0430000000</t>
  </si>
  <si>
    <t>Подпрограмма "Поддержка сельского хозяйства в Соликамском городском округе"</t>
  </si>
  <si>
    <t>0430100000</t>
  </si>
  <si>
    <t>Основное мероприятие "Обеспечения развития отраслей сельскохозяйственного производства"</t>
  </si>
  <si>
    <t>0430104310</t>
  </si>
  <si>
    <t>Развитие сельского хозяйства и регулирование рынков сельскохозяйственной продукции</t>
  </si>
  <si>
    <t>0430200000</t>
  </si>
  <si>
    <t>Основное мероприятие "Повышение эффективности использования земель сельскохозяйственного назначения"</t>
  </si>
  <si>
    <t>0430204320</t>
  </si>
  <si>
    <t>Создание условий для эффективного использования земель сельскохозяйственного назначения</t>
  </si>
  <si>
    <t>0500000000</t>
  </si>
  <si>
    <t>Муниципальная программа "Развитие инфраструктуры и комфортной среды Соликамского городского округа"</t>
  </si>
  <si>
    <t>0510000000</t>
  </si>
  <si>
    <t>0510100000</t>
  </si>
  <si>
    <t>Основное мероприятие "Формирование благоприятных и комфортных условий проживания граждан"</t>
  </si>
  <si>
    <t>05101SУ200</t>
  </si>
  <si>
    <t>0320204110</t>
  </si>
  <si>
    <t>Мероприятия по противопожарной защите лесов</t>
  </si>
  <si>
    <t>0340000000</t>
  </si>
  <si>
    <t>Подпрограмма "Охрана окружающей среды Соликамского городского округа"</t>
  </si>
  <si>
    <t>0340100000</t>
  </si>
  <si>
    <t>Основное мероприятие "Повышение экологической безопасности"</t>
  </si>
  <si>
    <t>0340104120</t>
  </si>
  <si>
    <t>Охрана, использование и воспроизводство городских лесов</t>
  </si>
  <si>
    <t>0590000000</t>
  </si>
  <si>
    <t>Подпрограмма "Обеспечение реализации муниципальной программы "Развитие инфраструктуры и комфортной среды Соликамского городского округа"</t>
  </si>
  <si>
    <t>0590200000</t>
  </si>
  <si>
    <t>0590205520</t>
  </si>
  <si>
    <t>Организация перевозок пассажиров автомобильным транспортом на территории Соликамского городского округа</t>
  </si>
  <si>
    <t>0530000000</t>
  </si>
  <si>
    <t>Подпрограмма "Развитие и содержание дорог Соликамского городского округа"</t>
  </si>
  <si>
    <t>0530100000</t>
  </si>
  <si>
    <t>Основное мероприятие "Содержание автодорог и искусственных сооружений на них в соответствии с необходимыми требованиями"</t>
  </si>
  <si>
    <t>0530104510</t>
  </si>
  <si>
    <t>Содержание автомобильных дорог и элементов благоустройства</t>
  </si>
  <si>
    <t>0530200000</t>
  </si>
  <si>
    <t>05302ST040</t>
  </si>
  <si>
    <t>0200000000</t>
  </si>
  <si>
    <t>Муниципальная программа "Развитие сферы культуры, туризма и молодежной политики Соликамского городского округа"</t>
  </si>
  <si>
    <t>0220000000</t>
  </si>
  <si>
    <t>Подпрограмма "Развитие сферы туризма в Соликамском городском округе"</t>
  </si>
  <si>
    <t>0220100000</t>
  </si>
  <si>
    <t>0220108500</t>
  </si>
  <si>
    <t>0410000000</t>
  </si>
  <si>
    <t>Подпрограмма "Развитие малого и среднего предпринимательства в Соликамском городском округе"</t>
  </si>
  <si>
    <t>0410100000</t>
  </si>
  <si>
    <t>Развитие торговли и потребительского рынка</t>
  </si>
  <si>
    <t>0510200000</t>
  </si>
  <si>
    <t>Основное мероприятие "Улучшение внешнего облика Соликамского городского округа и условий проживания граждан"</t>
  </si>
  <si>
    <t>05102SP250</t>
  </si>
  <si>
    <t>0540000000</t>
  </si>
  <si>
    <t>Подпрограмма "Поддержка технического состояния и развитие жилищного фонда Соликамского городского округа"</t>
  </si>
  <si>
    <t>0540100000</t>
  </si>
  <si>
    <t>Основное мероприятие "Обеспечение комфортного и безопасного жилья"</t>
  </si>
  <si>
    <t>0540105110</t>
  </si>
  <si>
    <t>Поддержание жилищного фонда в нормативном состоянии, в том числе обеспечение безопасных условий проживания граждан</t>
  </si>
  <si>
    <t>0540105120</t>
  </si>
  <si>
    <t>0540105160</t>
  </si>
  <si>
    <t>05401SЖ160</t>
  </si>
  <si>
    <t>054F300000</t>
  </si>
  <si>
    <t>Основное мероприятие Реализация федерального проекта "Обеспечение устойчивого сокращения непригодного для проживания жилищного фонда"</t>
  </si>
  <si>
    <t>054F367483</t>
  </si>
  <si>
    <t>Обеспечение устойчивого сокращения непригодного для проживания жилищного фонда</t>
  </si>
  <si>
    <t>054F367484</t>
  </si>
  <si>
    <t>Реализация мероприятий по обеспечению устойчивого сокращения непригодного для проживания жилищного фонда</t>
  </si>
  <si>
    <t>092022С070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</si>
  <si>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</si>
  <si>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0520000000</t>
  </si>
  <si>
    <t>Подпрограмма "Развитие коммунальной инфраструктуры и повышение энергетической эффективности на территории Соликамского городского округа"</t>
  </si>
  <si>
    <t>0520100000</t>
  </si>
  <si>
    <t>Основное мероприятие "Повышение эффективности использования энергетических ресурсов в коммунальной, бюджетной и жилищной сферах"</t>
  </si>
  <si>
    <t>0520105210</t>
  </si>
  <si>
    <t>Управление (эксплуатация) бесхозяйных сетей или муниципальных сетей, не обслуживаемых специализированной организацией, холодного и горячего водоснабжения, водоотведения, теплоснабжения и газоснабжения</t>
  </si>
  <si>
    <t>0520105260</t>
  </si>
  <si>
    <t>Поддержка технического состояния объектов коммунальной инфраструктуры</t>
  </si>
  <si>
    <t>Основное мероприятие "Комплексное развитие сельских территорий"</t>
  </si>
  <si>
    <t>0310105320</t>
  </si>
  <si>
    <t>0510105310</t>
  </si>
  <si>
    <t>Создание благоприятных условий для проживания и отдыха граждан</t>
  </si>
  <si>
    <t>0510105320</t>
  </si>
  <si>
    <t>Мероприятия по улучшению санитарного и экологического состояния территории</t>
  </si>
  <si>
    <t>0510205340</t>
  </si>
  <si>
    <t>Организация содержания мест захоронений</t>
  </si>
  <si>
    <t>0510205370</t>
  </si>
  <si>
    <t>Демонтаж, перемещение, хранение, транспортирование и захоронение либо утилизация самовольно установленных и незаконно размещенных движимых объектов</t>
  </si>
  <si>
    <t>0510300000</t>
  </si>
  <si>
    <t>Основное мероприятие "Повышение уровня благоустройства нуждающихся в благоустройстве территорий общего пользования Соликамского городского округа, а также дворовых территорий многоквартирных домов"</t>
  </si>
  <si>
    <t>05103SЖ090</t>
  </si>
  <si>
    <t>0510600000</t>
  </si>
  <si>
    <t>05106L5765</t>
  </si>
  <si>
    <t>051F200000</t>
  </si>
  <si>
    <t>051F255550</t>
  </si>
  <si>
    <t>0530105220</t>
  </si>
  <si>
    <t>Освещение улиц</t>
  </si>
  <si>
    <t>0590100000</t>
  </si>
  <si>
    <t>0590102010</t>
  </si>
  <si>
    <t>Предоставление услуг (функций) по обеспечению деятельности в сфере благоустройства и дорожного хозяйства</t>
  </si>
  <si>
    <t>0340106110</t>
  </si>
  <si>
    <t>Обеспечение функций в сфере охраны окружающей среды и экологической безопасности</t>
  </si>
  <si>
    <t>0340106140</t>
  </si>
  <si>
    <t>Озеленение территории городского округа</t>
  </si>
  <si>
    <t>0340200000</t>
  </si>
  <si>
    <t>Основное мероприятие "Повышение экологического образования, уровня экологической культуры"</t>
  </si>
  <si>
    <t>0340206120</t>
  </si>
  <si>
    <t>Экологическое образование и формирование экологической культуры</t>
  </si>
  <si>
    <t>0100000000</t>
  </si>
  <si>
    <t>Муниципальная программа "Развитие системы образования Соликамского городского округа"</t>
  </si>
  <si>
    <t>0110000000</t>
  </si>
  <si>
    <t>Подпрограмма "Развитие инфраструктуры муниципальной системы образования Соликамского городского округа"</t>
  </si>
  <si>
    <t>0110100000</t>
  </si>
  <si>
    <t>Основное мероприятие "Создание условий и новых форм для качественных изменений материально-технической составляющей муниципальной системы образования"</t>
  </si>
  <si>
    <t>1090302080</t>
  </si>
  <si>
    <t>Предоставление услуг прочими учреждениями образования</t>
  </si>
  <si>
    <t>0210000000</t>
  </si>
  <si>
    <t>Подпрограмма "Развитие сферы культуры в Соликамском городском округе"</t>
  </si>
  <si>
    <t>0210100000</t>
  </si>
  <si>
    <t>0210100150</t>
  </si>
  <si>
    <t>1090120020</t>
  </si>
  <si>
    <t>0820000000</t>
  </si>
  <si>
    <t>Подпрограмма "Поддержка ветеранов войны, труда Вооруженных сил и правоохранительных органов в Соликамском городском округе"</t>
  </si>
  <si>
    <t>0820100000</t>
  </si>
  <si>
    <t>Основное мероприятие "Обеспечение поддержки ветеранов и пенсионеров"</t>
  </si>
  <si>
    <t>0820101310</t>
  </si>
  <si>
    <t>0820120100</t>
  </si>
  <si>
    <t>Оказание материальной помощи ветеранам</t>
  </si>
  <si>
    <t>0830000000</t>
  </si>
  <si>
    <t>Подпрограмма "Социальная реабилитация и обеспечение жизнедеятельности инвалидов в Соликамском городском округе"</t>
  </si>
  <si>
    <t>0830100000</t>
  </si>
  <si>
    <t>Основное мероприятие "Социальная реабилитация и адаптация инвалидов Соликамского городского округа"</t>
  </si>
  <si>
    <t>0830101310</t>
  </si>
  <si>
    <t>0920100000</t>
  </si>
  <si>
    <t>Основное мероприятие "Оказание социальной поддержки отдельным категориям граждан"</t>
  </si>
  <si>
    <t>0920109620</t>
  </si>
  <si>
    <t>Обеспечение мероприятий по оказанию адресной помощи населению</t>
  </si>
  <si>
    <t>0920120110</t>
  </si>
  <si>
    <t>Оказание адресной материальной помощи малообеспеченным семьям с детьми, гражданам, попавшим в трудную или экстремальную жизненную ситуацию</t>
  </si>
  <si>
    <t>0930000000</t>
  </si>
  <si>
    <t>Подпрограмма "Врачебные кадры в Соликамском городском округе"</t>
  </si>
  <si>
    <t>0930100000</t>
  </si>
  <si>
    <t>Основное мероприятие "Повышение доступности бесплатной медицинской помощи населению"</t>
  </si>
  <si>
    <t>0930109100</t>
  </si>
  <si>
    <t>Мероприятия по привлечению медицинских кадров в учреждения здравоохранения</t>
  </si>
  <si>
    <t>0600000000</t>
  </si>
  <si>
    <t>Муниципальная программа "Физическая культура и спорт Соликамского городского округа"</t>
  </si>
  <si>
    <t>0610000000</t>
  </si>
  <si>
    <t>Подпрограмма "Обеспечение условий для занятий физической культурой и спортом"</t>
  </si>
  <si>
    <t>0610100000</t>
  </si>
  <si>
    <t>Основное мероприятие "Развитие спортивной инфраструктуры и материально-технической базы муниципальных учреждений"</t>
  </si>
  <si>
    <t>06101SФ230</t>
  </si>
  <si>
    <t>0590100040</t>
  </si>
  <si>
    <t>0560000000</t>
  </si>
  <si>
    <t>Подпрограмма "Развитие градостроительного планирования и регулирования использования территории Соликамского городского округа"</t>
  </si>
  <si>
    <t>0560100000</t>
  </si>
  <si>
    <t>Основное мероприятие "Обеспечение устойчивого развития территории Соликамского городского округа градостроительными средствами"</t>
  </si>
  <si>
    <t>0560104620</t>
  </si>
  <si>
    <t>Управление градостроительной деятельностью на территории Соликамского городского округа</t>
  </si>
  <si>
    <t>0490000000</t>
  </si>
  <si>
    <t>Подпрограмма "Обеспечение реализации муниципальной программы "Экономическое развитие Соликамского городского округа"</t>
  </si>
  <si>
    <t>0490100000</t>
  </si>
  <si>
    <t>0490100040</t>
  </si>
  <si>
    <t>0420000000</t>
  </si>
  <si>
    <t>Подпрограмма "Эффективное управление и распоряжение муниципальным имуществом и земельными ресурсами в Соликамском городском округе"</t>
  </si>
  <si>
    <t>0420100000</t>
  </si>
  <si>
    <t>Основное мероприятие "Эффективное управление и распоряжение муниципальным имуществом"</t>
  </si>
  <si>
    <t>0420101210</t>
  </si>
  <si>
    <t>Управление объектами муниципальной недвижимости</t>
  </si>
  <si>
    <t>0420200000</t>
  </si>
  <si>
    <t>Основное мероприятие "Эффективное управление и распоряжение земельными ресурсами"</t>
  </si>
  <si>
    <t>0420201230</t>
  </si>
  <si>
    <t>Управление земельными ресурсами</t>
  </si>
  <si>
    <t>04202SЦ140</t>
  </si>
  <si>
    <t>0490101220</t>
  </si>
  <si>
    <t>Содержание объектов казны</t>
  </si>
  <si>
    <t>0110102040</t>
  </si>
  <si>
    <t>Развитие вариативных форм дошкольного образования</t>
  </si>
  <si>
    <t>011012Н420</t>
  </si>
  <si>
    <t>0190000000</t>
  </si>
  <si>
    <t>Подпрограмма "Обеспечение реализации муниципальной программы "Развитие системы образования Соликамского городского округа"</t>
  </si>
  <si>
    <t>0190100000</t>
  </si>
  <si>
    <t>0190102030</t>
  </si>
  <si>
    <t>Предоставление услуг присмотра и ухода в муниципальных дошкольных учреждениях</t>
  </si>
  <si>
    <t>0190200000</t>
  </si>
  <si>
    <t>Основное мероприятие "Реализация государственных полномочий и публичных обязательств в сфере образования"</t>
  </si>
  <si>
    <t>0190207230</t>
  </si>
  <si>
    <t>Обеспечение питанием детей с ограниченными возможностями здоровья, обучающихся в дошкольных и общеобразовательных учреждениях, и иных категорий детей</t>
  </si>
  <si>
    <t>019022Н020</t>
  </si>
  <si>
    <t>Единая субвенция на выполнение отдельных государственных полномочий в сфере образования</t>
  </si>
  <si>
    <t>0110200000</t>
  </si>
  <si>
    <t>Основное мероприятие "Повышение качества организационно-методических и социально-педагогических условий для развития муниципальной системы образования"</t>
  </si>
  <si>
    <t>0190102050</t>
  </si>
  <si>
    <t>Предоставление услуг в сфере общего образования</t>
  </si>
  <si>
    <t>0190253030</t>
  </si>
  <si>
    <t>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</si>
  <si>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01902L3040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</si>
  <si>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</si>
  <si>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01902SН040</t>
  </si>
  <si>
    <t>0190102060</t>
  </si>
  <si>
    <t>Предоставление услуг по дополнительному образованию детей</t>
  </si>
  <si>
    <t>0190207510</t>
  </si>
  <si>
    <t>Мероприятия по организации отдыха детей и их оздоровления</t>
  </si>
  <si>
    <t>019022С140</t>
  </si>
  <si>
    <t>Мероприятия по организации оздоровления и отдыха детей</t>
  </si>
  <si>
    <t>0110207110</t>
  </si>
  <si>
    <t>Выявление, сопровождение и поддержка одаренных детей</t>
  </si>
  <si>
    <t>0110207120</t>
  </si>
  <si>
    <t>Мероприятия по повышению профессиональной компетентности педагогических кадров</t>
  </si>
  <si>
    <t>0110220050</t>
  </si>
  <si>
    <t>Присуждение звания "Юное дарование"</t>
  </si>
  <si>
    <t>0190100040</t>
  </si>
  <si>
    <t>0190102080</t>
  </si>
  <si>
    <t>0310103320</t>
  </si>
  <si>
    <t>Предупреждение правонарушений несовершеннолетними</t>
  </si>
  <si>
    <t>0310200000</t>
  </si>
  <si>
    <t>Основное мероприятие "Формирование негативного отношения к употреблению наркотических средств и распространению ВИЧ-инфекции"</t>
  </si>
  <si>
    <t>0310209200</t>
  </si>
  <si>
    <t>Мероприятия по профилактике потребления психоактивных веществ и противодействию распространения ВИЧ-инфекции</t>
  </si>
  <si>
    <t>019022С170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</si>
  <si>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</si>
  <si>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09201SС240</t>
  </si>
  <si>
    <t>0220108400</t>
  </si>
  <si>
    <t>Популяризация внутреннего и въездного туризма, формирование положительного туристского имиджа</t>
  </si>
  <si>
    <t>0290000000</t>
  </si>
  <si>
    <t>Подпрограмма "Обеспечение реализации муниципальной программы "Развитие сферы культуры, туризма и молодежной политики Соликамского городского округа"</t>
  </si>
  <si>
    <t>0290100000</t>
  </si>
  <si>
    <t>0290102060</t>
  </si>
  <si>
    <t>0240000000</t>
  </si>
  <si>
    <t>Подпрограмма "Развитие молодежной политики в Соликамском городском округе"</t>
  </si>
  <si>
    <t>0240100000</t>
  </si>
  <si>
    <t>Основное мероприятие "Развитие условий для социального становления и самореализации молодежи на территории Соликамского городского округа"</t>
  </si>
  <si>
    <t>0240107700</t>
  </si>
  <si>
    <t>Мероприятия в сфере молодежной политики</t>
  </si>
  <si>
    <t>0290102070</t>
  </si>
  <si>
    <t>Предоставление услуг в сфере молодежной политики</t>
  </si>
  <si>
    <t>0230000000</t>
  </si>
  <si>
    <t>Подпрограмма "Сохранение объектов культурного наследия в Соликамском городском округе"</t>
  </si>
  <si>
    <t>0230100000</t>
  </si>
  <si>
    <t>02301SК190</t>
  </si>
  <si>
    <t>0290102090</t>
  </si>
  <si>
    <t>Предоставление услуги по культурно-досуговой деятельности</t>
  </si>
  <si>
    <t>0290102100</t>
  </si>
  <si>
    <t>Публичный показ музейных предметов, музейных коллекций</t>
  </si>
  <si>
    <t>0290102110</t>
  </si>
  <si>
    <t>Библиотечное, библиографическое и информационное обслуживание пользователей библиотеки</t>
  </si>
  <si>
    <t>0290108110</t>
  </si>
  <si>
    <t>Приобретение периодической, научной, учебно-методической, справочно-информационной и художественной литературы для инвалидов по зрению</t>
  </si>
  <si>
    <t>0290108120</t>
  </si>
  <si>
    <t>Приобретение периодической, научной, учебно-методической, справочно-информационной и художественной литературы и подписка для пополнения фондов</t>
  </si>
  <si>
    <t>0210108610</t>
  </si>
  <si>
    <t>Организация досуга населения</t>
  </si>
  <si>
    <t>0210108620</t>
  </si>
  <si>
    <t>Поддержка профессионального мастерства, развитие народных промыслов и ремёсел</t>
  </si>
  <si>
    <t>0290100040</t>
  </si>
  <si>
    <t>0290102130</t>
  </si>
  <si>
    <t>Предоставление услуг прочими учреждениями культуры</t>
  </si>
  <si>
    <t>0310300000</t>
  </si>
  <si>
    <t>Основное мероприятие "Формирование негативного отношения к употреблению алкоголя"</t>
  </si>
  <si>
    <t>0310309210</t>
  </si>
  <si>
    <t>Мероприятия по профилактике потребления алкоголя</t>
  </si>
  <si>
    <t>0910000000</t>
  </si>
  <si>
    <t>Подпрограмма "Обеспечение жильем молодых семей в Соликамском городском округе"</t>
  </si>
  <si>
    <t>0910100000</t>
  </si>
  <si>
    <t>Основное мероприятие "Муниципальная поддержка молодых семей в решении жилищной проблемы"</t>
  </si>
  <si>
    <t>091012С020</t>
  </si>
  <si>
    <t>09101L4970</t>
  </si>
  <si>
    <t>0690000000</t>
  </si>
  <si>
    <t>Подпрограмма "Обеспечение реализации муниципальной программы "Физическая культура и спорт Соликамского городского округа"</t>
  </si>
  <si>
    <t>0690100000</t>
  </si>
  <si>
    <t>0690102140</t>
  </si>
  <si>
    <t>0690107520</t>
  </si>
  <si>
    <t>Мероприятия по организации оздоровительной кампании детей и подростков</t>
  </si>
  <si>
    <t>0610200000</t>
  </si>
  <si>
    <t>Основное мероприятие "Развитие потребности в занятии физической культурой и массовым спортом"</t>
  </si>
  <si>
    <t>0610220070</t>
  </si>
  <si>
    <t>Стипендии главы городского округа - главы администрации Соликамского городского округа ведущим спортсменам</t>
  </si>
  <si>
    <t>0610109410</t>
  </si>
  <si>
    <t>Обеспечение населения спортивными сооружениями, исходя из нормативной потребности</t>
  </si>
  <si>
    <t>0610209400</t>
  </si>
  <si>
    <t>Мероприятия по физической культуре и спорту</t>
  </si>
  <si>
    <t>061P500000</t>
  </si>
  <si>
    <t>061P550810</t>
  </si>
  <si>
    <t>0690100040</t>
  </si>
  <si>
    <t>1090200000</t>
  </si>
  <si>
    <t>Основное мероприятие "Обеспечение сбалансированности и устойчивости бюджета Соликамского городского округа. Повышение качества управления муниципальными финансами"</t>
  </si>
  <si>
    <t>1090200040</t>
  </si>
  <si>
    <t>109022Ц320</t>
  </si>
  <si>
    <t>Обслуживание лицевых счетов органов государственной власти Пермского края, государственных краевых учреждений органами местного самоуправления Пермского края</t>
  </si>
  <si>
    <t>1090300080</t>
  </si>
  <si>
    <t>9200000980</t>
  </si>
  <si>
    <t>9200000990</t>
  </si>
  <si>
    <t>Условные расходы бюджета</t>
  </si>
  <si>
    <t>тыс.руб.</t>
  </si>
  <si>
    <t>Наименование расходов</t>
  </si>
  <si>
    <t>1</t>
  </si>
  <si>
    <t>2</t>
  </si>
  <si>
    <t>4</t>
  </si>
  <si>
    <t>6</t>
  </si>
  <si>
    <t>ИТОГО РАСХОДОВ:</t>
  </si>
  <si>
    <t>Снос расселенных жилых домов и нежилых зданий (сооружений), расположенных на территории муниципальных образований Пермского края (долевое участие местного бюджета)</t>
  </si>
  <si>
    <t>Мероприятия по расселению жилищного фонда, признанного аварийным после 01 января 2017 г. (долевое участие местного бюджета)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</si>
  <si>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местного бюджета) 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</si>
  <si>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(долевое участие местного бюджета)</t>
  </si>
  <si>
    <t>Разработка проектов межевания территории и проведение комплексных кадастровых работ (долевое участие местного бюджета)</t>
  </si>
  <si>
    <t xml:space="preserve">Предоставление услуг в сфере физической культуры и спорта, реализация мероприятий Всероссийского комплекса ГТО  </t>
  </si>
  <si>
    <t>Глава городского округа - глава администрации Соликамского городского округа</t>
  </si>
  <si>
    <t>Выплата материального стимулирования народным дружинникам за участие в охране общественного порядка  (долевое участие местного бюджета)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</si>
  <si>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местного бюджета)</t>
  </si>
  <si>
    <t>Обеспечение работников учреждений бюджетной сферы Пермского края путевками на санаторно-курортное лечение и оздоровление  (долевое участие местного бюджета)</t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</si>
  <si>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 (долевое участие местного бюджета)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</si>
  <si>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</si>
  <si>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Обеспечение работников учреждений бюджетной сферы Пермского края путевками на санаторно-курортное лечение и оздоровление  (долевое участие краевого бюджета)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</si>
  <si>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краевого бюджета) </t>
  </si>
  <si>
    <t>Выплата материального стимулирования народным дружинникам за участие в охране общественного порядка  (долевое участие краевого бюджета)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</si>
  <si>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краевого бюджета)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</si>
  <si>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(долевое участие краевого бюджета)</t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</si>
  <si>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 (долевое участие краевого бюджета)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</si>
  <si>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краевого бюджета)</t>
  </si>
  <si>
    <t>Строительство (реконструкция) стадионов, межшкольных стадионов, спортивных площадок и иных спортивных объектов (долевое участие местного бюджета)</t>
  </si>
  <si>
    <t>Поддержка инновационных образовательных учреждений</t>
  </si>
  <si>
    <t>Предоставление  субсидий  бюджетным,  автономным  учреждениям и иным некоммерческим организациям</t>
  </si>
  <si>
    <t>0110107210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</si>
  <si>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местного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</si>
  <si>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краевого бюджета)</t>
  </si>
  <si>
    <t>Основное мероприятие "Обеспечение земельных участков инфраструктурой"</t>
  </si>
  <si>
    <t>Разработка схем, проектирование и сооружение объектов  инженерной инфраструктуры</t>
  </si>
  <si>
    <t>0520200000</t>
  </si>
  <si>
    <t xml:space="preserve">0520205240 </t>
  </si>
  <si>
    <t>Основное мероприятие "Реализация федерального проекта "Спорт - норма жизни"</t>
  </si>
  <si>
    <t>Основное мероприятие "Усиление роли сферы культуры в повышении качества жизни горожан"</t>
  </si>
  <si>
    <t>Формирование имиджа и бренда Соликамского городского округа</t>
  </si>
  <si>
    <t>Мероприятия по улучшению санитарного состояния территории Соликамского городского округа</t>
  </si>
  <si>
    <t>Образование комиссий по делам несовершеннолетних и защита их прав и организация их деятельности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</si>
  <si>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РФ (долевое участие местного бюджета)</t>
  </si>
  <si>
    <t>0840101310</t>
  </si>
  <si>
    <t xml:space="preserve">Развитие общественных инициатив, поддержка социально ориентированных некоммерческих организаций </t>
  </si>
  <si>
    <t>Основное мероприятие "Создание условий для повышения конкурентоспособности туристского рынка Соликамского городского округа"</t>
  </si>
  <si>
    <t>Обеспечение мероприятий по содержанию и ремонту жилищного фонда</t>
  </si>
  <si>
    <t>в том числе: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</si>
  <si>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РФ (долевое участие федерального и краевого бюджета)</t>
  </si>
  <si>
    <t>Основное мероприятие "Реализация регионального проекта "Формирование комфортной городской среды"</t>
  </si>
  <si>
    <t>0920120120</t>
  </si>
  <si>
    <t>Единовременные денежные выплаты многодетным семьям, состоящим на учете по месту жительства в Соликамском городском округе, взамен предоставления земельного участка в собственность бесплатно</t>
  </si>
  <si>
    <t>Обеспечение мероприятий по расселению граждан из аварийного жилищного фонда</t>
  </si>
  <si>
    <t xml:space="preserve">2023 год  </t>
  </si>
  <si>
    <t xml:space="preserve">2024 год  </t>
  </si>
  <si>
    <t>08101SP080</t>
  </si>
  <si>
    <t>0410104260</t>
  </si>
  <si>
    <t>Основное мероприятие "Развитие и поддержка малого и среднего предпринимательства"</t>
  </si>
  <si>
    <t>целевая статья</t>
  </si>
  <si>
    <t>вид расходов</t>
  </si>
  <si>
    <t/>
  </si>
  <si>
    <t>Софинансирование проектов инициативного бюджетирования (долевое участие юридических и физических лиц)</t>
  </si>
  <si>
    <t>06101SФ130</t>
  </si>
  <si>
    <t>061P552290</t>
  </si>
  <si>
    <t xml:space="preserve">Предоставление субсидий бюджетным, автономным учреждениям и иным некоммерческим организациям </t>
  </si>
  <si>
    <t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местного бюджета)</t>
  </si>
  <si>
    <t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краевого бюджета)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</si>
  <si>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(долевое участие местного бюджета)</t>
  </si>
  <si>
    <t>02101L4670</t>
  </si>
  <si>
    <t>0520600000</t>
  </si>
  <si>
    <t xml:space="preserve">0520605240 </t>
  </si>
  <si>
    <t>0520605240</t>
  </si>
  <si>
    <t>Разработка схем, проектирование и сооружение объектов инженерной инфраструктуры (в том числе разработка ПСД)</t>
  </si>
  <si>
    <t>92000SP310</t>
  </si>
  <si>
    <t>к решению Думы</t>
  </si>
  <si>
    <t>Соликамского городского округа</t>
  </si>
  <si>
    <t xml:space="preserve">Пенсии за выслугу лет лицам, замещавшим должности муниципальной службы и лицам, замещавшим муниципальные должности </t>
  </si>
  <si>
    <t>05401SЖ720</t>
  </si>
  <si>
    <t>08101SP060</t>
  </si>
  <si>
    <t xml:space="preserve">Резервный фонд администрации Соликамского городского округа  </t>
  </si>
  <si>
    <t>Ведомст венная класси фикация</t>
  </si>
  <si>
    <t>Бюджетная классификация</t>
  </si>
  <si>
    <t>раздел, подраздел</t>
  </si>
  <si>
    <t>3</t>
  </si>
  <si>
    <t>7</t>
  </si>
  <si>
    <t>8</t>
  </si>
  <si>
    <t>620</t>
  </si>
  <si>
    <t>Муниципальное казенное учреждение "Контрольно-счетная палата Соликамского городского округа"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</si>
  <si>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</si>
  <si>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</si>
  <si>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</si>
  <si>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</si>
  <si>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</si>
  <si>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</si>
  <si>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</si>
  <si>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</si>
  <si>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</si>
  <si>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</si>
  <si>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</si>
  <si>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Дума Соликамского городского округа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</si>
  <si>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</si>
  <si>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</si>
  <si>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622</t>
  </si>
  <si>
    <t>Администрация Соликамского городского округа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</si>
  <si>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</si>
  <si>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</si>
  <si>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</si>
  <si>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</si>
  <si>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</si>
  <si>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0105</t>
  </si>
  <si>
    <t>Судебная система</t>
  </si>
  <si>
    <t>0111</t>
  </si>
  <si>
    <t>Резервные фонды</t>
  </si>
  <si>
    <r>
      <t xml:space="preserve">Софинансирование проектов инициативного бюджетирования (долевое участие местного бюджета) </t>
    </r>
    <r>
      <rPr>
        <b/>
        <i/>
        <sz val="12"/>
        <rFont val="Times New Roman"/>
        <family val="1"/>
        <charset val="204"/>
      </rPr>
      <t xml:space="preserve">   </t>
    </r>
    <r>
      <rPr>
        <b/>
        <i/>
        <sz val="12"/>
        <color rgb="FF0000FF"/>
        <rFont val="Times New Roman"/>
        <family val="1"/>
        <charset val="204"/>
      </rPr>
      <t/>
    </r>
  </si>
  <si>
    <t xml:space="preserve">Иные бюджетные ассигнования           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</si>
  <si>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</si>
  <si>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</si>
  <si>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</si>
  <si>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</si>
  <si>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</si>
  <si>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</si>
  <si>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</si>
  <si>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</si>
  <si>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</si>
  <si>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</si>
  <si>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</si>
  <si>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</si>
  <si>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Подпрограмма "Благоустройство Соликамского городского округа"</t>
  </si>
  <si>
    <t>0407</t>
  </si>
  <si>
    <t>Лесное хозяйство</t>
  </si>
  <si>
    <t>Основное мероприятие "Создание эффективной системы пожарной безопасности"</t>
  </si>
  <si>
    <t>0408</t>
  </si>
  <si>
    <t>Транспорт</t>
  </si>
  <si>
    <t>0409</t>
  </si>
  <si>
    <t>Дорожное хозяйство (дорожные фонды)</t>
  </si>
  <si>
    <t>Основное мероприятие "Ремонт и капитальный ремонт автомобильных дорог, транзитных объектов (транзитных мостов) и систем водоотвода"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</si>
  <si>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</si>
  <si>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</si>
  <si>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</si>
  <si>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</si>
  <si>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</si>
  <si>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</si>
  <si>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</si>
  <si>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</si>
  <si>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</si>
  <si>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</si>
  <si>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 xml:space="preserve">Реализация мероприятий комплексных планов развития муниципальных образований территорий Верхнекамья (долевое участие местного бюджета)    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</si>
  <si>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местного бюджета)</t>
  </si>
  <si>
    <t>Основное мероприятие "Развитие взаимодействия органов местного самоуправления с гражданским обществом"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</si>
  <si>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</si>
  <si>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</si>
  <si>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</si>
  <si>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</si>
  <si>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</si>
  <si>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</si>
  <si>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0702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</si>
  <si>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</si>
  <si>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</si>
  <si>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</si>
  <si>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</si>
  <si>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</si>
  <si>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Культура, кинематография 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</si>
  <si>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</si>
  <si>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</si>
  <si>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</si>
  <si>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</si>
  <si>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</si>
  <si>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</si>
  <si>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</si>
  <si>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</si>
  <si>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</si>
  <si>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</si>
  <si>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09202R0820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</si>
  <si>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</si>
  <si>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</si>
  <si>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</si>
  <si>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</si>
  <si>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</si>
  <si>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</si>
  <si>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623</t>
  </si>
  <si>
    <t>Комитет по архитектуре и градостроительству администрации Соликамского городского округа</t>
  </si>
  <si>
    <t>624</t>
  </si>
  <si>
    <t>Управление имущественных отношений администрации Соликамского городского округа</t>
  </si>
  <si>
    <t>629</t>
  </si>
  <si>
    <t>Управление образования администрации Соликамского городского округа</t>
  </si>
  <si>
    <t>0701</t>
  </si>
  <si>
    <t>Дошкольное образование</t>
  </si>
  <si>
    <t>Общее образование</t>
  </si>
  <si>
    <t>0703</t>
  </si>
  <si>
    <t>Дополнительное образование детей</t>
  </si>
  <si>
    <t>631</t>
  </si>
  <si>
    <t>Управление культуры администрации Соликамского городского округа</t>
  </si>
  <si>
    <t>0801</t>
  </si>
  <si>
    <t>Культура</t>
  </si>
  <si>
    <t>Основное мероприятие "Сохранение и популяризация объектов культурного наследия"</t>
  </si>
  <si>
    <t xml:space="preserve"> Охрана семьи и детства</t>
  </si>
  <si>
    <t>633</t>
  </si>
  <si>
    <t>Комитет по физической культуре и спорту администрации Соликамского городского округа</t>
  </si>
  <si>
    <t>1103</t>
  </si>
  <si>
    <t>Спорт высших достижений</t>
  </si>
  <si>
    <t>Приобретение спортивного оборудования и инвентаря для приведения организаций спортивной подготовки в нормативное состояние (долевое участие местного бюджета)</t>
  </si>
  <si>
    <t>Приобретение спортивного оборудования и инвентаря для приведения организаций спортивной подготовки в нормативное состояние (долевое участие федерального и краевого бюджета)</t>
  </si>
  <si>
    <t>1105</t>
  </si>
  <si>
    <t>Другие вопросы в области физической культуры и спорта</t>
  </si>
  <si>
    <t>670</t>
  </si>
  <si>
    <t>Финансовое управление администрации Соликамского городского округа</t>
  </si>
  <si>
    <t xml:space="preserve">2025 год  </t>
  </si>
  <si>
    <t>Ведомственная структура расходов на 2023 год и плановый период 2024 и 2025 годов</t>
  </si>
  <si>
    <t>Оснащение муниципальных образовательных организаций оборудованием, средствами обучения и воспитания</t>
  </si>
  <si>
    <r>
      <t xml:space="preserve">Иные бюджетные ассигнования </t>
    </r>
    <r>
      <rPr>
        <b/>
        <sz val="14"/>
        <color rgb="FF0000FF"/>
        <rFont val="Times New Roman"/>
        <family val="1"/>
        <charset val="204"/>
      </rPr>
      <t xml:space="preserve"> </t>
    </r>
  </si>
  <si>
    <t>Обеспечение музыкальными инструментами, оборудованием и материалами образовательных учреждений в сфере культуры (долевое участие местного бюджета)</t>
  </si>
  <si>
    <t>02101SК160</t>
  </si>
  <si>
    <t>109012У110</t>
  </si>
  <si>
    <t xml:space="preserve">Обеспечение жильем молодых семей </t>
  </si>
  <si>
    <r>
      <t xml:space="preserve">Обеспечение жильем молодых семей </t>
    </r>
    <r>
      <rPr>
        <b/>
        <sz val="12"/>
        <rFont val="Times New Roman"/>
        <family val="1"/>
        <charset val="204"/>
      </rPr>
      <t>(долевое участие местного бюджета)</t>
    </r>
  </si>
  <si>
    <r>
      <t xml:space="preserve">Обеспечение жильем молодых семей </t>
    </r>
    <r>
      <rPr>
        <b/>
        <sz val="12"/>
        <color rgb="FF0000FF"/>
        <rFont val="Times New Roman"/>
        <family val="1"/>
        <charset val="204"/>
      </rPr>
      <t xml:space="preserve"> (долевое участие федерального бюджета)</t>
    </r>
  </si>
  <si>
    <r>
      <t xml:space="preserve">Обеспечение жильем молодых семей в </t>
    </r>
    <r>
      <rPr>
        <b/>
        <sz val="12"/>
        <color rgb="FF0000FF"/>
        <rFont val="Times New Roman"/>
        <family val="1"/>
        <charset val="204"/>
      </rPr>
      <t>(долевое участие краевого бюджета)</t>
    </r>
  </si>
  <si>
    <r>
      <t>Реализация муниципальной адресной программы Соликамского городского округа "Формирование современной городской среды</t>
    </r>
    <r>
      <rPr>
        <b/>
        <sz val="12"/>
        <color rgb="FF0000FF"/>
        <rFont val="Times New Roman"/>
        <family val="1"/>
        <charset val="204"/>
      </rPr>
      <t>" (долевое участие краевого бюджета, без софинансирования из федерального бюджета)</t>
    </r>
  </si>
  <si>
    <r>
      <t>Реализация муниципальной адресной программы Соликамского городского округа "Формирование современной городской среды</t>
    </r>
    <r>
      <rPr>
        <b/>
        <sz val="12"/>
        <rFont val="Times New Roman"/>
        <family val="1"/>
        <charset val="204"/>
      </rPr>
      <t>" (долевое участие местного бюджета, без софинансирования из федерального бюджета)</t>
    </r>
  </si>
  <si>
    <t>Капитальный ремонт общего имущества в многоквартирных домах на территории Пермского края (долевое участие краевого бюджета)</t>
  </si>
  <si>
    <t>Капитальный ремонт общего имущества в многоквартирных домах на территории Пермского края  (долевое участие местного бюджета)</t>
  </si>
  <si>
    <t>Реализация мероприятий комплексных планов развития муниципальных образований территорий Верхнекамья (долевое участие краевого бюджета)</t>
  </si>
  <si>
    <t>Оказание содействия органам местного самоуправления муниципальных образований Пермского края в решении вопросов местного значения, осуществляемых с участием средств самообложения граждан (долевое участие краевого бюджета)</t>
  </si>
  <si>
    <t>Реализация муниципальной адресной программы Соликамского городского округа "Формирование современной городской среды" (долевое участие федерального бюджета)</t>
  </si>
  <si>
    <r>
      <t>Реализация муниципальной адресной программы Соликамского городского округа "Формирование современной городской среды</t>
    </r>
    <r>
      <rPr>
        <b/>
        <sz val="12"/>
        <color rgb="FF0000FF"/>
        <rFont val="Times New Roman"/>
        <family val="1"/>
        <charset val="204"/>
      </rPr>
      <t>" (долевое участие краевого бюджета)</t>
    </r>
  </si>
  <si>
    <t>5</t>
  </si>
  <si>
    <t>Основное мероприятие "Сохранение и популяризация объектов культурного наследия "</t>
  </si>
  <si>
    <t>Подпрограмма "Благоустройство Соликамского городского округа "</t>
  </si>
  <si>
    <t>Основное мероприятие "Ремонт и капитальный ремонт автомобильных дорог, транзитных объектов (транзитных мостов) и систем водоотвода "</t>
  </si>
  <si>
    <t>Приобретение спортивного оборудования и инвентаря для приведения организаций спортивной подготовки в нормативное состояние  (долевое участие местного бюджета)</t>
  </si>
  <si>
    <t>Приобретение спортивного оборудования и инвентаря для приведения организаций спортивной подготовки в нормативное состояние  (долевое участие федерального и краевого бюджета)</t>
  </si>
  <si>
    <t>Софинансирование проектов инициативного бюджетирования (долевое участие местного бюджета)</t>
  </si>
  <si>
    <t xml:space="preserve">Обеспечение жильем молодых семей в Соликамском городском округе </t>
  </si>
  <si>
    <t>Обеспечение жильем молодых семей в Соликамском городском округе (долевое участие местного бюджета)</t>
  </si>
  <si>
    <t>Обеспечение жильем молодых семей в Соликамском городском округе (долевое участие федерального бюджета)</t>
  </si>
  <si>
    <t>Обеспечение жильем молодых семей в Соликамском городском округе (долевое участие краевого бюджета)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</si>
  <si>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перевозок_</t>
  </si>
  <si>
    <t xml:space="preserve"> итого по муниципальным программам </t>
  </si>
  <si>
    <t xml:space="preserve">итого по непрограммным направлениям деятельности  </t>
  </si>
  <si>
    <t xml:space="preserve">2025 год                 </t>
  </si>
  <si>
    <t xml:space="preserve">2024 год                 </t>
  </si>
  <si>
    <t xml:space="preserve">2023 год                   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</si>
  <si>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на 2023 год и плановый период 2024 и 2025 годов</t>
  </si>
  <si>
    <t>Реализация муниципальной адресной программы Соликамского городского округа "Формирование современной городской среды" (долевое участие местного бюджета)</t>
  </si>
  <si>
    <t>Реализация муниципальной адресной программы Соликамского городского округа "Формирование современной городской среды" (долевое участие местного бюджета, без софинансирования из федерального бюджета)</t>
  </si>
  <si>
    <t>Реализация муниципальной адресной программы Соликамского городского округа "Формирование современной городской среды" (долевое участие краевого бюджета, без софинансирования из федерального бюджета)</t>
  </si>
  <si>
    <t>Реализация муниципальной адресной программы Соликамского городского округа "Формирование современной городской среды" (долевое участие краевого бюджета)</t>
  </si>
  <si>
    <t>тыс. руб.</t>
  </si>
  <si>
    <t>код группы, подгруппы, статьи и вида источников</t>
  </si>
  <si>
    <t xml:space="preserve">наименование  </t>
  </si>
  <si>
    <t>2023 год</t>
  </si>
  <si>
    <t>2024 год</t>
  </si>
  <si>
    <t>01 05 02 01 04 0000 510</t>
  </si>
  <si>
    <t>Увеличение прочих остатков денежных средств бюджетов городских округов</t>
  </si>
  <si>
    <t>01 05 02 01 04 0000 610</t>
  </si>
  <si>
    <t>Уменьшение прочих остатков денежных средств бюджетов городских округов</t>
  </si>
  <si>
    <t>итого источников внутреннего финансирования дефицита бюджета</t>
  </si>
  <si>
    <t>доходы</t>
  </si>
  <si>
    <t>расходы</t>
  </si>
  <si>
    <t>Дефицит</t>
  </si>
  <si>
    <t>Распределение общего объема межбюджетных трансфертов, получаемых в бюджет Соликамского городского округа, на 2022 год и плановый период 2023 и 2024 годов</t>
  </si>
  <si>
    <t xml:space="preserve">Наименование </t>
  </si>
  <si>
    <t>1.1. Межбюджетные трансферты, получаемые в бюджет Соликамского городского округа</t>
  </si>
  <si>
    <t xml:space="preserve">Дотации на выравнивание бюджетной обеспеченности муниципальных районов, муниципальных округов, городских округов Пермского края </t>
  </si>
  <si>
    <t>Иные дотации, передаваемые бюджетам муниципальных образований на стимулирование муниципальных образований к росту доходов</t>
  </si>
  <si>
    <t>1.2. Средства, получаемые на выполнение государственных полномочий  Российской Федерации</t>
  </si>
  <si>
    <t>1.3. Средства, получаемые на выполнение государственных полномочий субъекта Российской Федерации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</si>
  <si>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</si>
  <si>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</si>
  <si>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1.4. Полномочия Соликамского городского округа с долевым финансированием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</si>
  <si>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</si>
  <si>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Обеспечение работников учреждений бюджетной сферы Пермского края путевками на санаторно-курортное лечение и оздоровление</t>
  </si>
  <si>
    <t>Выполнение работ по сохранению объектов культурного наследия, находящихся в собственности муниципальных образований</t>
  </si>
  <si>
    <t>Выплата материального стимулирования народным дружинникам за участие в охране общественного порядка</t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</si>
  <si>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</t>
  </si>
  <si>
    <t>Реализация мероприятий, направленных на комплексное развитие сельских территорий (Благоустройство сельских территорий)</t>
  </si>
  <si>
    <t>Обеспечение устойчивого сокращения непригодного для проживания жилого фонда</t>
  </si>
  <si>
    <t>Реализация мероприятий по обеспечению устойчивого сокращения непригодного для проживания жилого фонда</t>
  </si>
  <si>
    <t>Поддержка муниципальных программ формирования современной городской среды (расходы, не софинансируемые из федерального бюджета)</t>
  </si>
  <si>
    <t>Реализация программ формирования современной городской среды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</si>
  <si>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</si>
  <si>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</si>
  <si>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Итого</t>
  </si>
  <si>
    <t xml:space="preserve"> </t>
  </si>
  <si>
    <t>№ п/п</t>
  </si>
  <si>
    <t>перечень внутренних заимствований</t>
  </si>
  <si>
    <t>1.</t>
  </si>
  <si>
    <t>Бюджетные кредиты, привлеченные в бюджет Соликамского городского округа из  бюджета Пермского края,  в валюте Российской Федерации</t>
  </si>
  <si>
    <t xml:space="preserve">задолженность на начало финансового года </t>
  </si>
  <si>
    <t>привлечение средств в финансовом году</t>
  </si>
  <si>
    <t>погашение основной суммы задолженности в финансовом  году</t>
  </si>
  <si>
    <t>задолженность на 01.01.2024</t>
  </si>
  <si>
    <t>задолженность на 01.01.2025</t>
  </si>
  <si>
    <t xml:space="preserve">2. </t>
  </si>
  <si>
    <t>Кредиты кредитных организаций, привлеченные в бюджет Соликамского городского округа,  в валюте Российской Федерации</t>
  </si>
  <si>
    <t xml:space="preserve">муниципальные гарантии   Соликамского городского округа </t>
  </si>
  <si>
    <t>Объем муниципального долга Соликамского городского округа по предоставленным муниципальным гарантиям:</t>
  </si>
  <si>
    <t>1.1.</t>
  </si>
  <si>
    <t>Остаток задолженности по предоставленным муниципальным гарантиям Соликамского городского округа  в прошлые годы</t>
  </si>
  <si>
    <t>1.2.</t>
  </si>
  <si>
    <t xml:space="preserve">Предоставление муниципальных гарантий Соликамского городского округа в очередном финансовом году </t>
  </si>
  <si>
    <t>1.3.</t>
  </si>
  <si>
    <t xml:space="preserve">Возникновение обязательств в очередном финансовом году в соответствии с договорами и соглашениями о предоставлении муниципальных гарантий Соликамского городского округа </t>
  </si>
  <si>
    <t>1.4.</t>
  </si>
  <si>
    <t xml:space="preserve">Исполнение принципалами обязательств в очередном финансовом году в соответствии с договорами и соглашениями о предоставлении муниципальных гарантий Соликамского городского округа </t>
  </si>
  <si>
    <t>1.5.</t>
  </si>
  <si>
    <t>Объем муниципального долга Соликамского городского округа  по предоставленным муниципальным гарантиям  на 01 января года, следующего за очередным финансовым годом</t>
  </si>
  <si>
    <t>2.</t>
  </si>
  <si>
    <t>Объем бюджетных ассигнований, предусмотренный на исполнение гарантий по возможным гарантийным случаям</t>
  </si>
  <si>
    <t>3.</t>
  </si>
  <si>
    <t>Право регрессного требования</t>
  </si>
  <si>
    <t>2025 год</t>
  </si>
  <si>
    <t>Программа муниципальных внутренних заимствований на 2023 год и плановый период 2024 и 2025 годов</t>
  </si>
  <si>
    <t>задолженность на 01.01.2026</t>
  </si>
  <si>
    <t>Программа муниципальных гарантий на 2023 год и плановый период 2024 и 2025 годов</t>
  </si>
  <si>
    <t xml:space="preserve">2023 год                     </t>
  </si>
  <si>
    <t xml:space="preserve">2024 год               </t>
  </si>
  <si>
    <t xml:space="preserve">2025 год   </t>
  </si>
  <si>
    <t>Единая субвенция, передаваемая бюджетам муниципальных образований на выполнение отдельных государственных полномочий в сфере образования</t>
  </si>
  <si>
    <t>Обеспечение жильем молодых семей в Соликамском городском округе</t>
  </si>
  <si>
    <t>Ремонт общего имущества в многоквартирных домах на территории Пермского края</t>
  </si>
  <si>
    <t>Реализация мероприятий комплексных планов развития муниципальных образований территорий Верхнекамья</t>
  </si>
  <si>
    <t>Реализация мероприятий с участием средств самообложения граждан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</si>
  <si>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РФ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</si>
  <si>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</si>
  <si>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Источники внутреннего финансирования дефицита бюджета на 2023 год и плановый период 2024 и 2025 годов</t>
  </si>
  <si>
    <t>Приложение 1</t>
  </si>
  <si>
    <t>к решению Думы Соликамского</t>
  </si>
  <si>
    <t>городского округа</t>
  </si>
  <si>
    <t xml:space="preserve">от             № </t>
  </si>
  <si>
    <t xml:space="preserve"> Коды поступлений                            в бюджет</t>
  </si>
  <si>
    <t xml:space="preserve"> Наименование групп, подгрупп, статей, подстатей и элементов классификации доходов </t>
  </si>
  <si>
    <t xml:space="preserve"> 1 00 00000 00 0000 000</t>
  </si>
  <si>
    <t>НАЛОГОВЫЕ И НЕНАЛОГОВЫЕ ДОХОДЫ</t>
  </si>
  <si>
    <t xml:space="preserve"> 1 01 00000 00 0000 000</t>
  </si>
  <si>
    <t>НАЛОГИ НА ПРИБЫЛЬ, ДОХОДЫ</t>
  </si>
  <si>
    <t xml:space="preserve"> 1 01 02000 01 0000 110</t>
  </si>
  <si>
    <t>Налог на доходы физических лиц</t>
  </si>
  <si>
    <t xml:space="preserve"> 1 03 00000 00 0000 000</t>
  </si>
  <si>
    <t>НАЛОГИ НА ТОВАРЫ (РАБОТЫ, УСЛУГИ), РЕАЛИЗУЕМЫЕ НА ТЕРРИТОРИИ РОССИЙСКОЙ ФЕДЕРАЦИИ</t>
  </si>
  <si>
    <t xml:space="preserve"> 1 03 02000 01 0000 110</t>
  </si>
  <si>
    <t>Акцизы по подакцизным товарам (продукции), производимым на территории Российской Федерации</t>
  </si>
  <si>
    <t xml:space="preserve"> 1 05 00000 00 0000 000</t>
  </si>
  <si>
    <t>НАЛОГИ НА СОВОКУПНЫЙ ДОХОД</t>
  </si>
  <si>
    <t>1 05 01011 01 0000 110</t>
  </si>
  <si>
    <t>Налог, взимаемый в связи с применением упрощенной системы налогообложения</t>
  </si>
  <si>
    <t>1 05 03000 01 0000 110</t>
  </si>
  <si>
    <t>Единый сельскохозяйственный налог</t>
  </si>
  <si>
    <t xml:space="preserve"> 1 05 04000 02 0000 110</t>
  </si>
  <si>
    <t>Налог, взимаемый в связи с применением патентной системы налогообложения</t>
  </si>
  <si>
    <t xml:space="preserve"> 1 06 00000 00 0000 000</t>
  </si>
  <si>
    <t>НАЛОГИ НА ИМУЩЕСТВО</t>
  </si>
  <si>
    <t xml:space="preserve"> 1 06 01000 00 0000 110</t>
  </si>
  <si>
    <t>Налог на имущество физических лиц</t>
  </si>
  <si>
    <t xml:space="preserve"> 1 06 06000 00 0000 110</t>
  </si>
  <si>
    <t>Земельный налог</t>
  </si>
  <si>
    <t xml:space="preserve"> 1 08 00000 00 0000 000</t>
  </si>
  <si>
    <t>ГОСУДАРСТВЕННАЯ ПОШЛИНА</t>
  </si>
  <si>
    <t xml:space="preserve"> 1 08 03000 01 0000 110</t>
  </si>
  <si>
    <t xml:space="preserve">Государственная пошлина по делам, рассматриваемым в судах общей юрисдикции, мировыми судьями </t>
  </si>
  <si>
    <t xml:space="preserve"> 1 08 07150 01 0000 110</t>
  </si>
  <si>
    <t>Государственная пошлина за выдачу разрешения на установку  рекламной конструкции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</si>
  <si>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</si>
  <si>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</si>
  <si>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</si>
  <si>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</si>
  <si>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1 11 05024  04 0000 120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</si>
  <si>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</si>
  <si>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1 11 05074 04 0000 120</t>
  </si>
  <si>
    <t>Доходы от сдачи в аренду имущества, составляющего казну городских округов ( за исключением земельных участков)</t>
  </si>
  <si>
    <t>1 11 05312 04 0000 120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</si>
  <si>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</si>
  <si>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</si>
  <si>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</si>
  <si>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</si>
  <si>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</si>
  <si>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1 12 00000 00 0000 000 </t>
  </si>
  <si>
    <t>ПЛАТЕЖИ ПРИ ПОЛЬЗОВАНИИ ПРИРОДНЫМИ РЕСУРСАМИ</t>
  </si>
  <si>
    <t xml:space="preserve"> 1 12 01000 01 0000 120</t>
  </si>
  <si>
    <t>Плата за негативное воздействие на окружающую среду</t>
  </si>
  <si>
    <t xml:space="preserve"> 1 12 04000 00 0000 120</t>
  </si>
  <si>
    <t>Плата за использование лесов</t>
  </si>
  <si>
    <t xml:space="preserve"> 1 13 00000 00 0000 000</t>
  </si>
  <si>
    <t>ДОХОДЫ ОТ ОКАЗАНИЯ ПЛАТНЫХ УСЛУГ (РАБОТ) И КОМПЕНСАЦИИ ЗАТРАТ ГОСУДАРСТВА</t>
  </si>
  <si>
    <t>1 13 01994 04 0000 130</t>
  </si>
  <si>
    <t xml:space="preserve">Прочие доходы от оказания платных услуг (работ) получателями средств бюджетов городских округов </t>
  </si>
  <si>
    <t xml:space="preserve"> 1 13 02994 04 0000 130</t>
  </si>
  <si>
    <t>Прочие доходы от компенсации затрат бюджетов городских округов</t>
  </si>
  <si>
    <t xml:space="preserve"> 1 14 00000 00 0000 000</t>
  </si>
  <si>
    <t>ДОХОДЫ ОТ ПРОДАЖИ МАТЕРИАЛЬНЫХ И НЕМАТЕРИАЛЬНЫХ АКТИВОВ</t>
  </si>
  <si>
    <t xml:space="preserve"> 1 14 02000 00 0000 000</t>
  </si>
  <si>
    <t>Доходы от реализации имущества, находящегося в государственной и муниципальной собственности (за   исключением    движимого имущества    бюджетных    и    автономных   учреждений,   а   также   имущества   государственных   и   муниципальных    унитарных  предприятий, в том числе казенных)</t>
  </si>
  <si>
    <t xml:space="preserve">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</si>
  <si>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</si>
  <si>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1 14 06024 04 0000 430</t>
  </si>
  <si>
    <t xml:space="preserve"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 </t>
  </si>
  <si>
    <t>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</si>
  <si>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</si>
  <si>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1 16 00000 00 0000 000</t>
  </si>
  <si>
    <t>ШТРАФЫ, САНКЦИИ, ВОЗМЕЩЕНИЕ УЩЕРБА</t>
  </si>
  <si>
    <t xml:space="preserve"> 1 17 00000 00 0000 000</t>
  </si>
  <si>
    <t>ПРОЧИЕ НЕНАЛОГОВЫЕ ДОХОДЫ</t>
  </si>
  <si>
    <t xml:space="preserve"> 1 17 05040 04 0000 180</t>
  </si>
  <si>
    <t>Прочие неналоговые доходы бюджетов городских округов</t>
  </si>
  <si>
    <t>1 17 14020 04 0000 150</t>
  </si>
  <si>
    <t>Средства самообложения граждан, зачисляемые в бюджеты городских округов</t>
  </si>
  <si>
    <t>1 17 15020 04 0000 150</t>
  </si>
  <si>
    <t>Инициативные платежи, зачисляемые в бюджеты городских округов</t>
  </si>
  <si>
    <t>2 00 00000 00 0000 000</t>
  </si>
  <si>
    <t xml:space="preserve">БЕЗВОЗМЕЗДНЫЕ ПОСТУПЛЕНИЯ 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</si>
  <si>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</si>
  <si>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</si>
  <si>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2 02 10000 00 0000 150</t>
  </si>
  <si>
    <t xml:space="preserve">Дотации бюджетам  бюджетной системы  Российской Федерации </t>
  </si>
  <si>
    <t xml:space="preserve"> 2 02 20000 00 0000 150</t>
  </si>
  <si>
    <t>Субсидии бюджетам  бюджетной системы  Российской Федерации  (межбюджетные субсидии)</t>
  </si>
  <si>
    <t xml:space="preserve"> 2 02 30000 00 0000 150</t>
  </si>
  <si>
    <t xml:space="preserve">Субвенции бюджетам бюджетной системы Российской Федерации </t>
  </si>
  <si>
    <t>2 02 40000 00 0000 150</t>
  </si>
  <si>
    <t>Иные межбюджетные трансферты</t>
  </si>
  <si>
    <t>ИТОГО ДОХОДОВ</t>
  </si>
  <si>
    <t>05401R0820</t>
  </si>
  <si>
    <t>Приложение 2</t>
  </si>
  <si>
    <t>Приложение 3</t>
  </si>
  <si>
    <t>Приложение 4</t>
  </si>
  <si>
    <t>Приложение 5</t>
  </si>
  <si>
    <t>Приложение 6</t>
  </si>
  <si>
    <t>Приложение 7</t>
  </si>
  <si>
    <t>Распределение доходов  бюджета по кодам поступлений в бюджет  (группам, подгруппам, статьям, подстатьям и элементам классификации доходов бюджета) на 2023 год и плановый период 2024 и 2025 годов</t>
  </si>
  <si>
    <t xml:space="preserve">Универсальная спортивная площадка с искусственным покрытием межшкольного стадиона с. Городище </t>
  </si>
  <si>
    <t>Универсальная спортивная площадка с искусственным покрытием (межшкольный стадион) Пермский край, г. Соликамск, ул. Северная, 31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</si>
  <si>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</si>
  <si>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Оказание содействия органам местного самоуправления муниципальных образований Пермского края в решении вопросов местного значения, осуществляемых с участием средств самообложения граждан (долевое участие юридических и физических лиц)</t>
  </si>
  <si>
    <t>Расходы на увеличение фонда оплаты труда работников муниципальных учреждений; на содержание вновь введенных в эксплуатацию муниципальных объектов и на иные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</si>
</sst>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?"/>
    <numFmt numFmtId="165" formatCode="#,##0.0"/>
    <numFmt numFmtId="166" formatCode="#,##0.000"/>
    <numFmt numFmtId="167" formatCode="#,##0.00000"/>
    <numFmt numFmtId="168" formatCode="dd/mm/yyyy\ hh:mm"/>
    <numFmt numFmtId="169" formatCode="0.0%"/>
    <numFmt numFmtId="170" formatCode="0.0"/>
    <numFmt numFmtId="171" formatCode="0.000%"/>
  </numFmts>
  <fonts count="4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0"/>
      <color rgb="FFC0000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9" fontId="32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2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2" fillId="0" borderId="0" xfId="1" applyFont="1" applyFill="1" applyBorder="1" applyAlignment="1" applyProtection="1"/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left" vertical="center"/>
    </xf>
    <xf numFmtId="0" fontId="5" fillId="0" borderId="0" xfId="1" applyFont="1" applyFill="1"/>
    <xf numFmtId="49" fontId="1" fillId="0" borderId="1" xfId="1" applyNumberFormat="1" applyFont="1" applyFill="1" applyBorder="1" applyAlignment="1" applyProtection="1">
      <alignment horizontal="center" vertical="center" wrapText="1"/>
    </xf>
    <xf numFmtId="165" fontId="1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/>
    <xf numFmtId="49" fontId="2" fillId="0" borderId="1" xfId="1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righ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wrapText="1"/>
    </xf>
    <xf numFmtId="167" fontId="2" fillId="0" borderId="1" xfId="1" applyNumberFormat="1" applyFont="1" applyFill="1" applyBorder="1" applyAlignment="1" applyProtection="1">
      <alignment horizontal="right" vertical="center" wrapText="1"/>
    </xf>
    <xf numFmtId="166" fontId="2" fillId="0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/>
    <xf numFmtId="165" fontId="1" fillId="0" borderId="1" xfId="1" applyNumberFormat="1" applyFont="1" applyFill="1" applyBorder="1" applyAlignment="1">
      <alignment horizontal="right" vertical="center" wrapText="1"/>
    </xf>
    <xf numFmtId="0" fontId="10" fillId="0" borderId="0" xfId="1" applyFont="1" applyFill="1"/>
    <xf numFmtId="0" fontId="11" fillId="0" borderId="0" xfId="1" applyFont="1" applyFill="1"/>
    <xf numFmtId="49" fontId="2" fillId="0" borderId="1" xfId="1" applyNumberFormat="1" applyFont="1" applyFill="1" applyBorder="1" applyAlignment="1" applyProtection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justify" vertical="center" wrapText="1"/>
    </xf>
    <xf numFmtId="165" fontId="1" fillId="0" borderId="1" xfId="1" applyNumberFormat="1" applyFont="1" applyFill="1" applyBorder="1" applyAlignment="1" applyProtection="1">
      <alignment horizontal="right"/>
    </xf>
    <xf numFmtId="49" fontId="2" fillId="0" borderId="1" xfId="1" applyNumberFormat="1" applyFont="1" applyFill="1" applyBorder="1" applyAlignment="1" applyProtection="1">
      <alignment horizontal="justify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right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165" fontId="14" fillId="0" borderId="1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3" fillId="0" borderId="6" xfId="1" applyNumberFormat="1" applyFont="1" applyFill="1" applyBorder="1" applyAlignment="1">
      <alignment horizontal="center" vertical="center" wrapText="1"/>
    </xf>
    <xf numFmtId="49" fontId="14" fillId="0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center"/>
    </xf>
    <xf numFmtId="0" fontId="2" fillId="0" borderId="0" xfId="1" applyFont="1" applyFill="1" applyAlignment="1">
      <alignment horizontal="justify" vertical="center"/>
    </xf>
    <xf numFmtId="0" fontId="1" fillId="0" borderId="1" xfId="1" applyNumberFormat="1" applyFont="1" applyFill="1" applyBorder="1" applyAlignment="1">
      <alignment horizontal="justify" vertical="center" wrapText="1"/>
    </xf>
    <xf numFmtId="0" fontId="2" fillId="0" borderId="1" xfId="1" applyNumberFormat="1" applyFont="1" applyFill="1" applyBorder="1" applyAlignment="1">
      <alignment horizontal="justify" vertical="center" wrapText="1"/>
    </xf>
    <xf numFmtId="49" fontId="13" fillId="0" borderId="1" xfId="1" applyNumberFormat="1" applyFont="1" applyFill="1" applyBorder="1" applyAlignment="1" applyProtection="1">
      <alignment horizontal="justify" vertical="center" wrapText="1"/>
    </xf>
    <xf numFmtId="49" fontId="14" fillId="0" borderId="1" xfId="1" applyNumberFormat="1" applyFont="1" applyFill="1" applyBorder="1" applyAlignment="1" applyProtection="1">
      <alignment horizontal="justify" vertical="center" wrapText="1"/>
    </xf>
    <xf numFmtId="49" fontId="1" fillId="0" borderId="1" xfId="1" applyNumberFormat="1" applyFont="1" applyFill="1" applyBorder="1" applyAlignment="1">
      <alignment horizontal="justify" vertical="center" wrapText="1"/>
    </xf>
    <xf numFmtId="0" fontId="13" fillId="0" borderId="1" xfId="1" applyNumberFormat="1" applyFont="1" applyFill="1" applyBorder="1" applyAlignment="1">
      <alignment horizontal="justify" vertical="center" wrapText="1"/>
    </xf>
    <xf numFmtId="0" fontId="14" fillId="0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 applyProtection="1">
      <alignment horizontal="justify" vertical="center" wrapText="1"/>
    </xf>
    <xf numFmtId="164" fontId="13" fillId="0" borderId="1" xfId="1" applyNumberFormat="1" applyFont="1" applyFill="1" applyBorder="1" applyAlignment="1" applyProtection="1">
      <alignment horizontal="justify" vertical="center" wrapText="1"/>
    </xf>
    <xf numFmtId="49" fontId="1" fillId="0" borderId="1" xfId="2" applyNumberFormat="1" applyFont="1" applyFill="1" applyBorder="1" applyAlignment="1">
      <alignment horizontal="justify" vertical="center" wrapText="1"/>
    </xf>
    <xf numFmtId="0" fontId="3" fillId="0" borderId="0" xfId="1" applyFont="1" applyFill="1" applyAlignment="1">
      <alignment horizontal="justify" vertical="center"/>
    </xf>
    <xf numFmtId="165" fontId="3" fillId="0" borderId="0" xfId="1" applyNumberFormat="1" applyFont="1" applyFill="1"/>
    <xf numFmtId="167" fontId="14" fillId="0" borderId="1" xfId="1" applyNumberFormat="1" applyFont="1" applyFill="1" applyBorder="1" applyAlignment="1" applyProtection="1">
      <alignment horizontal="right" vertical="center" wrapText="1"/>
    </xf>
    <xf numFmtId="0" fontId="16" fillId="0" borderId="0" xfId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7" fillId="0" borderId="0" xfId="1" applyFont="1" applyFill="1"/>
    <xf numFmtId="0" fontId="2" fillId="0" borderId="0" xfId="0" applyFont="1" applyFill="1" applyBorder="1" applyAlignment="1" applyProtection="1">
      <alignment horizontal="justify"/>
    </xf>
    <xf numFmtId="0" fontId="2" fillId="0" borderId="0" xfId="0" applyFont="1" applyFill="1" applyBorder="1" applyAlignment="1" applyProtection="1"/>
    <xf numFmtId="0" fontId="2" fillId="0" borderId="0" xfId="0" applyFont="1" applyFill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justify"/>
    </xf>
    <xf numFmtId="168" fontId="1" fillId="0" borderId="0" xfId="0" applyNumberFormat="1" applyFont="1" applyFill="1" applyBorder="1" applyAlignment="1" applyProtection="1">
      <alignment horizontal="justify"/>
    </xf>
    <xf numFmtId="0" fontId="18" fillId="0" borderId="7" xfId="0" applyFont="1" applyFill="1" applyBorder="1" applyAlignment="1" applyProtection="1">
      <alignment wrapText="1"/>
    </xf>
    <xf numFmtId="0" fontId="19" fillId="0" borderId="7" xfId="0" applyFont="1" applyFill="1" applyBorder="1" applyAlignment="1" applyProtection="1">
      <alignment wrapText="1"/>
    </xf>
    <xf numFmtId="0" fontId="4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4" fillId="0" borderId="2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/>
    <xf numFmtId="0" fontId="3" fillId="0" borderId="0" xfId="0" applyFont="1" applyFill="1"/>
    <xf numFmtId="49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>
      <alignment horizontal="justify" wrapText="1"/>
    </xf>
    <xf numFmtId="167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justify" vertical="center" wrapText="1"/>
    </xf>
    <xf numFmtId="49" fontId="2" fillId="0" borderId="1" xfId="0" applyNumberFormat="1" applyFont="1" applyFill="1" applyBorder="1" applyAlignment="1" applyProtection="1">
      <alignment horizontal="justify" vertical="center" wrapText="1"/>
    </xf>
    <xf numFmtId="165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/>
    <xf numFmtId="49" fontId="1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/>
    <xf numFmtId="169" fontId="3" fillId="0" borderId="0" xfId="7" applyNumberFormat="1" applyFont="1" applyFill="1"/>
    <xf numFmtId="0" fontId="3" fillId="0" borderId="0" xfId="0" applyFont="1" applyFill="1" applyAlignment="1">
      <alignment horizontal="justify"/>
    </xf>
    <xf numFmtId="0" fontId="6" fillId="0" borderId="0" xfId="1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2" fillId="0" borderId="0" xfId="11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5" fillId="0" borderId="0" xfId="11" applyFont="1" applyFill="1" applyAlignment="1">
      <alignment vertical="center"/>
    </xf>
    <xf numFmtId="0" fontId="20" fillId="0" borderId="0" xfId="11" applyFont="1" applyFill="1" applyAlignment="1">
      <alignment vertical="center"/>
    </xf>
    <xf numFmtId="0" fontId="26" fillId="0" borderId="7" xfId="0" applyFont="1" applyFill="1" applyBorder="1" applyAlignment="1" applyProtection="1">
      <alignment wrapText="1"/>
    </xf>
    <xf numFmtId="0" fontId="20" fillId="0" borderId="0" xfId="0" applyFont="1" applyFill="1" applyAlignment="1">
      <alignment horizontal="right" vertical="center"/>
    </xf>
    <xf numFmtId="0" fontId="24" fillId="0" borderId="1" xfId="11" applyFont="1" applyFill="1" applyBorder="1" applyAlignment="1">
      <alignment horizontal="center" vertical="center" wrapText="1"/>
    </xf>
    <xf numFmtId="0" fontId="24" fillId="0" borderId="1" xfId="1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0" fillId="0" borderId="8" xfId="11" applyNumberFormat="1" applyFont="1" applyFill="1" applyBorder="1" applyAlignment="1">
      <alignment horizontal="center" vertical="center"/>
    </xf>
    <xf numFmtId="0" fontId="20" fillId="0" borderId="9" xfId="11" applyFont="1" applyFill="1" applyBorder="1" applyAlignment="1">
      <alignment horizontal="left" vertical="center"/>
    </xf>
    <xf numFmtId="165" fontId="20" fillId="0" borderId="9" xfId="11" applyNumberFormat="1" applyFont="1" applyFill="1" applyBorder="1" applyAlignment="1">
      <alignment vertical="center"/>
    </xf>
    <xf numFmtId="0" fontId="20" fillId="0" borderId="9" xfId="11" applyFont="1" applyFill="1" applyBorder="1" applyAlignment="1">
      <alignment vertical="center" wrapText="1"/>
    </xf>
    <xf numFmtId="0" fontId="20" fillId="0" borderId="9" xfId="11" applyFont="1" applyFill="1" applyBorder="1" applyAlignment="1">
      <alignment wrapText="1"/>
    </xf>
    <xf numFmtId="165" fontId="20" fillId="0" borderId="9" xfId="11" applyNumberFormat="1" applyFont="1" applyFill="1" applyBorder="1" applyAlignment="1">
      <alignment horizontal="center" wrapText="1"/>
    </xf>
    <xf numFmtId="0" fontId="27" fillId="0" borderId="0" xfId="0" applyFont="1" applyFill="1"/>
    <xf numFmtId="0" fontId="20" fillId="0" borderId="10" xfId="11" applyFont="1" applyFill="1" applyBorder="1" applyAlignment="1">
      <alignment vertical="center" wrapText="1"/>
    </xf>
    <xf numFmtId="0" fontId="20" fillId="0" borderId="2" xfId="11" applyFont="1" applyFill="1" applyBorder="1" applyAlignment="1">
      <alignment wrapText="1"/>
    </xf>
    <xf numFmtId="165" fontId="20" fillId="0" borderId="11" xfId="11" applyNumberFormat="1" applyFont="1" applyFill="1" applyBorder="1" applyAlignment="1">
      <alignment horizontal="center" wrapText="1"/>
    </xf>
    <xf numFmtId="165" fontId="20" fillId="0" borderId="2" xfId="11" applyNumberFormat="1" applyFont="1" applyFill="1" applyBorder="1" applyAlignment="1">
      <alignment horizontal="center" wrapText="1"/>
    </xf>
    <xf numFmtId="165" fontId="20" fillId="0" borderId="12" xfId="11" applyNumberFormat="1" applyFont="1" applyFill="1" applyBorder="1" applyAlignment="1">
      <alignment horizont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wrapText="1"/>
    </xf>
    <xf numFmtId="165" fontId="20" fillId="0" borderId="0" xfId="11" applyNumberFormat="1" applyFont="1" applyFill="1" applyBorder="1" applyAlignment="1">
      <alignment horizontal="center" wrapText="1"/>
    </xf>
    <xf numFmtId="165" fontId="20" fillId="0" borderId="13" xfId="11" applyNumberFormat="1" applyFont="1" applyFill="1" applyBorder="1" applyAlignment="1">
      <alignment horizontal="center" wrapText="1"/>
    </xf>
    <xf numFmtId="0" fontId="6" fillId="0" borderId="0" xfId="11" applyFont="1" applyFill="1" applyAlignment="1">
      <alignment vertical="center" wrapText="1"/>
    </xf>
    <xf numFmtId="0" fontId="20" fillId="0" borderId="14" xfId="0" applyFont="1" applyFill="1" applyBorder="1" applyAlignment="1">
      <alignment wrapText="1"/>
    </xf>
    <xf numFmtId="0" fontId="20" fillId="0" borderId="6" xfId="0" applyFont="1" applyFill="1" applyBorder="1" applyAlignment="1">
      <alignment wrapText="1"/>
    </xf>
    <xf numFmtId="165" fontId="20" fillId="0" borderId="7" xfId="11" applyNumberFormat="1" applyFont="1" applyFill="1" applyBorder="1" applyAlignment="1">
      <alignment horizontal="center" wrapText="1"/>
    </xf>
    <xf numFmtId="165" fontId="20" fillId="0" borderId="6" xfId="11" applyNumberFormat="1" applyFont="1" applyFill="1" applyBorder="1" applyAlignment="1">
      <alignment horizontal="center" wrapText="1"/>
    </xf>
    <xf numFmtId="165" fontId="20" fillId="0" borderId="15" xfId="11" applyNumberFormat="1" applyFont="1" applyFill="1" applyBorder="1" applyAlignment="1">
      <alignment horizontal="center" wrapText="1"/>
    </xf>
    <xf numFmtId="0" fontId="26" fillId="0" borderId="0" xfId="11" applyFont="1" applyFill="1" applyAlignment="1">
      <alignment horizontal="right" vertical="center"/>
    </xf>
    <xf numFmtId="165" fontId="0" fillId="0" borderId="0" xfId="0" applyNumberFormat="1" applyFill="1"/>
    <xf numFmtId="165" fontId="6" fillId="0" borderId="0" xfId="11" applyNumberFormat="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167" fontId="1" fillId="0" borderId="0" xfId="0" applyNumberFormat="1" applyFont="1" applyFill="1" applyBorder="1"/>
    <xf numFmtId="0" fontId="28" fillId="0" borderId="0" xfId="11" applyFont="1" applyFill="1" applyBorder="1" applyAlignment="1">
      <alignment vertical="center"/>
    </xf>
    <xf numFmtId="49" fontId="2" fillId="0" borderId="0" xfId="0" applyNumberFormat="1" applyFont="1" applyFill="1" applyAlignment="1"/>
    <xf numFmtId="0" fontId="2" fillId="0" borderId="0" xfId="2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4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 wrapText="1"/>
    </xf>
    <xf numFmtId="165" fontId="1" fillId="0" borderId="1" xfId="4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 applyProtection="1">
      <alignment horizontal="right" wrapText="1"/>
    </xf>
    <xf numFmtId="165" fontId="2" fillId="0" borderId="1" xfId="4" applyNumberFormat="1" applyFont="1" applyFill="1" applyBorder="1" applyAlignment="1">
      <alignment horizontal="right" wrapText="1"/>
    </xf>
    <xf numFmtId="0" fontId="2" fillId="0" borderId="0" xfId="0" applyFont="1" applyAlignment="1">
      <alignment vertical="center"/>
    </xf>
    <xf numFmtId="0" fontId="2" fillId="0" borderId="0" xfId="2" applyFont="1" applyFill="1" applyAlignment="1">
      <alignment horizontal="right" vertical="center"/>
    </xf>
    <xf numFmtId="3" fontId="2" fillId="0" borderId="0" xfId="12" applyNumberFormat="1" applyFont="1" applyAlignment="1">
      <alignment horizontal="center" vertical="center" wrapText="1"/>
    </xf>
    <xf numFmtId="0" fontId="2" fillId="0" borderId="0" xfId="12" applyFont="1" applyAlignment="1">
      <alignment vertical="center"/>
    </xf>
    <xf numFmtId="3" fontId="1" fillId="0" borderId="0" xfId="12" applyNumberFormat="1" applyFont="1" applyAlignment="1">
      <alignment horizontal="center" vertical="center" wrapText="1"/>
    </xf>
    <xf numFmtId="3" fontId="2" fillId="0" borderId="0" xfId="12" applyNumberFormat="1" applyFont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12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17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6" fillId="0" borderId="0" xfId="0" applyNumberFormat="1" applyFont="1" applyAlignment="1">
      <alignment horizontal="left" vertical="center" wrapText="1"/>
    </xf>
    <xf numFmtId="3" fontId="26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165" fontId="26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165" fontId="1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 applyProtection="1">
      <alignment horizontal="justify" vertical="center" wrapText="1"/>
    </xf>
    <xf numFmtId="0" fontId="21" fillId="0" borderId="1" xfId="1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wrapText="1"/>
    </xf>
    <xf numFmtId="10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wrapText="1"/>
    </xf>
    <xf numFmtId="169" fontId="3" fillId="0" borderId="0" xfId="13" applyNumberFormat="1" applyFont="1" applyFill="1"/>
    <xf numFmtId="0" fontId="35" fillId="0" borderId="0" xfId="1" applyFont="1" applyFill="1"/>
    <xf numFmtId="0" fontId="35" fillId="0" borderId="0" xfId="0" applyFont="1" applyFill="1"/>
    <xf numFmtId="0" fontId="33" fillId="0" borderId="0" xfId="0" applyFont="1" applyFill="1" applyAlignment="1"/>
    <xf numFmtId="49" fontId="2" fillId="0" borderId="1" xfId="5" applyNumberFormat="1" applyFont="1" applyFill="1" applyBorder="1" applyAlignment="1">
      <alignment horizontal="justify" wrapText="1"/>
    </xf>
    <xf numFmtId="0" fontId="2" fillId="0" borderId="1" xfId="5" applyNumberFormat="1" applyFont="1" applyFill="1" applyBorder="1" applyAlignment="1">
      <alignment horizontal="justify" wrapText="1"/>
    </xf>
    <xf numFmtId="49" fontId="2" fillId="0" borderId="1" xfId="1" applyNumberFormat="1" applyFont="1" applyFill="1" applyBorder="1" applyAlignment="1" applyProtection="1">
      <alignment horizontal="justify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34" fillId="0" borderId="0" xfId="1" applyFont="1" applyFill="1"/>
    <xf numFmtId="0" fontId="37" fillId="0" borderId="0" xfId="0" applyFont="1" applyFill="1" applyAlignment="1">
      <alignment vertical="center"/>
    </xf>
    <xf numFmtId="165" fontId="37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171" fontId="38" fillId="0" borderId="0" xfId="13" applyNumberFormat="1" applyFont="1" applyFill="1" applyAlignment="1">
      <alignment vertical="center"/>
    </xf>
    <xf numFmtId="0" fontId="36" fillId="0" borderId="0" xfId="0" applyFont="1" applyFill="1" applyAlignment="1">
      <alignment horizontal="justify"/>
    </xf>
    <xf numFmtId="4" fontId="36" fillId="0" borderId="0" xfId="13" applyNumberFormat="1" applyFont="1" applyFill="1"/>
    <xf numFmtId="4" fontId="34" fillId="0" borderId="0" xfId="0" applyNumberFormat="1" applyFont="1" applyFill="1"/>
    <xf numFmtId="4" fontId="3" fillId="0" borderId="0" xfId="1" applyNumberFormat="1" applyFont="1" applyFill="1"/>
    <xf numFmtId="167" fontId="3" fillId="0" borderId="0" xfId="1" applyNumberFormat="1" applyFont="1" applyFill="1"/>
    <xf numFmtId="0" fontId="12" fillId="0" borderId="0" xfId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39" fillId="0" borderId="8" xfId="1" applyFont="1" applyFill="1" applyBorder="1" applyAlignment="1">
      <alignment horizontal="center" wrapText="1"/>
    </xf>
    <xf numFmtId="49" fontId="1" fillId="0" borderId="3" xfId="1" applyNumberFormat="1" applyFont="1" applyFill="1" applyBorder="1" applyAlignment="1" applyProtection="1">
      <alignment horizontal="left"/>
    </xf>
    <xf numFmtId="49" fontId="1" fillId="0" borderId="4" xfId="1" applyNumberFormat="1" applyFont="1" applyFill="1" applyBorder="1" applyAlignment="1" applyProtection="1">
      <alignment horizontal="left"/>
    </xf>
    <xf numFmtId="49" fontId="1" fillId="0" borderId="5" xfId="1" applyNumberFormat="1" applyFont="1" applyFill="1" applyBorder="1" applyAlignment="1" applyProtection="1">
      <alignment horizontal="left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40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4" fillId="0" borderId="0" xfId="11" applyFont="1" applyFill="1" applyAlignment="1">
      <alignment horizontal="center" vertical="center" wrapText="1"/>
    </xf>
    <xf numFmtId="0" fontId="24" fillId="0" borderId="0" xfId="11" applyFont="1" applyFill="1" applyAlignment="1">
      <alignment horizontal="center" vertical="center"/>
    </xf>
    <xf numFmtId="0" fontId="19" fillId="0" borderId="2" xfId="11" applyFont="1" applyFill="1" applyBorder="1" applyAlignment="1">
      <alignment horizontal="center" wrapText="1"/>
    </xf>
    <xf numFmtId="0" fontId="19" fillId="0" borderId="6" xfId="11" applyFont="1" applyFill="1" applyBorder="1" applyAlignment="1">
      <alignment horizontal="center" wrapText="1"/>
    </xf>
    <xf numFmtId="0" fontId="24" fillId="0" borderId="1" xfId="11" applyFont="1" applyFill="1" applyBorder="1" applyAlignment="1">
      <alignment wrapText="1"/>
    </xf>
    <xf numFmtId="165" fontId="24" fillId="0" borderId="2" xfId="11" applyNumberFormat="1" applyFont="1" applyFill="1" applyBorder="1" applyAlignment="1">
      <alignment horizontal="center" wrapText="1"/>
    </xf>
    <xf numFmtId="165" fontId="24" fillId="0" borderId="6" xfId="11" applyNumberFormat="1" applyFont="1" applyFill="1" applyBorder="1" applyAlignment="1">
      <alignment horizontal="center" wrapText="1"/>
    </xf>
    <xf numFmtId="3" fontId="1" fillId="0" borderId="0" xfId="12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</cellXfs>
  <cellStyles count="14">
    <cellStyle name="Обычный" xfId="0" builtinId="0"/>
    <cellStyle name="Обычный 12" xfId="3"/>
    <cellStyle name="Обычный 13 10" xfId="1"/>
    <cellStyle name="Обычный 20" xfId="5"/>
    <cellStyle name="Обычный_к думе 2009-2011 г. 2" xfId="2"/>
    <cellStyle name="Обычный_Лист1" xfId="12"/>
    <cellStyle name="Обычный_прил.3,5,7  к реш.  Расходы 2009-2011" xfId="11"/>
    <cellStyle name="Обычный_прил.4,6,8-11 к реш.  Расходы 2009-2011" xfId="10"/>
    <cellStyle name="Процентный" xfId="13" builtinId="5"/>
    <cellStyle name="Процентный 2" xfId="7"/>
    <cellStyle name="Финансовый 2" xfId="4"/>
    <cellStyle name="Финансовый 2 2" xfId="6"/>
    <cellStyle name="Финансовый 2 2 2" xfId="9"/>
    <cellStyle name="Финансовый 2 3" xfId="8"/>
  </cellStyles>
  <dxfs count="0"/>
  <tableStyles count="0" defaultTableStyle="TableStyleMedium2" defaultPivotStyle="PivotStyleLight16"/>
  <colors>
    <mruColors>
      <color rgb="FFFF99FF"/>
      <color rgb="FF0000FF"/>
      <color rgb="FFFFFFCC"/>
      <color rgb="FFFFCC99"/>
      <color rgb="FFFFCCFF"/>
      <color rgb="FF66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9"/>
  <sheetViews>
    <sheetView topLeftCell="A49" workbookViewId="0">
      <selection activeCell="C62" sqref="C62"/>
    </sheetView>
  </sheetViews>
  <sheetFormatPr defaultRowHeight="15.75" x14ac:dyDescent="0.2"/>
  <cols>
    <col min="1" max="1" width="6.28515625" style="3" customWidth="1"/>
    <col min="2" max="2" width="24" style="3" customWidth="1"/>
    <col min="3" max="3" width="121.28515625" style="3" customWidth="1"/>
    <col min="4" max="6" width="15.7109375" style="3" customWidth="1"/>
    <col min="7" max="7" width="25.5703125" style="3" customWidth="1"/>
    <col min="8" max="8" width="23.5703125" style="3" customWidth="1"/>
    <col min="9" max="256" width="9.140625" style="3"/>
    <col min="257" max="257" width="6.28515625" style="3" customWidth="1"/>
    <col min="258" max="258" width="24" style="3" customWidth="1"/>
    <col min="259" max="259" width="121.28515625" style="3" customWidth="1"/>
    <col min="260" max="262" width="15.7109375" style="3" customWidth="1"/>
    <col min="263" max="263" width="25.5703125" style="3" customWidth="1"/>
    <col min="264" max="264" width="23.5703125" style="3" customWidth="1"/>
    <col min="265" max="512" width="9.140625" style="3"/>
    <col min="513" max="513" width="6.28515625" style="3" customWidth="1"/>
    <col min="514" max="514" width="24" style="3" customWidth="1"/>
    <col min="515" max="515" width="121.28515625" style="3" customWidth="1"/>
    <col min="516" max="518" width="15.7109375" style="3" customWidth="1"/>
    <col min="519" max="519" width="25.5703125" style="3" customWidth="1"/>
    <col min="520" max="520" width="23.5703125" style="3" customWidth="1"/>
    <col min="521" max="768" width="9.140625" style="3"/>
    <col min="769" max="769" width="6.28515625" style="3" customWidth="1"/>
    <col min="770" max="770" width="24" style="3" customWidth="1"/>
    <col min="771" max="771" width="121.28515625" style="3" customWidth="1"/>
    <col min="772" max="774" width="15.7109375" style="3" customWidth="1"/>
    <col min="775" max="775" width="25.5703125" style="3" customWidth="1"/>
    <col min="776" max="776" width="23.5703125" style="3" customWidth="1"/>
    <col min="777" max="1024" width="9.140625" style="3"/>
    <col min="1025" max="1025" width="6.28515625" style="3" customWidth="1"/>
    <col min="1026" max="1026" width="24" style="3" customWidth="1"/>
    <col min="1027" max="1027" width="121.28515625" style="3" customWidth="1"/>
    <col min="1028" max="1030" width="15.7109375" style="3" customWidth="1"/>
    <col min="1031" max="1031" width="25.5703125" style="3" customWidth="1"/>
    <col min="1032" max="1032" width="23.5703125" style="3" customWidth="1"/>
    <col min="1033" max="1280" width="9.140625" style="3"/>
    <col min="1281" max="1281" width="6.28515625" style="3" customWidth="1"/>
    <col min="1282" max="1282" width="24" style="3" customWidth="1"/>
    <col min="1283" max="1283" width="121.28515625" style="3" customWidth="1"/>
    <col min="1284" max="1286" width="15.7109375" style="3" customWidth="1"/>
    <col min="1287" max="1287" width="25.5703125" style="3" customWidth="1"/>
    <col min="1288" max="1288" width="23.5703125" style="3" customWidth="1"/>
    <col min="1289" max="1536" width="9.140625" style="3"/>
    <col min="1537" max="1537" width="6.28515625" style="3" customWidth="1"/>
    <col min="1538" max="1538" width="24" style="3" customWidth="1"/>
    <col min="1539" max="1539" width="121.28515625" style="3" customWidth="1"/>
    <col min="1540" max="1542" width="15.7109375" style="3" customWidth="1"/>
    <col min="1543" max="1543" width="25.5703125" style="3" customWidth="1"/>
    <col min="1544" max="1544" width="23.5703125" style="3" customWidth="1"/>
    <col min="1545" max="1792" width="9.140625" style="3"/>
    <col min="1793" max="1793" width="6.28515625" style="3" customWidth="1"/>
    <col min="1794" max="1794" width="24" style="3" customWidth="1"/>
    <col min="1795" max="1795" width="121.28515625" style="3" customWidth="1"/>
    <col min="1796" max="1798" width="15.7109375" style="3" customWidth="1"/>
    <col min="1799" max="1799" width="25.5703125" style="3" customWidth="1"/>
    <col min="1800" max="1800" width="23.5703125" style="3" customWidth="1"/>
    <col min="1801" max="2048" width="9.140625" style="3"/>
    <col min="2049" max="2049" width="6.28515625" style="3" customWidth="1"/>
    <col min="2050" max="2050" width="24" style="3" customWidth="1"/>
    <col min="2051" max="2051" width="121.28515625" style="3" customWidth="1"/>
    <col min="2052" max="2054" width="15.7109375" style="3" customWidth="1"/>
    <col min="2055" max="2055" width="25.5703125" style="3" customWidth="1"/>
    <col min="2056" max="2056" width="23.5703125" style="3" customWidth="1"/>
    <col min="2057" max="2304" width="9.140625" style="3"/>
    <col min="2305" max="2305" width="6.28515625" style="3" customWidth="1"/>
    <col min="2306" max="2306" width="24" style="3" customWidth="1"/>
    <col min="2307" max="2307" width="121.28515625" style="3" customWidth="1"/>
    <col min="2308" max="2310" width="15.7109375" style="3" customWidth="1"/>
    <col min="2311" max="2311" width="25.5703125" style="3" customWidth="1"/>
    <col min="2312" max="2312" width="23.5703125" style="3" customWidth="1"/>
    <col min="2313" max="2560" width="9.140625" style="3"/>
    <col min="2561" max="2561" width="6.28515625" style="3" customWidth="1"/>
    <col min="2562" max="2562" width="24" style="3" customWidth="1"/>
    <col min="2563" max="2563" width="121.28515625" style="3" customWidth="1"/>
    <col min="2564" max="2566" width="15.7109375" style="3" customWidth="1"/>
    <col min="2567" max="2567" width="25.5703125" style="3" customWidth="1"/>
    <col min="2568" max="2568" width="23.5703125" style="3" customWidth="1"/>
    <col min="2569" max="2816" width="9.140625" style="3"/>
    <col min="2817" max="2817" width="6.28515625" style="3" customWidth="1"/>
    <col min="2818" max="2818" width="24" style="3" customWidth="1"/>
    <col min="2819" max="2819" width="121.28515625" style="3" customWidth="1"/>
    <col min="2820" max="2822" width="15.7109375" style="3" customWidth="1"/>
    <col min="2823" max="2823" width="25.5703125" style="3" customWidth="1"/>
    <col min="2824" max="2824" width="23.5703125" style="3" customWidth="1"/>
    <col min="2825" max="3072" width="9.140625" style="3"/>
    <col min="3073" max="3073" width="6.28515625" style="3" customWidth="1"/>
    <col min="3074" max="3074" width="24" style="3" customWidth="1"/>
    <col min="3075" max="3075" width="121.28515625" style="3" customWidth="1"/>
    <col min="3076" max="3078" width="15.7109375" style="3" customWidth="1"/>
    <col min="3079" max="3079" width="25.5703125" style="3" customWidth="1"/>
    <col min="3080" max="3080" width="23.5703125" style="3" customWidth="1"/>
    <col min="3081" max="3328" width="9.140625" style="3"/>
    <col min="3329" max="3329" width="6.28515625" style="3" customWidth="1"/>
    <col min="3330" max="3330" width="24" style="3" customWidth="1"/>
    <col min="3331" max="3331" width="121.28515625" style="3" customWidth="1"/>
    <col min="3332" max="3334" width="15.7109375" style="3" customWidth="1"/>
    <col min="3335" max="3335" width="25.5703125" style="3" customWidth="1"/>
    <col min="3336" max="3336" width="23.5703125" style="3" customWidth="1"/>
    <col min="3337" max="3584" width="9.140625" style="3"/>
    <col min="3585" max="3585" width="6.28515625" style="3" customWidth="1"/>
    <col min="3586" max="3586" width="24" style="3" customWidth="1"/>
    <col min="3587" max="3587" width="121.28515625" style="3" customWidth="1"/>
    <col min="3588" max="3590" width="15.7109375" style="3" customWidth="1"/>
    <col min="3591" max="3591" width="25.5703125" style="3" customWidth="1"/>
    <col min="3592" max="3592" width="23.5703125" style="3" customWidth="1"/>
    <col min="3593" max="3840" width="9.140625" style="3"/>
    <col min="3841" max="3841" width="6.28515625" style="3" customWidth="1"/>
    <col min="3842" max="3842" width="24" style="3" customWidth="1"/>
    <col min="3843" max="3843" width="121.28515625" style="3" customWidth="1"/>
    <col min="3844" max="3846" width="15.7109375" style="3" customWidth="1"/>
    <col min="3847" max="3847" width="25.5703125" style="3" customWidth="1"/>
    <col min="3848" max="3848" width="23.5703125" style="3" customWidth="1"/>
    <col min="3849" max="4096" width="9.140625" style="3"/>
    <col min="4097" max="4097" width="6.28515625" style="3" customWidth="1"/>
    <col min="4098" max="4098" width="24" style="3" customWidth="1"/>
    <col min="4099" max="4099" width="121.28515625" style="3" customWidth="1"/>
    <col min="4100" max="4102" width="15.7109375" style="3" customWidth="1"/>
    <col min="4103" max="4103" width="25.5703125" style="3" customWidth="1"/>
    <col min="4104" max="4104" width="23.5703125" style="3" customWidth="1"/>
    <col min="4105" max="4352" width="9.140625" style="3"/>
    <col min="4353" max="4353" width="6.28515625" style="3" customWidth="1"/>
    <col min="4354" max="4354" width="24" style="3" customWidth="1"/>
    <col min="4355" max="4355" width="121.28515625" style="3" customWidth="1"/>
    <col min="4356" max="4358" width="15.7109375" style="3" customWidth="1"/>
    <col min="4359" max="4359" width="25.5703125" style="3" customWidth="1"/>
    <col min="4360" max="4360" width="23.5703125" style="3" customWidth="1"/>
    <col min="4361" max="4608" width="9.140625" style="3"/>
    <col min="4609" max="4609" width="6.28515625" style="3" customWidth="1"/>
    <col min="4610" max="4610" width="24" style="3" customWidth="1"/>
    <col min="4611" max="4611" width="121.28515625" style="3" customWidth="1"/>
    <col min="4612" max="4614" width="15.7109375" style="3" customWidth="1"/>
    <col min="4615" max="4615" width="25.5703125" style="3" customWidth="1"/>
    <col min="4616" max="4616" width="23.5703125" style="3" customWidth="1"/>
    <col min="4617" max="4864" width="9.140625" style="3"/>
    <col min="4865" max="4865" width="6.28515625" style="3" customWidth="1"/>
    <col min="4866" max="4866" width="24" style="3" customWidth="1"/>
    <col min="4867" max="4867" width="121.28515625" style="3" customWidth="1"/>
    <col min="4868" max="4870" width="15.7109375" style="3" customWidth="1"/>
    <col min="4871" max="4871" width="25.5703125" style="3" customWidth="1"/>
    <col min="4872" max="4872" width="23.5703125" style="3" customWidth="1"/>
    <col min="4873" max="5120" width="9.140625" style="3"/>
    <col min="5121" max="5121" width="6.28515625" style="3" customWidth="1"/>
    <col min="5122" max="5122" width="24" style="3" customWidth="1"/>
    <col min="5123" max="5123" width="121.28515625" style="3" customWidth="1"/>
    <col min="5124" max="5126" width="15.7109375" style="3" customWidth="1"/>
    <col min="5127" max="5127" width="25.5703125" style="3" customWidth="1"/>
    <col min="5128" max="5128" width="23.5703125" style="3" customWidth="1"/>
    <col min="5129" max="5376" width="9.140625" style="3"/>
    <col min="5377" max="5377" width="6.28515625" style="3" customWidth="1"/>
    <col min="5378" max="5378" width="24" style="3" customWidth="1"/>
    <col min="5379" max="5379" width="121.28515625" style="3" customWidth="1"/>
    <col min="5380" max="5382" width="15.7109375" style="3" customWidth="1"/>
    <col min="5383" max="5383" width="25.5703125" style="3" customWidth="1"/>
    <col min="5384" max="5384" width="23.5703125" style="3" customWidth="1"/>
    <col min="5385" max="5632" width="9.140625" style="3"/>
    <col min="5633" max="5633" width="6.28515625" style="3" customWidth="1"/>
    <col min="5634" max="5634" width="24" style="3" customWidth="1"/>
    <col min="5635" max="5635" width="121.28515625" style="3" customWidth="1"/>
    <col min="5636" max="5638" width="15.7109375" style="3" customWidth="1"/>
    <col min="5639" max="5639" width="25.5703125" style="3" customWidth="1"/>
    <col min="5640" max="5640" width="23.5703125" style="3" customWidth="1"/>
    <col min="5641" max="5888" width="9.140625" style="3"/>
    <col min="5889" max="5889" width="6.28515625" style="3" customWidth="1"/>
    <col min="5890" max="5890" width="24" style="3" customWidth="1"/>
    <col min="5891" max="5891" width="121.28515625" style="3" customWidth="1"/>
    <col min="5892" max="5894" width="15.7109375" style="3" customWidth="1"/>
    <col min="5895" max="5895" width="25.5703125" style="3" customWidth="1"/>
    <col min="5896" max="5896" width="23.5703125" style="3" customWidth="1"/>
    <col min="5897" max="6144" width="9.140625" style="3"/>
    <col min="6145" max="6145" width="6.28515625" style="3" customWidth="1"/>
    <col min="6146" max="6146" width="24" style="3" customWidth="1"/>
    <col min="6147" max="6147" width="121.28515625" style="3" customWidth="1"/>
    <col min="6148" max="6150" width="15.7109375" style="3" customWidth="1"/>
    <col min="6151" max="6151" width="25.5703125" style="3" customWidth="1"/>
    <col min="6152" max="6152" width="23.5703125" style="3" customWidth="1"/>
    <col min="6153" max="6400" width="9.140625" style="3"/>
    <col min="6401" max="6401" width="6.28515625" style="3" customWidth="1"/>
    <col min="6402" max="6402" width="24" style="3" customWidth="1"/>
    <col min="6403" max="6403" width="121.28515625" style="3" customWidth="1"/>
    <col min="6404" max="6406" width="15.7109375" style="3" customWidth="1"/>
    <col min="6407" max="6407" width="25.5703125" style="3" customWidth="1"/>
    <col min="6408" max="6408" width="23.5703125" style="3" customWidth="1"/>
    <col min="6409" max="6656" width="9.140625" style="3"/>
    <col min="6657" max="6657" width="6.28515625" style="3" customWidth="1"/>
    <col min="6658" max="6658" width="24" style="3" customWidth="1"/>
    <col min="6659" max="6659" width="121.28515625" style="3" customWidth="1"/>
    <col min="6660" max="6662" width="15.7109375" style="3" customWidth="1"/>
    <col min="6663" max="6663" width="25.5703125" style="3" customWidth="1"/>
    <col min="6664" max="6664" width="23.5703125" style="3" customWidth="1"/>
    <col min="6665" max="6912" width="9.140625" style="3"/>
    <col min="6913" max="6913" width="6.28515625" style="3" customWidth="1"/>
    <col min="6914" max="6914" width="24" style="3" customWidth="1"/>
    <col min="6915" max="6915" width="121.28515625" style="3" customWidth="1"/>
    <col min="6916" max="6918" width="15.7109375" style="3" customWidth="1"/>
    <col min="6919" max="6919" width="25.5703125" style="3" customWidth="1"/>
    <col min="6920" max="6920" width="23.5703125" style="3" customWidth="1"/>
    <col min="6921" max="7168" width="9.140625" style="3"/>
    <col min="7169" max="7169" width="6.28515625" style="3" customWidth="1"/>
    <col min="7170" max="7170" width="24" style="3" customWidth="1"/>
    <col min="7171" max="7171" width="121.28515625" style="3" customWidth="1"/>
    <col min="7172" max="7174" width="15.7109375" style="3" customWidth="1"/>
    <col min="7175" max="7175" width="25.5703125" style="3" customWidth="1"/>
    <col min="7176" max="7176" width="23.5703125" style="3" customWidth="1"/>
    <col min="7177" max="7424" width="9.140625" style="3"/>
    <col min="7425" max="7425" width="6.28515625" style="3" customWidth="1"/>
    <col min="7426" max="7426" width="24" style="3" customWidth="1"/>
    <col min="7427" max="7427" width="121.28515625" style="3" customWidth="1"/>
    <col min="7428" max="7430" width="15.7109375" style="3" customWidth="1"/>
    <col min="7431" max="7431" width="25.5703125" style="3" customWidth="1"/>
    <col min="7432" max="7432" width="23.5703125" style="3" customWidth="1"/>
    <col min="7433" max="7680" width="9.140625" style="3"/>
    <col min="7681" max="7681" width="6.28515625" style="3" customWidth="1"/>
    <col min="7682" max="7682" width="24" style="3" customWidth="1"/>
    <col min="7683" max="7683" width="121.28515625" style="3" customWidth="1"/>
    <col min="7684" max="7686" width="15.7109375" style="3" customWidth="1"/>
    <col min="7687" max="7687" width="25.5703125" style="3" customWidth="1"/>
    <col min="7688" max="7688" width="23.5703125" style="3" customWidth="1"/>
    <col min="7689" max="7936" width="9.140625" style="3"/>
    <col min="7937" max="7937" width="6.28515625" style="3" customWidth="1"/>
    <col min="7938" max="7938" width="24" style="3" customWidth="1"/>
    <col min="7939" max="7939" width="121.28515625" style="3" customWidth="1"/>
    <col min="7940" max="7942" width="15.7109375" style="3" customWidth="1"/>
    <col min="7943" max="7943" width="25.5703125" style="3" customWidth="1"/>
    <col min="7944" max="7944" width="23.5703125" style="3" customWidth="1"/>
    <col min="7945" max="8192" width="9.140625" style="3"/>
    <col min="8193" max="8193" width="6.28515625" style="3" customWidth="1"/>
    <col min="8194" max="8194" width="24" style="3" customWidth="1"/>
    <col min="8195" max="8195" width="121.28515625" style="3" customWidth="1"/>
    <col min="8196" max="8198" width="15.7109375" style="3" customWidth="1"/>
    <col min="8199" max="8199" width="25.5703125" style="3" customWidth="1"/>
    <col min="8200" max="8200" width="23.5703125" style="3" customWidth="1"/>
    <col min="8201" max="8448" width="9.140625" style="3"/>
    <col min="8449" max="8449" width="6.28515625" style="3" customWidth="1"/>
    <col min="8450" max="8450" width="24" style="3" customWidth="1"/>
    <col min="8451" max="8451" width="121.28515625" style="3" customWidth="1"/>
    <col min="8452" max="8454" width="15.7109375" style="3" customWidth="1"/>
    <col min="8455" max="8455" width="25.5703125" style="3" customWidth="1"/>
    <col min="8456" max="8456" width="23.5703125" style="3" customWidth="1"/>
    <col min="8457" max="8704" width="9.140625" style="3"/>
    <col min="8705" max="8705" width="6.28515625" style="3" customWidth="1"/>
    <col min="8706" max="8706" width="24" style="3" customWidth="1"/>
    <col min="8707" max="8707" width="121.28515625" style="3" customWidth="1"/>
    <col min="8708" max="8710" width="15.7109375" style="3" customWidth="1"/>
    <col min="8711" max="8711" width="25.5703125" style="3" customWidth="1"/>
    <col min="8712" max="8712" width="23.5703125" style="3" customWidth="1"/>
    <col min="8713" max="8960" width="9.140625" style="3"/>
    <col min="8961" max="8961" width="6.28515625" style="3" customWidth="1"/>
    <col min="8962" max="8962" width="24" style="3" customWidth="1"/>
    <col min="8963" max="8963" width="121.28515625" style="3" customWidth="1"/>
    <col min="8964" max="8966" width="15.7109375" style="3" customWidth="1"/>
    <col min="8967" max="8967" width="25.5703125" style="3" customWidth="1"/>
    <col min="8968" max="8968" width="23.5703125" style="3" customWidth="1"/>
    <col min="8969" max="9216" width="9.140625" style="3"/>
    <col min="9217" max="9217" width="6.28515625" style="3" customWidth="1"/>
    <col min="9218" max="9218" width="24" style="3" customWidth="1"/>
    <col min="9219" max="9219" width="121.28515625" style="3" customWidth="1"/>
    <col min="9220" max="9222" width="15.7109375" style="3" customWidth="1"/>
    <col min="9223" max="9223" width="25.5703125" style="3" customWidth="1"/>
    <col min="9224" max="9224" width="23.5703125" style="3" customWidth="1"/>
    <col min="9225" max="9472" width="9.140625" style="3"/>
    <col min="9473" max="9473" width="6.28515625" style="3" customWidth="1"/>
    <col min="9474" max="9474" width="24" style="3" customWidth="1"/>
    <col min="9475" max="9475" width="121.28515625" style="3" customWidth="1"/>
    <col min="9476" max="9478" width="15.7109375" style="3" customWidth="1"/>
    <col min="9479" max="9479" width="25.5703125" style="3" customWidth="1"/>
    <col min="9480" max="9480" width="23.5703125" style="3" customWidth="1"/>
    <col min="9481" max="9728" width="9.140625" style="3"/>
    <col min="9729" max="9729" width="6.28515625" style="3" customWidth="1"/>
    <col min="9730" max="9730" width="24" style="3" customWidth="1"/>
    <col min="9731" max="9731" width="121.28515625" style="3" customWidth="1"/>
    <col min="9732" max="9734" width="15.7109375" style="3" customWidth="1"/>
    <col min="9735" max="9735" width="25.5703125" style="3" customWidth="1"/>
    <col min="9736" max="9736" width="23.5703125" style="3" customWidth="1"/>
    <col min="9737" max="9984" width="9.140625" style="3"/>
    <col min="9985" max="9985" width="6.28515625" style="3" customWidth="1"/>
    <col min="9986" max="9986" width="24" style="3" customWidth="1"/>
    <col min="9987" max="9987" width="121.28515625" style="3" customWidth="1"/>
    <col min="9988" max="9990" width="15.7109375" style="3" customWidth="1"/>
    <col min="9991" max="9991" width="25.5703125" style="3" customWidth="1"/>
    <col min="9992" max="9992" width="23.5703125" style="3" customWidth="1"/>
    <col min="9993" max="10240" width="9.140625" style="3"/>
    <col min="10241" max="10241" width="6.28515625" style="3" customWidth="1"/>
    <col min="10242" max="10242" width="24" style="3" customWidth="1"/>
    <col min="10243" max="10243" width="121.28515625" style="3" customWidth="1"/>
    <col min="10244" max="10246" width="15.7109375" style="3" customWidth="1"/>
    <col min="10247" max="10247" width="25.5703125" style="3" customWidth="1"/>
    <col min="10248" max="10248" width="23.5703125" style="3" customWidth="1"/>
    <col min="10249" max="10496" width="9.140625" style="3"/>
    <col min="10497" max="10497" width="6.28515625" style="3" customWidth="1"/>
    <col min="10498" max="10498" width="24" style="3" customWidth="1"/>
    <col min="10499" max="10499" width="121.28515625" style="3" customWidth="1"/>
    <col min="10500" max="10502" width="15.7109375" style="3" customWidth="1"/>
    <col min="10503" max="10503" width="25.5703125" style="3" customWidth="1"/>
    <col min="10504" max="10504" width="23.5703125" style="3" customWidth="1"/>
    <col min="10505" max="10752" width="9.140625" style="3"/>
    <col min="10753" max="10753" width="6.28515625" style="3" customWidth="1"/>
    <col min="10754" max="10754" width="24" style="3" customWidth="1"/>
    <col min="10755" max="10755" width="121.28515625" style="3" customWidth="1"/>
    <col min="10756" max="10758" width="15.7109375" style="3" customWidth="1"/>
    <col min="10759" max="10759" width="25.5703125" style="3" customWidth="1"/>
    <col min="10760" max="10760" width="23.5703125" style="3" customWidth="1"/>
    <col min="10761" max="11008" width="9.140625" style="3"/>
    <col min="11009" max="11009" width="6.28515625" style="3" customWidth="1"/>
    <col min="11010" max="11010" width="24" style="3" customWidth="1"/>
    <col min="11011" max="11011" width="121.28515625" style="3" customWidth="1"/>
    <col min="11012" max="11014" width="15.7109375" style="3" customWidth="1"/>
    <col min="11015" max="11015" width="25.5703125" style="3" customWidth="1"/>
    <col min="11016" max="11016" width="23.5703125" style="3" customWidth="1"/>
    <col min="11017" max="11264" width="9.140625" style="3"/>
    <col min="11265" max="11265" width="6.28515625" style="3" customWidth="1"/>
    <col min="11266" max="11266" width="24" style="3" customWidth="1"/>
    <col min="11267" max="11267" width="121.28515625" style="3" customWidth="1"/>
    <col min="11268" max="11270" width="15.7109375" style="3" customWidth="1"/>
    <col min="11271" max="11271" width="25.5703125" style="3" customWidth="1"/>
    <col min="11272" max="11272" width="23.5703125" style="3" customWidth="1"/>
    <col min="11273" max="11520" width="9.140625" style="3"/>
    <col min="11521" max="11521" width="6.28515625" style="3" customWidth="1"/>
    <col min="11522" max="11522" width="24" style="3" customWidth="1"/>
    <col min="11523" max="11523" width="121.28515625" style="3" customWidth="1"/>
    <col min="11524" max="11526" width="15.7109375" style="3" customWidth="1"/>
    <col min="11527" max="11527" width="25.5703125" style="3" customWidth="1"/>
    <col min="11528" max="11528" width="23.5703125" style="3" customWidth="1"/>
    <col min="11529" max="11776" width="9.140625" style="3"/>
    <col min="11777" max="11777" width="6.28515625" style="3" customWidth="1"/>
    <col min="11778" max="11778" width="24" style="3" customWidth="1"/>
    <col min="11779" max="11779" width="121.28515625" style="3" customWidth="1"/>
    <col min="11780" max="11782" width="15.7109375" style="3" customWidth="1"/>
    <col min="11783" max="11783" width="25.5703125" style="3" customWidth="1"/>
    <col min="11784" max="11784" width="23.5703125" style="3" customWidth="1"/>
    <col min="11785" max="12032" width="9.140625" style="3"/>
    <col min="12033" max="12033" width="6.28515625" style="3" customWidth="1"/>
    <col min="12034" max="12034" width="24" style="3" customWidth="1"/>
    <col min="12035" max="12035" width="121.28515625" style="3" customWidth="1"/>
    <col min="12036" max="12038" width="15.7109375" style="3" customWidth="1"/>
    <col min="12039" max="12039" width="25.5703125" style="3" customWidth="1"/>
    <col min="12040" max="12040" width="23.5703125" style="3" customWidth="1"/>
    <col min="12041" max="12288" width="9.140625" style="3"/>
    <col min="12289" max="12289" width="6.28515625" style="3" customWidth="1"/>
    <col min="12290" max="12290" width="24" style="3" customWidth="1"/>
    <col min="12291" max="12291" width="121.28515625" style="3" customWidth="1"/>
    <col min="12292" max="12294" width="15.7109375" style="3" customWidth="1"/>
    <col min="12295" max="12295" width="25.5703125" style="3" customWidth="1"/>
    <col min="12296" max="12296" width="23.5703125" style="3" customWidth="1"/>
    <col min="12297" max="12544" width="9.140625" style="3"/>
    <col min="12545" max="12545" width="6.28515625" style="3" customWidth="1"/>
    <col min="12546" max="12546" width="24" style="3" customWidth="1"/>
    <col min="12547" max="12547" width="121.28515625" style="3" customWidth="1"/>
    <col min="12548" max="12550" width="15.7109375" style="3" customWidth="1"/>
    <col min="12551" max="12551" width="25.5703125" style="3" customWidth="1"/>
    <col min="12552" max="12552" width="23.5703125" style="3" customWidth="1"/>
    <col min="12553" max="12800" width="9.140625" style="3"/>
    <col min="12801" max="12801" width="6.28515625" style="3" customWidth="1"/>
    <col min="12802" max="12802" width="24" style="3" customWidth="1"/>
    <col min="12803" max="12803" width="121.28515625" style="3" customWidth="1"/>
    <col min="12804" max="12806" width="15.7109375" style="3" customWidth="1"/>
    <col min="12807" max="12807" width="25.5703125" style="3" customWidth="1"/>
    <col min="12808" max="12808" width="23.5703125" style="3" customWidth="1"/>
    <col min="12809" max="13056" width="9.140625" style="3"/>
    <col min="13057" max="13057" width="6.28515625" style="3" customWidth="1"/>
    <col min="13058" max="13058" width="24" style="3" customWidth="1"/>
    <col min="13059" max="13059" width="121.28515625" style="3" customWidth="1"/>
    <col min="13060" max="13062" width="15.7109375" style="3" customWidth="1"/>
    <col min="13063" max="13063" width="25.5703125" style="3" customWidth="1"/>
    <col min="13064" max="13064" width="23.5703125" style="3" customWidth="1"/>
    <col min="13065" max="13312" width="9.140625" style="3"/>
    <col min="13313" max="13313" width="6.28515625" style="3" customWidth="1"/>
    <col min="13314" max="13314" width="24" style="3" customWidth="1"/>
    <col min="13315" max="13315" width="121.28515625" style="3" customWidth="1"/>
    <col min="13316" max="13318" width="15.7109375" style="3" customWidth="1"/>
    <col min="13319" max="13319" width="25.5703125" style="3" customWidth="1"/>
    <col min="13320" max="13320" width="23.5703125" style="3" customWidth="1"/>
    <col min="13321" max="13568" width="9.140625" style="3"/>
    <col min="13569" max="13569" width="6.28515625" style="3" customWidth="1"/>
    <col min="13570" max="13570" width="24" style="3" customWidth="1"/>
    <col min="13571" max="13571" width="121.28515625" style="3" customWidth="1"/>
    <col min="13572" max="13574" width="15.7109375" style="3" customWidth="1"/>
    <col min="13575" max="13575" width="25.5703125" style="3" customWidth="1"/>
    <col min="13576" max="13576" width="23.5703125" style="3" customWidth="1"/>
    <col min="13577" max="13824" width="9.140625" style="3"/>
    <col min="13825" max="13825" width="6.28515625" style="3" customWidth="1"/>
    <col min="13826" max="13826" width="24" style="3" customWidth="1"/>
    <col min="13827" max="13827" width="121.28515625" style="3" customWidth="1"/>
    <col min="13828" max="13830" width="15.7109375" style="3" customWidth="1"/>
    <col min="13831" max="13831" width="25.5703125" style="3" customWidth="1"/>
    <col min="13832" max="13832" width="23.5703125" style="3" customWidth="1"/>
    <col min="13833" max="14080" width="9.140625" style="3"/>
    <col min="14081" max="14081" width="6.28515625" style="3" customWidth="1"/>
    <col min="14082" max="14082" width="24" style="3" customWidth="1"/>
    <col min="14083" max="14083" width="121.28515625" style="3" customWidth="1"/>
    <col min="14084" max="14086" width="15.7109375" style="3" customWidth="1"/>
    <col min="14087" max="14087" width="25.5703125" style="3" customWidth="1"/>
    <col min="14088" max="14088" width="23.5703125" style="3" customWidth="1"/>
    <col min="14089" max="14336" width="9.140625" style="3"/>
    <col min="14337" max="14337" width="6.28515625" style="3" customWidth="1"/>
    <col min="14338" max="14338" width="24" style="3" customWidth="1"/>
    <col min="14339" max="14339" width="121.28515625" style="3" customWidth="1"/>
    <col min="14340" max="14342" width="15.7109375" style="3" customWidth="1"/>
    <col min="14343" max="14343" width="25.5703125" style="3" customWidth="1"/>
    <col min="14344" max="14344" width="23.5703125" style="3" customWidth="1"/>
    <col min="14345" max="14592" width="9.140625" style="3"/>
    <col min="14593" max="14593" width="6.28515625" style="3" customWidth="1"/>
    <col min="14594" max="14594" width="24" style="3" customWidth="1"/>
    <col min="14595" max="14595" width="121.28515625" style="3" customWidth="1"/>
    <col min="14596" max="14598" width="15.7109375" style="3" customWidth="1"/>
    <col min="14599" max="14599" width="25.5703125" style="3" customWidth="1"/>
    <col min="14600" max="14600" width="23.5703125" style="3" customWidth="1"/>
    <col min="14601" max="14848" width="9.140625" style="3"/>
    <col min="14849" max="14849" width="6.28515625" style="3" customWidth="1"/>
    <col min="14850" max="14850" width="24" style="3" customWidth="1"/>
    <col min="14851" max="14851" width="121.28515625" style="3" customWidth="1"/>
    <col min="14852" max="14854" width="15.7109375" style="3" customWidth="1"/>
    <col min="14855" max="14855" width="25.5703125" style="3" customWidth="1"/>
    <col min="14856" max="14856" width="23.5703125" style="3" customWidth="1"/>
    <col min="14857" max="15104" width="9.140625" style="3"/>
    <col min="15105" max="15105" width="6.28515625" style="3" customWidth="1"/>
    <col min="15106" max="15106" width="24" style="3" customWidth="1"/>
    <col min="15107" max="15107" width="121.28515625" style="3" customWidth="1"/>
    <col min="15108" max="15110" width="15.7109375" style="3" customWidth="1"/>
    <col min="15111" max="15111" width="25.5703125" style="3" customWidth="1"/>
    <col min="15112" max="15112" width="23.5703125" style="3" customWidth="1"/>
    <col min="15113" max="15360" width="9.140625" style="3"/>
    <col min="15361" max="15361" width="6.28515625" style="3" customWidth="1"/>
    <col min="15362" max="15362" width="24" style="3" customWidth="1"/>
    <col min="15363" max="15363" width="121.28515625" style="3" customWidth="1"/>
    <col min="15364" max="15366" width="15.7109375" style="3" customWidth="1"/>
    <col min="15367" max="15367" width="25.5703125" style="3" customWidth="1"/>
    <col min="15368" max="15368" width="23.5703125" style="3" customWidth="1"/>
    <col min="15369" max="15616" width="9.140625" style="3"/>
    <col min="15617" max="15617" width="6.28515625" style="3" customWidth="1"/>
    <col min="15618" max="15618" width="24" style="3" customWidth="1"/>
    <col min="15619" max="15619" width="121.28515625" style="3" customWidth="1"/>
    <col min="15620" max="15622" width="15.7109375" style="3" customWidth="1"/>
    <col min="15623" max="15623" width="25.5703125" style="3" customWidth="1"/>
    <col min="15624" max="15624" width="23.5703125" style="3" customWidth="1"/>
    <col min="15625" max="15872" width="9.140625" style="3"/>
    <col min="15873" max="15873" width="6.28515625" style="3" customWidth="1"/>
    <col min="15874" max="15874" width="24" style="3" customWidth="1"/>
    <col min="15875" max="15875" width="121.28515625" style="3" customWidth="1"/>
    <col min="15876" max="15878" width="15.7109375" style="3" customWidth="1"/>
    <col min="15879" max="15879" width="25.5703125" style="3" customWidth="1"/>
    <col min="15880" max="15880" width="23.5703125" style="3" customWidth="1"/>
    <col min="15881" max="16128" width="9.140625" style="3"/>
    <col min="16129" max="16129" width="6.28515625" style="3" customWidth="1"/>
    <col min="16130" max="16130" width="24" style="3" customWidth="1"/>
    <col min="16131" max="16131" width="121.28515625" style="3" customWidth="1"/>
    <col min="16132" max="16134" width="15.7109375" style="3" customWidth="1"/>
    <col min="16135" max="16135" width="25.5703125" style="3" customWidth="1"/>
    <col min="16136" max="16136" width="23.5703125" style="3" customWidth="1"/>
    <col min="16137" max="16384" width="9.140625" style="3"/>
  </cols>
  <sheetData>
    <row r="1" spans="1:12" ht="17.25" customHeight="1" x14ac:dyDescent="0.2">
      <c r="E1" s="96" t="s">
        <v>744</v>
      </c>
      <c r="F1" s="96"/>
    </row>
    <row r="2" spans="1:12" ht="17.25" customHeight="1" x14ac:dyDescent="0.2">
      <c r="E2" s="3" t="s">
        <v>745</v>
      </c>
      <c r="L2" s="187"/>
    </row>
    <row r="3" spans="1:12" ht="17.25" customHeight="1" x14ac:dyDescent="0.2">
      <c r="E3" s="3" t="s">
        <v>746</v>
      </c>
      <c r="L3" s="187"/>
    </row>
    <row r="4" spans="1:12" ht="17.25" customHeight="1" x14ac:dyDescent="0.2">
      <c r="B4" s="188"/>
      <c r="C4" s="188"/>
      <c r="D4" s="188"/>
      <c r="E4" s="3" t="s">
        <v>747</v>
      </c>
      <c r="L4" s="187"/>
    </row>
    <row r="5" spans="1:12" x14ac:dyDescent="0.2">
      <c r="L5" s="187"/>
    </row>
    <row r="6" spans="1:12" ht="39.75" customHeight="1" x14ac:dyDescent="0.25">
      <c r="A6" s="231" t="s">
        <v>846</v>
      </c>
      <c r="B6" s="231"/>
      <c r="C6" s="231"/>
      <c r="D6" s="231"/>
      <c r="E6" s="231"/>
      <c r="F6" s="231"/>
      <c r="L6" s="187"/>
    </row>
    <row r="7" spans="1:12" ht="24" customHeight="1" x14ac:dyDescent="0.2">
      <c r="A7" s="189"/>
      <c r="B7" s="189"/>
      <c r="C7" s="189"/>
      <c r="D7" s="189"/>
      <c r="E7" s="189"/>
      <c r="F7" s="189"/>
      <c r="L7" s="187"/>
    </row>
    <row r="8" spans="1:12" ht="19.5" customHeight="1" x14ac:dyDescent="0.2">
      <c r="F8" s="153" t="s">
        <v>665</v>
      </c>
    </row>
    <row r="9" spans="1:12" s="187" customFormat="1" ht="35.25" customHeight="1" x14ac:dyDescent="0.2">
      <c r="A9" s="232" t="s">
        <v>748</v>
      </c>
      <c r="B9" s="232"/>
      <c r="C9" s="190" t="s">
        <v>749</v>
      </c>
      <c r="D9" s="190" t="s">
        <v>668</v>
      </c>
      <c r="E9" s="190" t="s">
        <v>669</v>
      </c>
      <c r="F9" s="190" t="s">
        <v>729</v>
      </c>
    </row>
    <row r="10" spans="1:12" s="187" customFormat="1" x14ac:dyDescent="0.2">
      <c r="A10" s="233" t="s">
        <v>421</v>
      </c>
      <c r="B10" s="233"/>
      <c r="C10" s="191" t="s">
        <v>422</v>
      </c>
      <c r="D10" s="6" t="s">
        <v>501</v>
      </c>
      <c r="E10" s="6" t="s">
        <v>423</v>
      </c>
      <c r="F10" s="6" t="s">
        <v>643</v>
      </c>
    </row>
    <row r="11" spans="1:12" x14ac:dyDescent="0.25">
      <c r="A11" s="225" t="s">
        <v>750</v>
      </c>
      <c r="B11" s="225"/>
      <c r="C11" s="192" t="s">
        <v>751</v>
      </c>
      <c r="D11" s="193">
        <f>D12+D14+D16+D20+D23+D26+D33+D36+D39+D44+D45</f>
        <v>1492644.5</v>
      </c>
      <c r="E11" s="193">
        <f>E12+E14+E16+E20+E23+E26+E33+E36+E39+E44+E45</f>
        <v>1521088</v>
      </c>
      <c r="F11" s="193">
        <f>F12+F14+F16+F20+F23+F26+F33+F36+F39+F44+F45</f>
        <v>1563058</v>
      </c>
      <c r="G11" s="194"/>
    </row>
    <row r="12" spans="1:12" x14ac:dyDescent="0.25">
      <c r="A12" s="225" t="s">
        <v>752</v>
      </c>
      <c r="B12" s="225"/>
      <c r="C12" s="192" t="s">
        <v>753</v>
      </c>
      <c r="D12" s="193">
        <v>941550</v>
      </c>
      <c r="E12" s="193">
        <v>973025</v>
      </c>
      <c r="F12" s="193">
        <v>1020673</v>
      </c>
      <c r="G12" s="194"/>
    </row>
    <row r="13" spans="1:12" x14ac:dyDescent="0.25">
      <c r="A13" s="226" t="s">
        <v>754</v>
      </c>
      <c r="B13" s="226"/>
      <c r="C13" s="195" t="s">
        <v>755</v>
      </c>
      <c r="D13" s="196">
        <v>941550</v>
      </c>
      <c r="E13" s="196">
        <v>973025</v>
      </c>
      <c r="F13" s="196">
        <v>1020673</v>
      </c>
      <c r="G13" s="194"/>
    </row>
    <row r="14" spans="1:12" ht="18.75" customHeight="1" x14ac:dyDescent="0.25">
      <c r="A14" s="225" t="s">
        <v>756</v>
      </c>
      <c r="B14" s="225"/>
      <c r="C14" s="192" t="s">
        <v>757</v>
      </c>
      <c r="D14" s="193">
        <v>19046</v>
      </c>
      <c r="E14" s="193">
        <v>19046</v>
      </c>
      <c r="F14" s="193">
        <v>19046</v>
      </c>
      <c r="G14" s="194"/>
    </row>
    <row r="15" spans="1:12" x14ac:dyDescent="0.25">
      <c r="A15" s="226" t="s">
        <v>758</v>
      </c>
      <c r="B15" s="226"/>
      <c r="C15" s="195" t="s">
        <v>759</v>
      </c>
      <c r="D15" s="196">
        <v>19046</v>
      </c>
      <c r="E15" s="196">
        <v>19046</v>
      </c>
      <c r="F15" s="196">
        <v>19046</v>
      </c>
      <c r="G15" s="194"/>
    </row>
    <row r="16" spans="1:12" x14ac:dyDescent="0.25">
      <c r="A16" s="225" t="s">
        <v>760</v>
      </c>
      <c r="B16" s="225"/>
      <c r="C16" s="192" t="s">
        <v>761</v>
      </c>
      <c r="D16" s="193">
        <f>D17+D18+D19</f>
        <v>146360</v>
      </c>
      <c r="E16" s="193">
        <f>E17+E18+E19</f>
        <v>146360</v>
      </c>
      <c r="F16" s="193">
        <f>F17+F18+F19</f>
        <v>146360</v>
      </c>
      <c r="G16" s="194"/>
    </row>
    <row r="17" spans="1:7" x14ac:dyDescent="0.25">
      <c r="A17" s="226" t="s">
        <v>762</v>
      </c>
      <c r="B17" s="234"/>
      <c r="C17" s="197" t="s">
        <v>763</v>
      </c>
      <c r="D17" s="196">
        <v>130200</v>
      </c>
      <c r="E17" s="196">
        <v>130200</v>
      </c>
      <c r="F17" s="196">
        <v>130200</v>
      </c>
      <c r="G17" s="194"/>
    </row>
    <row r="18" spans="1:7" x14ac:dyDescent="0.25">
      <c r="A18" s="226" t="s">
        <v>764</v>
      </c>
      <c r="B18" s="226"/>
      <c r="C18" s="195" t="s">
        <v>765</v>
      </c>
      <c r="D18" s="196">
        <v>160</v>
      </c>
      <c r="E18" s="196">
        <v>160</v>
      </c>
      <c r="F18" s="196">
        <v>160</v>
      </c>
      <c r="G18" s="194"/>
    </row>
    <row r="19" spans="1:7" x14ac:dyDescent="0.25">
      <c r="A19" s="226" t="s">
        <v>766</v>
      </c>
      <c r="B19" s="226"/>
      <c r="C19" s="195" t="s">
        <v>767</v>
      </c>
      <c r="D19" s="196">
        <v>16000</v>
      </c>
      <c r="E19" s="196">
        <v>16000</v>
      </c>
      <c r="F19" s="196">
        <v>16000</v>
      </c>
      <c r="G19" s="194"/>
    </row>
    <row r="20" spans="1:7" x14ac:dyDescent="0.25">
      <c r="A20" s="225" t="s">
        <v>768</v>
      </c>
      <c r="B20" s="225"/>
      <c r="C20" s="192" t="s">
        <v>769</v>
      </c>
      <c r="D20" s="193">
        <f>D21+D22</f>
        <v>154460</v>
      </c>
      <c r="E20" s="193">
        <f>E21+E22</f>
        <v>154460</v>
      </c>
      <c r="F20" s="193">
        <f>F21+F22</f>
        <v>154460</v>
      </c>
      <c r="G20" s="194"/>
    </row>
    <row r="21" spans="1:7" x14ac:dyDescent="0.25">
      <c r="A21" s="226" t="s">
        <v>770</v>
      </c>
      <c r="B21" s="226"/>
      <c r="C21" s="195" t="s">
        <v>771</v>
      </c>
      <c r="D21" s="196">
        <v>53460</v>
      </c>
      <c r="E21" s="196">
        <v>53460</v>
      </c>
      <c r="F21" s="196">
        <v>53460</v>
      </c>
      <c r="G21" s="194"/>
    </row>
    <row r="22" spans="1:7" x14ac:dyDescent="0.25">
      <c r="A22" s="226" t="s">
        <v>772</v>
      </c>
      <c r="B22" s="226"/>
      <c r="C22" s="195" t="s">
        <v>773</v>
      </c>
      <c r="D22" s="196">
        <v>101000</v>
      </c>
      <c r="E22" s="196">
        <v>101000</v>
      </c>
      <c r="F22" s="196">
        <v>101000</v>
      </c>
      <c r="G22" s="194"/>
    </row>
    <row r="23" spans="1:7" s="198" customFormat="1" x14ac:dyDescent="0.25">
      <c r="A23" s="225" t="s">
        <v>774</v>
      </c>
      <c r="B23" s="225"/>
      <c r="C23" s="192" t="s">
        <v>775</v>
      </c>
      <c r="D23" s="193">
        <f>D24+D25</f>
        <v>17010</v>
      </c>
      <c r="E23" s="193">
        <f>E24+E25</f>
        <v>17010</v>
      </c>
      <c r="F23" s="193">
        <f>F24+F25</f>
        <v>17010</v>
      </c>
      <c r="G23" s="194"/>
    </row>
    <row r="24" spans="1:7" s="198" customFormat="1" x14ac:dyDescent="0.25">
      <c r="A24" s="226" t="s">
        <v>776</v>
      </c>
      <c r="B24" s="226"/>
      <c r="C24" s="195" t="s">
        <v>777</v>
      </c>
      <c r="D24" s="196">
        <v>17000</v>
      </c>
      <c r="E24" s="196">
        <v>17000</v>
      </c>
      <c r="F24" s="196">
        <v>17000</v>
      </c>
      <c r="G24" s="194"/>
    </row>
    <row r="25" spans="1:7" x14ac:dyDescent="0.25">
      <c r="A25" s="226" t="s">
        <v>778</v>
      </c>
      <c r="B25" s="226"/>
      <c r="C25" s="195" t="s">
        <v>779</v>
      </c>
      <c r="D25" s="196">
        <v>10</v>
      </c>
      <c r="E25" s="196">
        <v>10</v>
      </c>
      <c r="F25" s="196">
        <v>10</v>
      </c>
      <c r="G25" s="194"/>
    </row>
    <row r="26" spans="1:7" ht="31.5" x14ac:dyDescent="0.25">
      <c r="A26" s="225" t="s">
        <v>780</v>
      </c>
      <c r="B26" s="225"/>
      <c r="C26" s="192" t="s">
        <v>781</v>
      </c>
      <c r="D26" s="193">
        <f>D27+D28+D29+D30+D31+D32</f>
        <v>161989</v>
      </c>
      <c r="E26" s="193">
        <f>E27+E28+E29+E30+E31+E32</f>
        <v>158893</v>
      </c>
      <c r="F26" s="193">
        <f>F27+F28+F29+F30+F31+F32</f>
        <v>155980</v>
      </c>
      <c r="G26" s="194"/>
    </row>
    <row r="27" spans="1:7" ht="45.75" customHeight="1" x14ac:dyDescent="0.25">
      <c r="A27" s="226" t="s">
        <v>782</v>
      </c>
      <c r="B27" s="226"/>
      <c r="C27" s="195" t="s">
        <v>783</v>
      </c>
      <c r="D27" s="196">
        <v>121000</v>
      </c>
      <c r="E27" s="196">
        <v>121000</v>
      </c>
      <c r="F27" s="196">
        <v>121000</v>
      </c>
      <c r="G27" s="194"/>
    </row>
    <row r="28" spans="1:7" ht="47.25" x14ac:dyDescent="0.25">
      <c r="A28" s="226" t="s">
        <v>784</v>
      </c>
      <c r="B28" s="226"/>
      <c r="C28" s="195" t="s">
        <v>785</v>
      </c>
      <c r="D28" s="196">
        <v>10750</v>
      </c>
      <c r="E28" s="196">
        <v>10750</v>
      </c>
      <c r="F28" s="196">
        <v>10750</v>
      </c>
      <c r="G28" s="194"/>
    </row>
    <row r="29" spans="1:7" ht="21" customHeight="1" x14ac:dyDescent="0.25">
      <c r="A29" s="226" t="s">
        <v>786</v>
      </c>
      <c r="B29" s="226"/>
      <c r="C29" s="199" t="s">
        <v>787</v>
      </c>
      <c r="D29" s="196">
        <v>7400</v>
      </c>
      <c r="E29" s="196">
        <v>6000</v>
      </c>
      <c r="F29" s="196">
        <v>5800</v>
      </c>
      <c r="G29" s="194"/>
    </row>
    <row r="30" spans="1:7" ht="63" x14ac:dyDescent="0.25">
      <c r="A30" s="226" t="s">
        <v>788</v>
      </c>
      <c r="B30" s="226"/>
      <c r="C30" s="195" t="s">
        <v>789</v>
      </c>
      <c r="D30" s="196">
        <v>10400</v>
      </c>
      <c r="E30" s="196">
        <v>9200</v>
      </c>
      <c r="F30" s="196">
        <v>6400</v>
      </c>
      <c r="G30" s="194"/>
    </row>
    <row r="31" spans="1:7" ht="30.75" customHeight="1" x14ac:dyDescent="0.25">
      <c r="A31" s="226" t="s">
        <v>790</v>
      </c>
      <c r="B31" s="226"/>
      <c r="C31" s="195" t="s">
        <v>791</v>
      </c>
      <c r="D31" s="196">
        <v>2700</v>
      </c>
      <c r="E31" s="196">
        <v>2100</v>
      </c>
      <c r="F31" s="196">
        <v>2100</v>
      </c>
      <c r="G31" s="194"/>
    </row>
    <row r="32" spans="1:7" ht="47.25" x14ac:dyDescent="0.25">
      <c r="A32" s="226" t="s">
        <v>792</v>
      </c>
      <c r="B32" s="226"/>
      <c r="C32" s="195" t="s">
        <v>793</v>
      </c>
      <c r="D32" s="196">
        <v>9739</v>
      </c>
      <c r="E32" s="196">
        <v>9843</v>
      </c>
      <c r="F32" s="196">
        <v>9930</v>
      </c>
      <c r="G32" s="194"/>
    </row>
    <row r="33" spans="1:7" x14ac:dyDescent="0.25">
      <c r="A33" s="225" t="s">
        <v>794</v>
      </c>
      <c r="B33" s="225"/>
      <c r="C33" s="192" t="s">
        <v>795</v>
      </c>
      <c r="D33" s="193">
        <f>D34+D35</f>
        <v>9921</v>
      </c>
      <c r="E33" s="193">
        <f>E34+E35</f>
        <v>9421</v>
      </c>
      <c r="F33" s="193">
        <f>F34+F35</f>
        <v>9421</v>
      </c>
      <c r="G33" s="194"/>
    </row>
    <row r="34" spans="1:7" x14ac:dyDescent="0.25">
      <c r="A34" s="226" t="s">
        <v>796</v>
      </c>
      <c r="B34" s="226"/>
      <c r="C34" s="195" t="s">
        <v>797</v>
      </c>
      <c r="D34" s="196">
        <v>8821</v>
      </c>
      <c r="E34" s="196">
        <v>8821</v>
      </c>
      <c r="F34" s="196">
        <v>8821</v>
      </c>
      <c r="G34" s="194"/>
    </row>
    <row r="35" spans="1:7" x14ac:dyDescent="0.25">
      <c r="A35" s="226" t="s">
        <v>798</v>
      </c>
      <c r="B35" s="226"/>
      <c r="C35" s="195" t="s">
        <v>799</v>
      </c>
      <c r="D35" s="196">
        <v>1100</v>
      </c>
      <c r="E35" s="196">
        <v>600</v>
      </c>
      <c r="F35" s="196">
        <v>600</v>
      </c>
      <c r="G35" s="194"/>
    </row>
    <row r="36" spans="1:7" s="187" customFormat="1" x14ac:dyDescent="0.25">
      <c r="A36" s="225" t="s">
        <v>800</v>
      </c>
      <c r="B36" s="225"/>
      <c r="C36" s="192" t="s">
        <v>801</v>
      </c>
      <c r="D36" s="193">
        <f>D37+D38</f>
        <v>10045</v>
      </c>
      <c r="E36" s="193">
        <f>E37+E38</f>
        <v>10045</v>
      </c>
      <c r="F36" s="193">
        <f>F37+F38</f>
        <v>10045</v>
      </c>
      <c r="G36" s="194"/>
    </row>
    <row r="37" spans="1:7" x14ac:dyDescent="0.25">
      <c r="A37" s="226" t="s">
        <v>802</v>
      </c>
      <c r="B37" s="226"/>
      <c r="C37" s="195" t="s">
        <v>803</v>
      </c>
      <c r="D37" s="196">
        <v>45</v>
      </c>
      <c r="E37" s="196">
        <v>45</v>
      </c>
      <c r="F37" s="196">
        <v>45</v>
      </c>
      <c r="G37" s="194"/>
    </row>
    <row r="38" spans="1:7" x14ac:dyDescent="0.25">
      <c r="A38" s="226" t="s">
        <v>804</v>
      </c>
      <c r="B38" s="226"/>
      <c r="C38" s="195" t="s">
        <v>805</v>
      </c>
      <c r="D38" s="196">
        <v>10000</v>
      </c>
      <c r="E38" s="196">
        <v>10000</v>
      </c>
      <c r="F38" s="196">
        <v>10000</v>
      </c>
      <c r="G38" s="194"/>
    </row>
    <row r="39" spans="1:7" x14ac:dyDescent="0.25">
      <c r="A39" s="225" t="s">
        <v>806</v>
      </c>
      <c r="B39" s="225"/>
      <c r="C39" s="192" t="s">
        <v>807</v>
      </c>
      <c r="D39" s="193">
        <f>D40+D41+D42+D43</f>
        <v>8570</v>
      </c>
      <c r="E39" s="193">
        <f>E40+E41+E42+E43</f>
        <v>10215</v>
      </c>
      <c r="F39" s="193">
        <f>F40+F41+F42+F43</f>
        <v>7450</v>
      </c>
      <c r="G39" s="194"/>
    </row>
    <row r="40" spans="1:7" s="198" customFormat="1" ht="47.25" x14ac:dyDescent="0.25">
      <c r="A40" s="226" t="s">
        <v>808</v>
      </c>
      <c r="B40" s="226"/>
      <c r="C40" s="195" t="s">
        <v>809</v>
      </c>
      <c r="D40" s="196">
        <v>1300</v>
      </c>
      <c r="E40" s="196">
        <v>2540</v>
      </c>
      <c r="F40" s="196">
        <v>350</v>
      </c>
      <c r="G40" s="194"/>
    </row>
    <row r="41" spans="1:7" s="198" customFormat="1" ht="31.5" x14ac:dyDescent="0.25">
      <c r="A41" s="226" t="s">
        <v>810</v>
      </c>
      <c r="B41" s="226"/>
      <c r="C41" s="195" t="s">
        <v>811</v>
      </c>
      <c r="D41" s="196">
        <v>5000</v>
      </c>
      <c r="E41" s="196">
        <v>5670</v>
      </c>
      <c r="F41" s="196">
        <v>5000</v>
      </c>
      <c r="G41" s="194"/>
    </row>
    <row r="42" spans="1:7" s="198" customFormat="1" ht="31.5" x14ac:dyDescent="0.25">
      <c r="A42" s="229" t="s">
        <v>812</v>
      </c>
      <c r="B42" s="230"/>
      <c r="C42" s="200" t="s">
        <v>813</v>
      </c>
      <c r="D42" s="196">
        <v>270</v>
      </c>
      <c r="E42" s="196">
        <v>5</v>
      </c>
      <c r="F42" s="196">
        <v>100</v>
      </c>
      <c r="G42" s="194"/>
    </row>
    <row r="43" spans="1:7" s="198" customFormat="1" ht="47.25" x14ac:dyDescent="0.25">
      <c r="A43" s="226" t="s">
        <v>814</v>
      </c>
      <c r="B43" s="228"/>
      <c r="C43" s="199" t="s">
        <v>815</v>
      </c>
      <c r="D43" s="196">
        <v>2000</v>
      </c>
      <c r="E43" s="196">
        <v>2000</v>
      </c>
      <c r="F43" s="196">
        <v>2000</v>
      </c>
      <c r="G43" s="194"/>
    </row>
    <row r="44" spans="1:7" s="198" customFormat="1" x14ac:dyDescent="0.25">
      <c r="A44" s="225" t="s">
        <v>816</v>
      </c>
      <c r="B44" s="225"/>
      <c r="C44" s="192" t="s">
        <v>817</v>
      </c>
      <c r="D44" s="193">
        <v>20221</v>
      </c>
      <c r="E44" s="193">
        <v>20221</v>
      </c>
      <c r="F44" s="193">
        <v>20221</v>
      </c>
      <c r="G44" s="194"/>
    </row>
    <row r="45" spans="1:7" s="198" customFormat="1" x14ac:dyDescent="0.25">
      <c r="A45" s="225" t="s">
        <v>818</v>
      </c>
      <c r="B45" s="225"/>
      <c r="C45" s="192" t="s">
        <v>819</v>
      </c>
      <c r="D45" s="193">
        <f>D46+D47+D48</f>
        <v>3472.5</v>
      </c>
      <c r="E45" s="193">
        <f>E46+E47+E48</f>
        <v>2392</v>
      </c>
      <c r="F45" s="193">
        <f>F46+F47+F48</f>
        <v>2392</v>
      </c>
      <c r="G45" s="194"/>
    </row>
    <row r="46" spans="1:7" s="198" customFormat="1" x14ac:dyDescent="0.25">
      <c r="A46" s="226" t="s">
        <v>820</v>
      </c>
      <c r="B46" s="226"/>
      <c r="C46" s="195" t="s">
        <v>821</v>
      </c>
      <c r="D46" s="196">
        <v>2377</v>
      </c>
      <c r="E46" s="196">
        <v>2392</v>
      </c>
      <c r="F46" s="196">
        <v>2392</v>
      </c>
      <c r="G46" s="194"/>
    </row>
    <row r="47" spans="1:7" s="198" customFormat="1" ht="15.75" customHeight="1" x14ac:dyDescent="0.25">
      <c r="A47" s="226" t="s">
        <v>822</v>
      </c>
      <c r="B47" s="226"/>
      <c r="C47" s="195" t="s">
        <v>823</v>
      </c>
      <c r="D47" s="196">
        <v>128.4</v>
      </c>
      <c r="E47" s="196">
        <v>0</v>
      </c>
      <c r="F47" s="196">
        <v>0</v>
      </c>
      <c r="G47" s="194"/>
    </row>
    <row r="48" spans="1:7" s="198" customFormat="1" x14ac:dyDescent="0.25">
      <c r="A48" s="226" t="s">
        <v>824</v>
      </c>
      <c r="B48" s="226"/>
      <c r="C48" s="195" t="s">
        <v>825</v>
      </c>
      <c r="D48" s="196">
        <v>967.1</v>
      </c>
      <c r="E48" s="196">
        <v>0</v>
      </c>
      <c r="F48" s="196">
        <v>0</v>
      </c>
      <c r="G48" s="194"/>
    </row>
    <row r="49" spans="1:6" s="198" customFormat="1" x14ac:dyDescent="0.25">
      <c r="A49" s="225" t="s">
        <v>826</v>
      </c>
      <c r="B49" s="227"/>
      <c r="C49" s="192" t="s">
        <v>827</v>
      </c>
      <c r="D49" s="193">
        <f>D50</f>
        <v>1996949.3</v>
      </c>
      <c r="E49" s="193">
        <f>E50</f>
        <v>1801741.6</v>
      </c>
      <c r="F49" s="193">
        <f>F50</f>
        <v>1672257.5999999999</v>
      </c>
    </row>
    <row r="50" spans="1:6" s="198" customFormat="1" ht="31.5" x14ac:dyDescent="0.25">
      <c r="A50" s="225" t="s">
        <v>828</v>
      </c>
      <c r="B50" s="227"/>
      <c r="C50" s="192" t="s">
        <v>829</v>
      </c>
      <c r="D50" s="193">
        <f>D51+D52+D53+D54</f>
        <v>1996949.3</v>
      </c>
      <c r="E50" s="193">
        <f>E51+E52+E53+E54</f>
        <v>1801741.6</v>
      </c>
      <c r="F50" s="193">
        <f>F51+F52+F53+F54</f>
        <v>1672257.5999999999</v>
      </c>
    </row>
    <row r="51" spans="1:6" x14ac:dyDescent="0.25">
      <c r="A51" s="226" t="s">
        <v>830</v>
      </c>
      <c r="B51" s="226"/>
      <c r="C51" s="195" t="s">
        <v>831</v>
      </c>
      <c r="D51" s="196">
        <v>151951.29999999999</v>
      </c>
      <c r="E51" s="196">
        <v>148278.79999999999</v>
      </c>
      <c r="F51" s="196">
        <v>154670.29999999999</v>
      </c>
    </row>
    <row r="52" spans="1:6" x14ac:dyDescent="0.25">
      <c r="A52" s="226" t="s">
        <v>832</v>
      </c>
      <c r="B52" s="226"/>
      <c r="C52" s="195" t="s">
        <v>833</v>
      </c>
      <c r="D52" s="196">
        <v>336961.5</v>
      </c>
      <c r="E52" s="196">
        <v>234271.6</v>
      </c>
      <c r="F52" s="196">
        <v>163954.29999999999</v>
      </c>
    </row>
    <row r="53" spans="1:6" x14ac:dyDescent="0.25">
      <c r="A53" s="226" t="s">
        <v>834</v>
      </c>
      <c r="B53" s="226"/>
      <c r="C53" s="195" t="s">
        <v>835</v>
      </c>
      <c r="D53" s="196">
        <v>1203626.2</v>
      </c>
      <c r="E53" s="196">
        <v>1202748.8</v>
      </c>
      <c r="F53" s="196">
        <v>1211511.2</v>
      </c>
    </row>
    <row r="54" spans="1:6" x14ac:dyDescent="0.25">
      <c r="A54" s="226" t="s">
        <v>836</v>
      </c>
      <c r="B54" s="226"/>
      <c r="C54" s="195" t="s">
        <v>837</v>
      </c>
      <c r="D54" s="196">
        <v>304410.3</v>
      </c>
      <c r="E54" s="196">
        <v>216442.4</v>
      </c>
      <c r="F54" s="196">
        <v>142121.79999999999</v>
      </c>
    </row>
    <row r="55" spans="1:6" ht="28.5" customHeight="1" x14ac:dyDescent="0.25">
      <c r="A55" s="224"/>
      <c r="B55" s="224"/>
      <c r="C55" s="192" t="s">
        <v>838</v>
      </c>
      <c r="D55" s="193">
        <f>D11+D49</f>
        <v>3489593.8</v>
      </c>
      <c r="E55" s="193">
        <f>E11+E50</f>
        <v>3322829.6</v>
      </c>
      <c r="F55" s="193">
        <f>F11+F50</f>
        <v>3235315.5999999996</v>
      </c>
    </row>
    <row r="57" spans="1:6" x14ac:dyDescent="0.2">
      <c r="C57" s="213"/>
      <c r="D57" s="214"/>
      <c r="E57" s="214"/>
      <c r="F57" s="214"/>
    </row>
    <row r="58" spans="1:6" x14ac:dyDescent="0.2">
      <c r="C58" s="215"/>
      <c r="D58" s="216"/>
    </row>
    <row r="59" spans="1:6" x14ac:dyDescent="0.2">
      <c r="C59" s="215"/>
      <c r="D59" s="217"/>
    </row>
  </sheetData>
  <mergeCells count="48">
    <mergeCell ref="A19:B19"/>
    <mergeCell ref="A6:F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</mergeCells>
  <pageMargins left="0.39370078740157483" right="0.39370078740157483" top="0.98425196850393704" bottom="0.39370078740157483" header="0.51181102362204722" footer="0.51181102362204722"/>
  <pageSetup paperSize="9" scale="71" fitToHeight="5" orientation="landscape" horizontalDpi="0" verticalDpi="0" r:id="rId1"/>
  <headerFooter differentFirst="1">
    <oddHeader>&amp;C&amp;N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18"/>
  <sheetViews>
    <sheetView topLeftCell="A495" zoomScale="90" zoomScaleNormal="90" workbookViewId="0">
      <selection activeCell="M513" sqref="M513"/>
    </sheetView>
  </sheetViews>
  <sheetFormatPr defaultRowHeight="12.75" outlineLevelRow="7" x14ac:dyDescent="0.2"/>
  <cols>
    <col min="1" max="1" width="20.7109375" style="75" customWidth="1"/>
    <col min="2" max="2" width="10.28515625" style="75" customWidth="1"/>
    <col min="3" max="3" width="81.42578125" style="94" customWidth="1"/>
    <col min="4" max="4" width="17.28515625" style="75" customWidth="1"/>
    <col min="5" max="5" width="17.85546875" style="75" customWidth="1"/>
    <col min="6" max="6" width="17.7109375" style="75" customWidth="1"/>
    <col min="7" max="7" width="18.28515625" style="75" customWidth="1"/>
    <col min="8" max="16384" width="9.140625" style="75"/>
  </cols>
  <sheetData>
    <row r="1" spans="1:7" s="63" customFormat="1" ht="15.75" x14ac:dyDescent="0.25">
      <c r="A1" s="235"/>
      <c r="B1" s="235"/>
      <c r="C1" s="61"/>
      <c r="D1" s="62"/>
      <c r="E1" s="1" t="s">
        <v>840</v>
      </c>
    </row>
    <row r="2" spans="1:7" s="63" customFormat="1" ht="15.75" x14ac:dyDescent="0.25">
      <c r="A2" s="62"/>
      <c r="B2" s="62"/>
      <c r="C2" s="61"/>
      <c r="D2" s="62"/>
      <c r="E2" s="2" t="s">
        <v>492</v>
      </c>
    </row>
    <row r="3" spans="1:7" s="63" customFormat="1" ht="15.75" x14ac:dyDescent="0.25">
      <c r="A3" s="64"/>
      <c r="B3" s="64"/>
      <c r="C3" s="65"/>
      <c r="D3" s="64"/>
      <c r="E3" s="3" t="s">
        <v>493</v>
      </c>
    </row>
    <row r="4" spans="1:7" s="63" customFormat="1" ht="15.75" x14ac:dyDescent="0.25">
      <c r="A4" s="64"/>
      <c r="B4" s="64"/>
      <c r="C4" s="66"/>
      <c r="D4" s="64"/>
      <c r="E4" s="3" t="s">
        <v>747</v>
      </c>
    </row>
    <row r="5" spans="1:7" s="63" customFormat="1" ht="15.75" x14ac:dyDescent="0.25">
      <c r="A5" s="64"/>
      <c r="B5" s="64"/>
      <c r="C5" s="66"/>
      <c r="D5" s="64"/>
      <c r="E5" s="3"/>
    </row>
    <row r="6" spans="1:7" s="63" customFormat="1" ht="15.75" x14ac:dyDescent="0.25">
      <c r="A6" s="62"/>
      <c r="B6" s="62"/>
      <c r="C6" s="61"/>
      <c r="D6" s="62"/>
      <c r="E6" s="62"/>
    </row>
    <row r="7" spans="1:7" s="63" customFormat="1" ht="32.25" customHeight="1" x14ac:dyDescent="0.25">
      <c r="A7" s="236" t="s">
        <v>660</v>
      </c>
      <c r="B7" s="236"/>
      <c r="C7" s="236"/>
      <c r="D7" s="236"/>
      <c r="E7" s="236"/>
      <c r="F7" s="236"/>
    </row>
    <row r="8" spans="1:7" s="63" customFormat="1" ht="15.75" customHeight="1" x14ac:dyDescent="0.25">
      <c r="A8" s="236"/>
      <c r="B8" s="236"/>
      <c r="C8" s="236"/>
      <c r="D8" s="236"/>
      <c r="E8" s="236"/>
      <c r="F8" s="236"/>
    </row>
    <row r="9" spans="1:7" s="63" customFormat="1" ht="20.25" customHeight="1" x14ac:dyDescent="0.35">
      <c r="A9" s="67"/>
      <c r="B9" s="67"/>
      <c r="C9" s="68"/>
      <c r="D9" s="68"/>
      <c r="E9" s="62"/>
    </row>
    <row r="10" spans="1:7" s="70" customFormat="1" ht="32.25" customHeight="1" x14ac:dyDescent="0.2">
      <c r="A10" s="5" t="s">
        <v>476</v>
      </c>
      <c r="B10" s="5" t="s">
        <v>477</v>
      </c>
      <c r="C10" s="69" t="s">
        <v>420</v>
      </c>
      <c r="D10" s="209" t="s">
        <v>659</v>
      </c>
      <c r="E10" s="209" t="s">
        <v>658</v>
      </c>
      <c r="F10" s="209" t="s">
        <v>657</v>
      </c>
    </row>
    <row r="11" spans="1:7" s="70" customFormat="1" ht="19.5" customHeight="1" x14ac:dyDescent="0.2">
      <c r="A11" s="71" t="s">
        <v>421</v>
      </c>
      <c r="B11" s="71" t="s">
        <v>422</v>
      </c>
      <c r="C11" s="69">
        <v>3</v>
      </c>
      <c r="D11" s="4" t="s">
        <v>423</v>
      </c>
      <c r="E11" s="4" t="s">
        <v>643</v>
      </c>
      <c r="F11" s="4" t="s">
        <v>424</v>
      </c>
    </row>
    <row r="12" spans="1:7" ht="31.5" outlineLevel="2" x14ac:dyDescent="0.2">
      <c r="A12" s="72" t="s">
        <v>234</v>
      </c>
      <c r="B12" s="72"/>
      <c r="C12" s="83" t="s">
        <v>235</v>
      </c>
      <c r="D12" s="73">
        <f>D13+D30</f>
        <v>1716931.21</v>
      </c>
      <c r="E12" s="73">
        <f t="shared" ref="E12:F12" si="0">E13+E30</f>
        <v>1711697.5000000002</v>
      </c>
      <c r="F12" s="73">
        <f t="shared" si="0"/>
        <v>1716121.7100000002</v>
      </c>
      <c r="G12" s="74"/>
    </row>
    <row r="13" spans="1:7" ht="31.5" outlineLevel="3" x14ac:dyDescent="0.2">
      <c r="A13" s="72" t="s">
        <v>236</v>
      </c>
      <c r="B13" s="72"/>
      <c r="C13" s="83" t="s">
        <v>237</v>
      </c>
      <c r="D13" s="73">
        <f>D14+D21</f>
        <v>8961.2000000000007</v>
      </c>
      <c r="E13" s="73">
        <f t="shared" ref="E13:F13" si="1">E14+E21</f>
        <v>6912.4000000000005</v>
      </c>
      <c r="F13" s="73">
        <f t="shared" si="1"/>
        <v>5123.8</v>
      </c>
      <c r="G13" s="74"/>
    </row>
    <row r="14" spans="1:7" ht="47.25" outlineLevel="4" x14ac:dyDescent="0.2">
      <c r="A14" s="72" t="s">
        <v>238</v>
      </c>
      <c r="B14" s="72"/>
      <c r="C14" s="83" t="s">
        <v>239</v>
      </c>
      <c r="D14" s="73">
        <f>D15+D17+D19</f>
        <v>8381.5</v>
      </c>
      <c r="E14" s="73">
        <f t="shared" ref="E14:F14" si="2">E15+E17+E19</f>
        <v>6448.8</v>
      </c>
      <c r="F14" s="73">
        <f t="shared" si="2"/>
        <v>4710.6000000000004</v>
      </c>
      <c r="G14" s="74"/>
    </row>
    <row r="15" spans="1:7" ht="15.75" outlineLevel="5" x14ac:dyDescent="0.2">
      <c r="A15" s="72" t="s">
        <v>302</v>
      </c>
      <c r="B15" s="72"/>
      <c r="C15" s="83" t="s">
        <v>303</v>
      </c>
      <c r="D15" s="73">
        <f>D16</f>
        <v>6881.5</v>
      </c>
      <c r="E15" s="73">
        <f>E16</f>
        <v>5298.8</v>
      </c>
      <c r="F15" s="73">
        <f>F16</f>
        <v>4610.6000000000004</v>
      </c>
      <c r="G15" s="74"/>
    </row>
    <row r="16" spans="1:7" ht="15.75" outlineLevel="7" x14ac:dyDescent="0.2">
      <c r="A16" s="76" t="s">
        <v>302</v>
      </c>
      <c r="B16" s="76" t="s">
        <v>15</v>
      </c>
      <c r="C16" s="84" t="s">
        <v>16</v>
      </c>
      <c r="D16" s="77">
        <v>6881.5</v>
      </c>
      <c r="E16" s="77">
        <v>5298.8</v>
      </c>
      <c r="F16" s="77">
        <v>4610.6000000000004</v>
      </c>
      <c r="G16" s="74"/>
    </row>
    <row r="17" spans="1:7" s="70" customFormat="1" ht="15.75" outlineLevel="7" x14ac:dyDescent="0.2">
      <c r="A17" s="58" t="s">
        <v>448</v>
      </c>
      <c r="B17" s="58"/>
      <c r="C17" s="183" t="s">
        <v>446</v>
      </c>
      <c r="D17" s="73">
        <f>D18</f>
        <v>100</v>
      </c>
      <c r="E17" s="73">
        <f>E18</f>
        <v>100</v>
      </c>
      <c r="F17" s="73">
        <f>F18</f>
        <v>100</v>
      </c>
      <c r="G17" s="74"/>
    </row>
    <row r="18" spans="1:7" ht="31.5" outlineLevel="7" x14ac:dyDescent="0.2">
      <c r="A18" s="57" t="s">
        <v>448</v>
      </c>
      <c r="B18" s="57" t="s">
        <v>70</v>
      </c>
      <c r="C18" s="80" t="s">
        <v>447</v>
      </c>
      <c r="D18" s="77">
        <v>100</v>
      </c>
      <c r="E18" s="77">
        <v>100</v>
      </c>
      <c r="F18" s="77">
        <v>100</v>
      </c>
      <c r="G18" s="74"/>
    </row>
    <row r="19" spans="1:7" ht="31.5" outlineLevel="5" x14ac:dyDescent="0.2">
      <c r="A19" s="72" t="s">
        <v>304</v>
      </c>
      <c r="B19" s="72"/>
      <c r="C19" s="83" t="s">
        <v>626</v>
      </c>
      <c r="D19" s="73">
        <f>D20</f>
        <v>1400</v>
      </c>
      <c r="E19" s="73">
        <f>E20</f>
        <v>1050</v>
      </c>
      <c r="F19" s="73">
        <f>F20</f>
        <v>0</v>
      </c>
      <c r="G19" s="74"/>
    </row>
    <row r="20" spans="1:7" ht="31.5" outlineLevel="7" x14ac:dyDescent="0.2">
      <c r="A20" s="76" t="s">
        <v>304</v>
      </c>
      <c r="B20" s="76" t="s">
        <v>70</v>
      </c>
      <c r="C20" s="84" t="s">
        <v>71</v>
      </c>
      <c r="D20" s="77">
        <v>1400</v>
      </c>
      <c r="E20" s="77">
        <v>1050</v>
      </c>
      <c r="F20" s="77"/>
      <c r="G20" s="74"/>
    </row>
    <row r="21" spans="1:7" ht="47.25" outlineLevel="4" x14ac:dyDescent="0.2">
      <c r="A21" s="72" t="s">
        <v>316</v>
      </c>
      <c r="B21" s="72"/>
      <c r="C21" s="83" t="s">
        <v>317</v>
      </c>
      <c r="D21" s="73">
        <f>D22+D26+D28</f>
        <v>579.70000000000005</v>
      </c>
      <c r="E21" s="73">
        <f>E22+E26+E28</f>
        <v>463.6</v>
      </c>
      <c r="F21" s="73">
        <f>F22+F26+F28</f>
        <v>413.2</v>
      </c>
      <c r="G21" s="74"/>
    </row>
    <row r="22" spans="1:7" ht="15.75" outlineLevel="5" x14ac:dyDescent="0.2">
      <c r="A22" s="72" t="s">
        <v>331</v>
      </c>
      <c r="B22" s="72"/>
      <c r="C22" s="83" t="s">
        <v>332</v>
      </c>
      <c r="D22" s="73">
        <f>D23+D24+D25</f>
        <v>407.4</v>
      </c>
      <c r="E22" s="73">
        <f>E23+E24+E25</f>
        <v>313.7</v>
      </c>
      <c r="F22" s="73">
        <f>F23+F24+F25</f>
        <v>273</v>
      </c>
      <c r="G22" s="74"/>
    </row>
    <row r="23" spans="1:7" ht="31.5" outlineLevel="7" x14ac:dyDescent="0.2">
      <c r="A23" s="76" t="s">
        <v>331</v>
      </c>
      <c r="B23" s="76" t="s">
        <v>7</v>
      </c>
      <c r="C23" s="84" t="s">
        <v>8</v>
      </c>
      <c r="D23" s="17">
        <v>123.3</v>
      </c>
      <c r="E23" s="17">
        <v>94.9</v>
      </c>
      <c r="F23" s="17">
        <v>82.6</v>
      </c>
      <c r="G23" s="74"/>
    </row>
    <row r="24" spans="1:7" ht="15.75" outlineLevel="7" x14ac:dyDescent="0.2">
      <c r="A24" s="76" t="s">
        <v>331</v>
      </c>
      <c r="B24" s="76" t="s">
        <v>21</v>
      </c>
      <c r="C24" s="84" t="s">
        <v>22</v>
      </c>
      <c r="D24" s="17">
        <v>62.4</v>
      </c>
      <c r="E24" s="17">
        <v>48.1</v>
      </c>
      <c r="F24" s="17">
        <v>41.8</v>
      </c>
      <c r="G24" s="74"/>
    </row>
    <row r="25" spans="1:7" ht="31.5" outlineLevel="7" x14ac:dyDescent="0.2">
      <c r="A25" s="76" t="s">
        <v>331</v>
      </c>
      <c r="B25" s="76" t="s">
        <v>70</v>
      </c>
      <c r="C25" s="84" t="s">
        <v>71</v>
      </c>
      <c r="D25" s="17">
        <v>221.7</v>
      </c>
      <c r="E25" s="17">
        <v>170.7</v>
      </c>
      <c r="F25" s="17">
        <v>148.6</v>
      </c>
      <c r="G25" s="74"/>
    </row>
    <row r="26" spans="1:7" ht="31.5" outlineLevel="5" x14ac:dyDescent="0.2">
      <c r="A26" s="72" t="s">
        <v>333</v>
      </c>
      <c r="B26" s="72"/>
      <c r="C26" s="83" t="s">
        <v>334</v>
      </c>
      <c r="D26" s="73">
        <f>D27</f>
        <v>97.3</v>
      </c>
      <c r="E26" s="73">
        <f t="shared" ref="E26:F26" si="3">E27</f>
        <v>74.900000000000006</v>
      </c>
      <c r="F26" s="73">
        <f t="shared" si="3"/>
        <v>65.2</v>
      </c>
      <c r="G26" s="74"/>
    </row>
    <row r="27" spans="1:7" ht="31.5" outlineLevel="7" x14ac:dyDescent="0.2">
      <c r="A27" s="76" t="s">
        <v>333</v>
      </c>
      <c r="B27" s="76" t="s">
        <v>70</v>
      </c>
      <c r="C27" s="84" t="s">
        <v>71</v>
      </c>
      <c r="D27" s="77">
        <v>97.3</v>
      </c>
      <c r="E27" s="77">
        <v>74.900000000000006</v>
      </c>
      <c r="F27" s="77">
        <v>65.2</v>
      </c>
      <c r="G27" s="74"/>
    </row>
    <row r="28" spans="1:7" ht="15.75" outlineLevel="5" x14ac:dyDescent="0.2">
      <c r="A28" s="72" t="s">
        <v>335</v>
      </c>
      <c r="B28" s="72"/>
      <c r="C28" s="83" t="s">
        <v>336</v>
      </c>
      <c r="D28" s="73">
        <f>D29</f>
        <v>75</v>
      </c>
      <c r="E28" s="73">
        <f t="shared" ref="E28:F28" si="4">E29</f>
        <v>75</v>
      </c>
      <c r="F28" s="73">
        <f t="shared" si="4"/>
        <v>75</v>
      </c>
      <c r="G28" s="74"/>
    </row>
    <row r="29" spans="1:7" ht="15.75" outlineLevel="7" x14ac:dyDescent="0.2">
      <c r="A29" s="76" t="s">
        <v>335</v>
      </c>
      <c r="B29" s="76" t="s">
        <v>21</v>
      </c>
      <c r="C29" s="84" t="s">
        <v>22</v>
      </c>
      <c r="D29" s="77">
        <v>75</v>
      </c>
      <c r="E29" s="77">
        <v>75</v>
      </c>
      <c r="F29" s="77">
        <v>75</v>
      </c>
      <c r="G29" s="74"/>
    </row>
    <row r="30" spans="1:7" ht="31.5" outlineLevel="3" x14ac:dyDescent="0.2">
      <c r="A30" s="72" t="s">
        <v>305</v>
      </c>
      <c r="B30" s="72"/>
      <c r="C30" s="83" t="s">
        <v>306</v>
      </c>
      <c r="D30" s="73">
        <f>D31+D43</f>
        <v>1707970.01</v>
      </c>
      <c r="E30" s="73">
        <f>E31+E43</f>
        <v>1704785.1000000003</v>
      </c>
      <c r="F30" s="73">
        <f>F31+F43</f>
        <v>1710997.9100000001</v>
      </c>
      <c r="G30" s="74"/>
    </row>
    <row r="31" spans="1:7" ht="31.5" outlineLevel="4" x14ac:dyDescent="0.2">
      <c r="A31" s="72" t="s">
        <v>307</v>
      </c>
      <c r="B31" s="72"/>
      <c r="C31" s="83" t="s">
        <v>39</v>
      </c>
      <c r="D31" s="73">
        <f>D32+D35+D37+D39+D41</f>
        <v>359166.80000000005</v>
      </c>
      <c r="E31" s="73">
        <f t="shared" ref="E31:F31" si="5">E32+E35+E37+E39+E41</f>
        <v>359603.5</v>
      </c>
      <c r="F31" s="73">
        <f t="shared" si="5"/>
        <v>360057.80000000005</v>
      </c>
      <c r="G31" s="74"/>
    </row>
    <row r="32" spans="1:7" ht="15.75" outlineLevel="5" x14ac:dyDescent="0.2">
      <c r="A32" s="72" t="s">
        <v>337</v>
      </c>
      <c r="B32" s="72"/>
      <c r="C32" s="83" t="s">
        <v>41</v>
      </c>
      <c r="D32" s="73">
        <f>D33+D34</f>
        <v>11001.900000000001</v>
      </c>
      <c r="E32" s="73">
        <f>E33+E34</f>
        <v>11438.6</v>
      </c>
      <c r="F32" s="73">
        <f>F33+F34</f>
        <v>11892.900000000001</v>
      </c>
      <c r="G32" s="74"/>
    </row>
    <row r="33" spans="1:7" ht="47.25" outlineLevel="7" x14ac:dyDescent="0.2">
      <c r="A33" s="76" t="s">
        <v>337</v>
      </c>
      <c r="B33" s="76" t="s">
        <v>4</v>
      </c>
      <c r="C33" s="84" t="s">
        <v>5</v>
      </c>
      <c r="D33" s="17">
        <v>10918.2</v>
      </c>
      <c r="E33" s="17">
        <v>11354.9</v>
      </c>
      <c r="F33" s="17">
        <v>11809.2</v>
      </c>
      <c r="G33" s="74"/>
    </row>
    <row r="34" spans="1:7" ht="31.5" outlineLevel="7" x14ac:dyDescent="0.2">
      <c r="A34" s="76" t="s">
        <v>337</v>
      </c>
      <c r="B34" s="76" t="s">
        <v>7</v>
      </c>
      <c r="C34" s="84" t="s">
        <v>8</v>
      </c>
      <c r="D34" s="17">
        <v>83.7</v>
      </c>
      <c r="E34" s="17">
        <v>83.7</v>
      </c>
      <c r="F34" s="17">
        <v>83.7</v>
      </c>
      <c r="G34" s="74"/>
    </row>
    <row r="35" spans="1:7" ht="31.5" outlineLevel="5" x14ac:dyDescent="0.2">
      <c r="A35" s="72" t="s">
        <v>308</v>
      </c>
      <c r="B35" s="72"/>
      <c r="C35" s="83" t="s">
        <v>309</v>
      </c>
      <c r="D35" s="73">
        <f>D36</f>
        <v>136462.5</v>
      </c>
      <c r="E35" s="73">
        <f>E36</f>
        <v>136462.5</v>
      </c>
      <c r="F35" s="73">
        <f>F36</f>
        <v>136462.5</v>
      </c>
      <c r="G35" s="74"/>
    </row>
    <row r="36" spans="1:7" ht="31.5" outlineLevel="7" x14ac:dyDescent="0.2">
      <c r="A36" s="76" t="s">
        <v>308</v>
      </c>
      <c r="B36" s="76" t="s">
        <v>70</v>
      </c>
      <c r="C36" s="84" t="s">
        <v>71</v>
      </c>
      <c r="D36" s="77">
        <v>136462.5</v>
      </c>
      <c r="E36" s="77">
        <v>136462.5</v>
      </c>
      <c r="F36" s="77">
        <v>136462.5</v>
      </c>
      <c r="G36" s="74"/>
    </row>
    <row r="37" spans="1:7" ht="15.75" outlineLevel="5" x14ac:dyDescent="0.2">
      <c r="A37" s="72" t="s">
        <v>318</v>
      </c>
      <c r="B37" s="72"/>
      <c r="C37" s="83" t="s">
        <v>319</v>
      </c>
      <c r="D37" s="73">
        <f>D38</f>
        <v>113105.3</v>
      </c>
      <c r="E37" s="73">
        <f>E38</f>
        <v>113105.3</v>
      </c>
      <c r="F37" s="73">
        <f>F38</f>
        <v>113105.3</v>
      </c>
      <c r="G37" s="74"/>
    </row>
    <row r="38" spans="1:7" ht="31.5" outlineLevel="7" x14ac:dyDescent="0.2">
      <c r="A38" s="76" t="s">
        <v>318</v>
      </c>
      <c r="B38" s="76" t="s">
        <v>70</v>
      </c>
      <c r="C38" s="84" t="s">
        <v>71</v>
      </c>
      <c r="D38" s="77">
        <v>113105.3</v>
      </c>
      <c r="E38" s="77">
        <v>113105.3</v>
      </c>
      <c r="F38" s="77">
        <v>113105.3</v>
      </c>
      <c r="G38" s="74"/>
    </row>
    <row r="39" spans="1:7" ht="15.75" outlineLevel="5" x14ac:dyDescent="0.2">
      <c r="A39" s="72" t="s">
        <v>325</v>
      </c>
      <c r="B39" s="72"/>
      <c r="C39" s="83" t="s">
        <v>326</v>
      </c>
      <c r="D39" s="73">
        <f>D40</f>
        <v>85467.6</v>
      </c>
      <c r="E39" s="73">
        <f>E40</f>
        <v>85467.6</v>
      </c>
      <c r="F39" s="73">
        <f>F40</f>
        <v>85467.6</v>
      </c>
      <c r="G39" s="74"/>
    </row>
    <row r="40" spans="1:7" ht="31.5" outlineLevel="7" x14ac:dyDescent="0.2">
      <c r="A40" s="76" t="s">
        <v>325</v>
      </c>
      <c r="B40" s="76" t="s">
        <v>70</v>
      </c>
      <c r="C40" s="84" t="s">
        <v>71</v>
      </c>
      <c r="D40" s="77">
        <v>85467.6</v>
      </c>
      <c r="E40" s="77">
        <v>85467.6</v>
      </c>
      <c r="F40" s="77">
        <v>85467.6</v>
      </c>
      <c r="G40" s="74"/>
    </row>
    <row r="41" spans="1:7" ht="15.75" outlineLevel="5" x14ac:dyDescent="0.2">
      <c r="A41" s="72" t="s">
        <v>338</v>
      </c>
      <c r="B41" s="72"/>
      <c r="C41" s="83" t="s">
        <v>241</v>
      </c>
      <c r="D41" s="73">
        <f>D42</f>
        <v>13129.5</v>
      </c>
      <c r="E41" s="73">
        <f>E42</f>
        <v>13129.5</v>
      </c>
      <c r="F41" s="73">
        <f>F42</f>
        <v>13129.5</v>
      </c>
      <c r="G41" s="74"/>
    </row>
    <row r="42" spans="1:7" ht="31.5" outlineLevel="7" x14ac:dyDescent="0.2">
      <c r="A42" s="76" t="s">
        <v>338</v>
      </c>
      <c r="B42" s="76" t="s">
        <v>70</v>
      </c>
      <c r="C42" s="84" t="s">
        <v>71</v>
      </c>
      <c r="D42" s="77">
        <v>13129.5</v>
      </c>
      <c r="E42" s="77">
        <v>13129.5</v>
      </c>
      <c r="F42" s="77">
        <v>13129.5</v>
      </c>
      <c r="G42" s="74"/>
    </row>
    <row r="43" spans="1:7" ht="31.5" outlineLevel="4" x14ac:dyDescent="0.2">
      <c r="A43" s="72" t="s">
        <v>310</v>
      </c>
      <c r="B43" s="72"/>
      <c r="C43" s="83" t="s">
        <v>311</v>
      </c>
      <c r="D43" s="73">
        <f>D44+D46+D48+D50+D55+D61+D63+D65+D67</f>
        <v>1348803.21</v>
      </c>
      <c r="E43" s="73">
        <f t="shared" ref="E43:F43" si="6">E44+E46+E48+E50+E55+E61+E63+E65+E67</f>
        <v>1345181.6000000003</v>
      </c>
      <c r="F43" s="73">
        <f t="shared" si="6"/>
        <v>1350940.11</v>
      </c>
      <c r="G43" s="74"/>
    </row>
    <row r="44" spans="1:7" ht="47.25" outlineLevel="5" x14ac:dyDescent="0.2">
      <c r="A44" s="72" t="s">
        <v>312</v>
      </c>
      <c r="B44" s="72"/>
      <c r="C44" s="83" t="s">
        <v>313</v>
      </c>
      <c r="D44" s="73">
        <f>D45</f>
        <v>22877.4</v>
      </c>
      <c r="E44" s="73">
        <f>E45</f>
        <v>22877.4</v>
      </c>
      <c r="F44" s="73">
        <f>F45</f>
        <v>22877.4</v>
      </c>
      <c r="G44" s="74"/>
    </row>
    <row r="45" spans="1:7" ht="31.5" outlineLevel="7" x14ac:dyDescent="0.2">
      <c r="A45" s="76" t="s">
        <v>312</v>
      </c>
      <c r="B45" s="76" t="s">
        <v>70</v>
      </c>
      <c r="C45" s="84" t="s">
        <v>71</v>
      </c>
      <c r="D45" s="77">
        <f>6287.7+16589.7</f>
        <v>22877.4</v>
      </c>
      <c r="E45" s="77">
        <f t="shared" ref="E45:F45" si="7">6287.7+16589.7</f>
        <v>22877.4</v>
      </c>
      <c r="F45" s="77">
        <f t="shared" si="7"/>
        <v>22877.4</v>
      </c>
      <c r="G45" s="74"/>
    </row>
    <row r="46" spans="1:7" ht="15.75" outlineLevel="5" x14ac:dyDescent="0.2">
      <c r="A46" s="72" t="s">
        <v>327</v>
      </c>
      <c r="B46" s="72"/>
      <c r="C46" s="83" t="s">
        <v>328</v>
      </c>
      <c r="D46" s="73">
        <f>D47</f>
        <v>4455</v>
      </c>
      <c r="E46" s="73">
        <f>E47</f>
        <v>4455</v>
      </c>
      <c r="F46" s="73">
        <f>F47</f>
        <v>4455</v>
      </c>
      <c r="G46" s="74"/>
    </row>
    <row r="47" spans="1:7" ht="31.5" outlineLevel="7" x14ac:dyDescent="0.2">
      <c r="A47" s="76" t="s">
        <v>327</v>
      </c>
      <c r="B47" s="76" t="s">
        <v>70</v>
      </c>
      <c r="C47" s="84" t="s">
        <v>71</v>
      </c>
      <c r="D47" s="77">
        <v>4455</v>
      </c>
      <c r="E47" s="77">
        <v>4455</v>
      </c>
      <c r="F47" s="77">
        <v>4455</v>
      </c>
      <c r="G47" s="74"/>
    </row>
    <row r="48" spans="1:7" ht="47.25" outlineLevel="5" x14ac:dyDescent="0.2">
      <c r="A48" s="72" t="s">
        <v>320</v>
      </c>
      <c r="B48" s="72"/>
      <c r="C48" s="83" t="s">
        <v>321</v>
      </c>
      <c r="D48" s="73">
        <f>D49</f>
        <v>54531.7</v>
      </c>
      <c r="E48" s="73">
        <f>E49</f>
        <v>51567</v>
      </c>
      <c r="F48" s="73">
        <f>F49</f>
        <v>51567</v>
      </c>
      <c r="G48" s="74"/>
    </row>
    <row r="49" spans="1:7" ht="31.5" outlineLevel="7" x14ac:dyDescent="0.2">
      <c r="A49" s="76" t="s">
        <v>320</v>
      </c>
      <c r="B49" s="76" t="s">
        <v>70</v>
      </c>
      <c r="C49" s="84" t="s">
        <v>71</v>
      </c>
      <c r="D49" s="77">
        <v>54531.7</v>
      </c>
      <c r="E49" s="77">
        <v>51567</v>
      </c>
      <c r="F49" s="77">
        <v>51567</v>
      </c>
      <c r="G49" s="74"/>
    </row>
    <row r="50" spans="1:7" ht="15.75" outlineLevel="5" x14ac:dyDescent="0.2">
      <c r="A50" s="72" t="s">
        <v>329</v>
      </c>
      <c r="B50" s="72"/>
      <c r="C50" s="83" t="s">
        <v>330</v>
      </c>
      <c r="D50" s="73">
        <f>D51+D52+D53+D54</f>
        <v>26250.11</v>
      </c>
      <c r="E50" s="73">
        <f>E51+E52+E53+E54</f>
        <v>27695.1</v>
      </c>
      <c r="F50" s="73">
        <f>F51+F52+F53+F54</f>
        <v>29862.510000000002</v>
      </c>
      <c r="G50" s="74"/>
    </row>
    <row r="51" spans="1:7" ht="31.5" outlineLevel="7" x14ac:dyDescent="0.2">
      <c r="A51" s="76" t="s">
        <v>329</v>
      </c>
      <c r="B51" s="76" t="s">
        <v>7</v>
      </c>
      <c r="C51" s="84" t="s">
        <v>8</v>
      </c>
      <c r="D51" s="77">
        <v>6439.99</v>
      </c>
      <c r="E51" s="77">
        <v>6662.06</v>
      </c>
      <c r="F51" s="77">
        <v>8105.51</v>
      </c>
      <c r="G51" s="74"/>
    </row>
    <row r="52" spans="1:7" ht="15.75" outlineLevel="7" x14ac:dyDescent="0.2">
      <c r="A52" s="76" t="s">
        <v>329</v>
      </c>
      <c r="B52" s="76" t="s">
        <v>21</v>
      </c>
      <c r="C52" s="84" t="s">
        <v>22</v>
      </c>
      <c r="D52" s="77">
        <v>354.82</v>
      </c>
      <c r="E52" s="77">
        <v>272.2</v>
      </c>
      <c r="F52" s="77">
        <v>444.76</v>
      </c>
      <c r="G52" s="74"/>
    </row>
    <row r="53" spans="1:7" ht="31.5" outlineLevel="7" x14ac:dyDescent="0.2">
      <c r="A53" s="76" t="s">
        <v>329</v>
      </c>
      <c r="B53" s="76" t="s">
        <v>70</v>
      </c>
      <c r="C53" s="84" t="s">
        <v>71</v>
      </c>
      <c r="D53" s="77">
        <v>9351.17</v>
      </c>
      <c r="E53" s="77">
        <v>9934.99</v>
      </c>
      <c r="F53" s="77">
        <v>10208.799999999999</v>
      </c>
      <c r="G53" s="74"/>
    </row>
    <row r="54" spans="1:7" ht="15.75" outlineLevel="7" x14ac:dyDescent="0.2">
      <c r="A54" s="76" t="s">
        <v>329</v>
      </c>
      <c r="B54" s="76" t="s">
        <v>15</v>
      </c>
      <c r="C54" s="84" t="s">
        <v>16</v>
      </c>
      <c r="D54" s="77">
        <v>10104.129999999999</v>
      </c>
      <c r="E54" s="77">
        <v>10825.85</v>
      </c>
      <c r="F54" s="77">
        <v>11103.44</v>
      </c>
      <c r="G54" s="74"/>
    </row>
    <row r="55" spans="1:7" ht="31.5" outlineLevel="7" x14ac:dyDescent="0.2">
      <c r="A55" s="72" t="s">
        <v>314</v>
      </c>
      <c r="B55" s="72"/>
      <c r="C55" s="83" t="s">
        <v>315</v>
      </c>
      <c r="D55" s="73">
        <f>D56+D57+D58+D59+D60</f>
        <v>1137129.3</v>
      </c>
      <c r="E55" s="73">
        <f t="shared" ref="E55:F55" si="8">E56+E57+E58+E59+E60</f>
        <v>1137193.5000000002</v>
      </c>
      <c r="F55" s="73">
        <f t="shared" si="8"/>
        <v>1140862.5000000002</v>
      </c>
      <c r="G55" s="74"/>
    </row>
    <row r="56" spans="1:7" ht="47.25" outlineLevel="7" x14ac:dyDescent="0.2">
      <c r="A56" s="76" t="s">
        <v>314</v>
      </c>
      <c r="B56" s="76" t="s">
        <v>4</v>
      </c>
      <c r="C56" s="84" t="s">
        <v>5</v>
      </c>
      <c r="D56" s="85">
        <f>18535.5+50</f>
        <v>18585.5</v>
      </c>
      <c r="E56" s="85">
        <v>18475.899999999998</v>
      </c>
      <c r="F56" s="85">
        <v>18524</v>
      </c>
      <c r="G56" s="74"/>
    </row>
    <row r="57" spans="1:7" ht="31.5" outlineLevel="7" x14ac:dyDescent="0.2">
      <c r="A57" s="76" t="s">
        <v>314</v>
      </c>
      <c r="B57" s="76" t="s">
        <v>7</v>
      </c>
      <c r="C57" s="84" t="s">
        <v>8</v>
      </c>
      <c r="D57" s="85">
        <f>42.2+1.6</f>
        <v>43.800000000000004</v>
      </c>
      <c r="E57" s="85">
        <v>39.4</v>
      </c>
      <c r="F57" s="85">
        <v>38.6</v>
      </c>
      <c r="G57" s="74"/>
    </row>
    <row r="58" spans="1:7" ht="15.75" outlineLevel="7" x14ac:dyDescent="0.2">
      <c r="A58" s="76" t="s">
        <v>314</v>
      </c>
      <c r="B58" s="76" t="s">
        <v>21</v>
      </c>
      <c r="C58" s="84" t="s">
        <v>22</v>
      </c>
      <c r="D58" s="85">
        <v>2857.5</v>
      </c>
      <c r="E58" s="85">
        <v>2817.5</v>
      </c>
      <c r="F58" s="85">
        <v>2737.5</v>
      </c>
      <c r="G58" s="74"/>
    </row>
    <row r="59" spans="1:7" ht="31.5" outlineLevel="7" x14ac:dyDescent="0.2">
      <c r="A59" s="76" t="s">
        <v>314</v>
      </c>
      <c r="B59" s="76" t="s">
        <v>70</v>
      </c>
      <c r="C59" s="84" t="s">
        <v>71</v>
      </c>
      <c r="D59" s="85">
        <f>1086425.6-51.6</f>
        <v>1086374</v>
      </c>
      <c r="E59" s="85">
        <v>1086208.1000000001</v>
      </c>
      <c r="F59" s="85">
        <v>1089909.8</v>
      </c>
      <c r="G59" s="74"/>
    </row>
    <row r="60" spans="1:7" ht="15.75" outlineLevel="7" x14ac:dyDescent="0.2">
      <c r="A60" s="76" t="s">
        <v>314</v>
      </c>
      <c r="B60" s="76" t="s">
        <v>15</v>
      </c>
      <c r="C60" s="84" t="s">
        <v>16</v>
      </c>
      <c r="D60" s="85">
        <v>29268.5</v>
      </c>
      <c r="E60" s="85">
        <v>29652.6</v>
      </c>
      <c r="F60" s="85">
        <v>29652.6</v>
      </c>
      <c r="G60" s="74"/>
    </row>
    <row r="61" spans="1:7" ht="78.75" outlineLevel="5" x14ac:dyDescent="0.2">
      <c r="A61" s="72" t="s">
        <v>345</v>
      </c>
      <c r="B61" s="72"/>
      <c r="C61" s="184" t="s">
        <v>346</v>
      </c>
      <c r="D61" s="73">
        <f>D62</f>
        <v>4853.3</v>
      </c>
      <c r="E61" s="73">
        <f>E62</f>
        <v>4853.3</v>
      </c>
      <c r="F61" s="73">
        <f>F62</f>
        <v>4853.3</v>
      </c>
      <c r="G61" s="74"/>
    </row>
    <row r="62" spans="1:7" ht="31.5" outlineLevel="7" x14ac:dyDescent="0.2">
      <c r="A62" s="76" t="s">
        <v>345</v>
      </c>
      <c r="B62" s="76" t="s">
        <v>70</v>
      </c>
      <c r="C62" s="84" t="s">
        <v>71</v>
      </c>
      <c r="D62" s="77">
        <v>4853.3</v>
      </c>
      <c r="E62" s="77">
        <v>4853.3</v>
      </c>
      <c r="F62" s="77">
        <v>4853.3</v>
      </c>
      <c r="G62" s="74"/>
    </row>
    <row r="63" spans="1:7" ht="173.25" outlineLevel="5" x14ac:dyDescent="0.2">
      <c r="A63" s="72" t="s">
        <v>324</v>
      </c>
      <c r="B63" s="72"/>
      <c r="C63" s="184" t="s">
        <v>449</v>
      </c>
      <c r="D63" s="73">
        <f>D64</f>
        <v>416.4</v>
      </c>
      <c r="E63" s="73">
        <f>E64</f>
        <v>416.4</v>
      </c>
      <c r="F63" s="73">
        <f>F64</f>
        <v>416.4</v>
      </c>
      <c r="G63" s="74"/>
    </row>
    <row r="64" spans="1:7" ht="31.5" outlineLevel="7" x14ac:dyDescent="0.2">
      <c r="A64" s="76" t="s">
        <v>324</v>
      </c>
      <c r="B64" s="76" t="s">
        <v>70</v>
      </c>
      <c r="C64" s="84" t="s">
        <v>71</v>
      </c>
      <c r="D64" s="86">
        <v>416.4</v>
      </c>
      <c r="E64" s="86">
        <v>416.4</v>
      </c>
      <c r="F64" s="86">
        <v>416.4</v>
      </c>
      <c r="G64" s="74"/>
    </row>
    <row r="65" spans="1:7" ht="173.25" outlineLevel="5" x14ac:dyDescent="0.2">
      <c r="A65" s="72" t="s">
        <v>324</v>
      </c>
      <c r="B65" s="72"/>
      <c r="C65" s="184" t="s">
        <v>450</v>
      </c>
      <c r="D65" s="73">
        <f>D66</f>
        <v>5620.4</v>
      </c>
      <c r="E65" s="73">
        <f>E66</f>
        <v>5555.8</v>
      </c>
      <c r="F65" s="73">
        <f>F66</f>
        <v>5491.2</v>
      </c>
      <c r="G65" s="74"/>
    </row>
    <row r="66" spans="1:7" ht="31.5" outlineLevel="7" x14ac:dyDescent="0.2">
      <c r="A66" s="76" t="s">
        <v>324</v>
      </c>
      <c r="B66" s="76" t="s">
        <v>70</v>
      </c>
      <c r="C66" s="84" t="s">
        <v>71</v>
      </c>
      <c r="D66" s="77">
        <v>5620.4</v>
      </c>
      <c r="E66" s="77">
        <v>5555.8</v>
      </c>
      <c r="F66" s="77">
        <v>5491.2</v>
      </c>
      <c r="G66" s="74"/>
    </row>
    <row r="67" spans="1:7" ht="47.25" outlineLevel="5" x14ac:dyDescent="0.2">
      <c r="A67" s="72" t="s">
        <v>322</v>
      </c>
      <c r="B67" s="72"/>
      <c r="C67" s="83" t="s">
        <v>323</v>
      </c>
      <c r="D67" s="73">
        <f>D68</f>
        <v>92669.6</v>
      </c>
      <c r="E67" s="73">
        <f>E68</f>
        <v>90568.1</v>
      </c>
      <c r="F67" s="73">
        <f>F68</f>
        <v>90554.8</v>
      </c>
      <c r="G67" s="74"/>
    </row>
    <row r="68" spans="1:7" ht="31.5" outlineLevel="7" x14ac:dyDescent="0.2">
      <c r="A68" s="76" t="s">
        <v>322</v>
      </c>
      <c r="B68" s="76" t="s">
        <v>70</v>
      </c>
      <c r="C68" s="84" t="s">
        <v>71</v>
      </c>
      <c r="D68" s="77">
        <v>92669.6</v>
      </c>
      <c r="E68" s="77">
        <v>90568.1</v>
      </c>
      <c r="F68" s="77">
        <v>90554.8</v>
      </c>
      <c r="G68" s="74"/>
    </row>
    <row r="69" spans="1:7" ht="31.5" outlineLevel="2" x14ac:dyDescent="0.2">
      <c r="A69" s="72" t="s">
        <v>166</v>
      </c>
      <c r="B69" s="72"/>
      <c r="C69" s="83" t="s">
        <v>167</v>
      </c>
      <c r="D69" s="73">
        <f>D70+D82+D90+D96+D100</f>
        <v>239702.49999999997</v>
      </c>
      <c r="E69" s="73">
        <f>E70+E82+E90+E96+E100</f>
        <v>239181.69999999995</v>
      </c>
      <c r="F69" s="73">
        <f>F70+F82+F90+F96+F100</f>
        <v>239159.59999999998</v>
      </c>
      <c r="G69" s="74"/>
    </row>
    <row r="70" spans="1:7" ht="31.5" outlineLevel="3" x14ac:dyDescent="0.2">
      <c r="A70" s="72" t="s">
        <v>242</v>
      </c>
      <c r="B70" s="72"/>
      <c r="C70" s="83" t="s">
        <v>243</v>
      </c>
      <c r="D70" s="73">
        <f>D71</f>
        <v>3529.9</v>
      </c>
      <c r="E70" s="73">
        <f t="shared" ref="E70:F70" si="9">E71</f>
        <v>2837.4</v>
      </c>
      <c r="F70" s="73">
        <f t="shared" si="9"/>
        <v>2536.6</v>
      </c>
      <c r="G70" s="74"/>
    </row>
    <row r="71" spans="1:7" ht="31.5" outlineLevel="4" x14ac:dyDescent="0.2">
      <c r="A71" s="72" t="s">
        <v>244</v>
      </c>
      <c r="B71" s="72"/>
      <c r="C71" s="83" t="s">
        <v>456</v>
      </c>
      <c r="D71" s="73">
        <f>D72+D74+D76+D80+D78</f>
        <v>3529.9</v>
      </c>
      <c r="E71" s="73">
        <f>E72+E74+E76+E80+E78</f>
        <v>2837.4</v>
      </c>
      <c r="F71" s="73">
        <f>F72+F74+F76+F80+F78</f>
        <v>2536.6</v>
      </c>
      <c r="G71" s="74"/>
    </row>
    <row r="72" spans="1:7" ht="31.5" outlineLevel="5" x14ac:dyDescent="0.2">
      <c r="A72" s="72" t="s">
        <v>245</v>
      </c>
      <c r="B72" s="72"/>
      <c r="C72" s="83" t="s">
        <v>10</v>
      </c>
      <c r="D72" s="73">
        <f>D73</f>
        <v>150</v>
      </c>
      <c r="E72" s="73">
        <f>E73</f>
        <v>150</v>
      </c>
      <c r="F72" s="73">
        <f>F73</f>
        <v>150</v>
      </c>
      <c r="G72" s="74"/>
    </row>
    <row r="73" spans="1:7" ht="31.5" outlineLevel="7" x14ac:dyDescent="0.2">
      <c r="A73" s="76" t="s">
        <v>245</v>
      </c>
      <c r="B73" s="76" t="s">
        <v>7</v>
      </c>
      <c r="C73" s="84" t="s">
        <v>8</v>
      </c>
      <c r="D73" s="77">
        <v>150</v>
      </c>
      <c r="E73" s="77">
        <v>150</v>
      </c>
      <c r="F73" s="77">
        <v>150</v>
      </c>
      <c r="G73" s="74"/>
    </row>
    <row r="74" spans="1:7" ht="15.75" outlineLevel="5" x14ac:dyDescent="0.2">
      <c r="A74" s="72" t="s">
        <v>376</v>
      </c>
      <c r="B74" s="72"/>
      <c r="C74" s="83" t="s">
        <v>377</v>
      </c>
      <c r="D74" s="73">
        <f>D75</f>
        <v>2750</v>
      </c>
      <c r="E74" s="73">
        <f>E75</f>
        <v>2117.5</v>
      </c>
      <c r="F74" s="73">
        <f>F75</f>
        <v>1842.5</v>
      </c>
      <c r="G74" s="74"/>
    </row>
    <row r="75" spans="1:7" ht="31.5" outlineLevel="7" x14ac:dyDescent="0.2">
      <c r="A75" s="76" t="s">
        <v>376</v>
      </c>
      <c r="B75" s="76" t="s">
        <v>7</v>
      </c>
      <c r="C75" s="84" t="s">
        <v>8</v>
      </c>
      <c r="D75" s="77">
        <v>2750</v>
      </c>
      <c r="E75" s="77">
        <v>2117.5</v>
      </c>
      <c r="F75" s="77">
        <v>1842.5</v>
      </c>
      <c r="G75" s="74"/>
    </row>
    <row r="76" spans="1:7" ht="31.5" outlineLevel="5" x14ac:dyDescent="0.2">
      <c r="A76" s="72" t="s">
        <v>378</v>
      </c>
      <c r="B76" s="72"/>
      <c r="C76" s="83" t="s">
        <v>379</v>
      </c>
      <c r="D76" s="73">
        <f>D77</f>
        <v>260</v>
      </c>
      <c r="E76" s="73">
        <f>E77</f>
        <v>200</v>
      </c>
      <c r="F76" s="73">
        <f>F77</f>
        <v>174.2</v>
      </c>
      <c r="G76" s="74"/>
    </row>
    <row r="77" spans="1:7" ht="31.5" outlineLevel="7" x14ac:dyDescent="0.2">
      <c r="A77" s="76" t="s">
        <v>378</v>
      </c>
      <c r="B77" s="76" t="s">
        <v>7</v>
      </c>
      <c r="C77" s="84" t="s">
        <v>8</v>
      </c>
      <c r="D77" s="77">
        <v>260</v>
      </c>
      <c r="E77" s="77">
        <v>200</v>
      </c>
      <c r="F77" s="77">
        <v>174.2</v>
      </c>
      <c r="G77" s="74"/>
    </row>
    <row r="78" spans="1:7" ht="47.25" outlineLevel="7" x14ac:dyDescent="0.2">
      <c r="A78" s="58" t="s">
        <v>629</v>
      </c>
      <c r="B78" s="58"/>
      <c r="C78" s="59" t="s">
        <v>628</v>
      </c>
      <c r="D78" s="73">
        <f>D79</f>
        <v>200</v>
      </c>
      <c r="E78" s="73">
        <f t="shared" ref="E78:F78" si="10">E79</f>
        <v>200</v>
      </c>
      <c r="F78" s="73">
        <f t="shared" si="10"/>
        <v>200</v>
      </c>
      <c r="G78" s="74"/>
    </row>
    <row r="79" spans="1:7" ht="31.5" outlineLevel="7" x14ac:dyDescent="0.2">
      <c r="A79" s="57" t="s">
        <v>629</v>
      </c>
      <c r="B79" s="19" t="s">
        <v>70</v>
      </c>
      <c r="C79" s="44" t="s">
        <v>447</v>
      </c>
      <c r="D79" s="77">
        <v>200</v>
      </c>
      <c r="E79" s="77">
        <v>200</v>
      </c>
      <c r="F79" s="77">
        <v>200</v>
      </c>
      <c r="G79" s="74"/>
    </row>
    <row r="80" spans="1:7" ht="47.25" outlineLevel="7" x14ac:dyDescent="0.2">
      <c r="A80" s="58" t="s">
        <v>486</v>
      </c>
      <c r="B80" s="58"/>
      <c r="C80" s="59" t="s">
        <v>485</v>
      </c>
      <c r="D80" s="73">
        <f>D81</f>
        <v>169.9</v>
      </c>
      <c r="E80" s="73">
        <f t="shared" ref="E80:F80" si="11">E81</f>
        <v>169.9</v>
      </c>
      <c r="F80" s="73">
        <f t="shared" si="11"/>
        <v>169.9</v>
      </c>
      <c r="G80" s="74"/>
    </row>
    <row r="81" spans="1:7" ht="31.5" outlineLevel="7" x14ac:dyDescent="0.2">
      <c r="A81" s="57" t="s">
        <v>486</v>
      </c>
      <c r="B81" s="57" t="s">
        <v>70</v>
      </c>
      <c r="C81" s="81" t="s">
        <v>447</v>
      </c>
      <c r="D81" s="77">
        <v>169.9</v>
      </c>
      <c r="E81" s="77">
        <v>169.9</v>
      </c>
      <c r="F81" s="77">
        <v>169.9</v>
      </c>
      <c r="G81" s="74"/>
    </row>
    <row r="82" spans="1:7" ht="31.5" outlineLevel="3" x14ac:dyDescent="0.2">
      <c r="A82" s="72" t="s">
        <v>168</v>
      </c>
      <c r="B82" s="72"/>
      <c r="C82" s="83" t="s">
        <v>169</v>
      </c>
      <c r="D82" s="73">
        <f>D83</f>
        <v>920</v>
      </c>
      <c r="E82" s="73">
        <f t="shared" ref="E82:F82" si="12">E83</f>
        <v>754.4</v>
      </c>
      <c r="F82" s="73">
        <f t="shared" si="12"/>
        <v>682.4</v>
      </c>
      <c r="G82" s="74"/>
    </row>
    <row r="83" spans="1:7" ht="47.25" outlineLevel="4" x14ac:dyDescent="0.2">
      <c r="A83" s="72" t="s">
        <v>170</v>
      </c>
      <c r="B83" s="72"/>
      <c r="C83" s="83" t="s">
        <v>463</v>
      </c>
      <c r="D83" s="73">
        <f>D84+D88</f>
        <v>920</v>
      </c>
      <c r="E83" s="73">
        <f t="shared" ref="E83:F83" si="13">E84+E88</f>
        <v>754.4</v>
      </c>
      <c r="F83" s="73">
        <f t="shared" si="13"/>
        <v>682.4</v>
      </c>
      <c r="G83" s="74"/>
    </row>
    <row r="84" spans="1:7" ht="31.5" outlineLevel="5" x14ac:dyDescent="0.2">
      <c r="A84" s="72" t="s">
        <v>348</v>
      </c>
      <c r="B84" s="72"/>
      <c r="C84" s="83" t="s">
        <v>349</v>
      </c>
      <c r="D84" s="73">
        <f>D85+D86+D87</f>
        <v>200</v>
      </c>
      <c r="E84" s="73">
        <f>E85+E86+E87</f>
        <v>200</v>
      </c>
      <c r="F84" s="73">
        <f>F85+F86+F87</f>
        <v>200</v>
      </c>
      <c r="G84" s="74"/>
    </row>
    <row r="85" spans="1:7" ht="31.5" outlineLevel="7" x14ac:dyDescent="0.2">
      <c r="A85" s="76" t="s">
        <v>348</v>
      </c>
      <c r="B85" s="76" t="s">
        <v>7</v>
      </c>
      <c r="C85" s="84" t="s">
        <v>8</v>
      </c>
      <c r="D85" s="77">
        <v>100</v>
      </c>
      <c r="E85" s="77">
        <v>100</v>
      </c>
      <c r="F85" s="77">
        <v>100</v>
      </c>
      <c r="G85" s="74"/>
    </row>
    <row r="86" spans="1:7" ht="31.5" outlineLevel="7" x14ac:dyDescent="0.2">
      <c r="A86" s="76" t="s">
        <v>348</v>
      </c>
      <c r="B86" s="76" t="s">
        <v>70</v>
      </c>
      <c r="C86" s="84" t="s">
        <v>71</v>
      </c>
      <c r="D86" s="77">
        <v>30</v>
      </c>
      <c r="E86" s="77">
        <v>30</v>
      </c>
      <c r="F86" s="77">
        <v>30</v>
      </c>
      <c r="G86" s="74"/>
    </row>
    <row r="87" spans="1:7" ht="15.75" outlineLevel="7" x14ac:dyDescent="0.2">
      <c r="A87" s="76" t="s">
        <v>348</v>
      </c>
      <c r="B87" s="76" t="s">
        <v>15</v>
      </c>
      <c r="C87" s="84" t="s">
        <v>16</v>
      </c>
      <c r="D87" s="77">
        <v>70</v>
      </c>
      <c r="E87" s="77">
        <v>70</v>
      </c>
      <c r="F87" s="77">
        <v>70</v>
      </c>
      <c r="G87" s="74"/>
    </row>
    <row r="88" spans="1:7" ht="15.75" outlineLevel="5" x14ac:dyDescent="0.2">
      <c r="A88" s="72" t="s">
        <v>171</v>
      </c>
      <c r="B88" s="72"/>
      <c r="C88" s="83" t="s">
        <v>457</v>
      </c>
      <c r="D88" s="73">
        <f>D89</f>
        <v>720</v>
      </c>
      <c r="E88" s="73">
        <f>E89</f>
        <v>554.4</v>
      </c>
      <c r="F88" s="73">
        <f>F89</f>
        <v>482.4</v>
      </c>
      <c r="G88" s="74"/>
    </row>
    <row r="89" spans="1:7" ht="31.5" outlineLevel="7" x14ac:dyDescent="0.2">
      <c r="A89" s="76" t="s">
        <v>171</v>
      </c>
      <c r="B89" s="76" t="s">
        <v>7</v>
      </c>
      <c r="C89" s="84" t="s">
        <v>8</v>
      </c>
      <c r="D89" s="77">
        <v>720</v>
      </c>
      <c r="E89" s="77">
        <v>554.4</v>
      </c>
      <c r="F89" s="77">
        <v>482.4</v>
      </c>
      <c r="G89" s="74"/>
    </row>
    <row r="90" spans="1:7" ht="31.5" outlineLevel="3" x14ac:dyDescent="0.2">
      <c r="A90" s="72" t="s">
        <v>362</v>
      </c>
      <c r="B90" s="72"/>
      <c r="C90" s="83" t="s">
        <v>363</v>
      </c>
      <c r="D90" s="73">
        <f>D91</f>
        <v>42900</v>
      </c>
      <c r="E90" s="73">
        <f>E91</f>
        <v>42900</v>
      </c>
      <c r="F90" s="73">
        <f>F91</f>
        <v>42900</v>
      </c>
      <c r="G90" s="74"/>
    </row>
    <row r="91" spans="1:7" ht="31.5" outlineLevel="4" x14ac:dyDescent="0.2">
      <c r="A91" s="72" t="s">
        <v>364</v>
      </c>
      <c r="B91" s="72"/>
      <c r="C91" s="83" t="s">
        <v>644</v>
      </c>
      <c r="D91" s="73">
        <f>D92+D94</f>
        <v>42900</v>
      </c>
      <c r="E91" s="73">
        <f>E92+E94</f>
        <v>42900</v>
      </c>
      <c r="F91" s="73">
        <f>F92+F94</f>
        <v>42900</v>
      </c>
      <c r="G91" s="74"/>
    </row>
    <row r="92" spans="1:7" ht="47.25" outlineLevel="5" x14ac:dyDescent="0.2">
      <c r="A92" s="72" t="s">
        <v>365</v>
      </c>
      <c r="B92" s="72"/>
      <c r="C92" s="83" t="s">
        <v>428</v>
      </c>
      <c r="D92" s="73">
        <f>D93</f>
        <v>12900</v>
      </c>
      <c r="E92" s="73">
        <f>E93</f>
        <v>12900</v>
      </c>
      <c r="F92" s="73">
        <f>F93</f>
        <v>12900</v>
      </c>
      <c r="G92" s="74"/>
    </row>
    <row r="93" spans="1:7" ht="31.5" outlineLevel="7" x14ac:dyDescent="0.2">
      <c r="A93" s="76" t="s">
        <v>365</v>
      </c>
      <c r="B93" s="76" t="s">
        <v>70</v>
      </c>
      <c r="C93" s="84" t="s">
        <v>71</v>
      </c>
      <c r="D93" s="77">
        <v>12900</v>
      </c>
      <c r="E93" s="77">
        <v>12900</v>
      </c>
      <c r="F93" s="77">
        <v>12900</v>
      </c>
      <c r="G93" s="74"/>
    </row>
    <row r="94" spans="1:7" ht="47.25" outlineLevel="5" x14ac:dyDescent="0.2">
      <c r="A94" s="72" t="s">
        <v>365</v>
      </c>
      <c r="B94" s="72"/>
      <c r="C94" s="83" t="s">
        <v>439</v>
      </c>
      <c r="D94" s="73">
        <f>D95</f>
        <v>30000</v>
      </c>
      <c r="E94" s="73">
        <f>E95</f>
        <v>30000</v>
      </c>
      <c r="F94" s="73">
        <f>F95</f>
        <v>30000</v>
      </c>
      <c r="G94" s="74"/>
    </row>
    <row r="95" spans="1:7" ht="31.5" outlineLevel="7" x14ac:dyDescent="0.2">
      <c r="A95" s="76" t="s">
        <v>365</v>
      </c>
      <c r="B95" s="76" t="s">
        <v>70</v>
      </c>
      <c r="C95" s="84" t="s">
        <v>71</v>
      </c>
      <c r="D95" s="77">
        <v>30000</v>
      </c>
      <c r="E95" s="77">
        <v>30000</v>
      </c>
      <c r="F95" s="77">
        <v>30000</v>
      </c>
      <c r="G95" s="74"/>
    </row>
    <row r="96" spans="1:7" ht="31.5" outlineLevel="3" x14ac:dyDescent="0.2">
      <c r="A96" s="72" t="s">
        <v>354</v>
      </c>
      <c r="B96" s="72"/>
      <c r="C96" s="83" t="s">
        <v>355</v>
      </c>
      <c r="D96" s="73">
        <f t="shared" ref="D96:F98" si="14">D97</f>
        <v>400</v>
      </c>
      <c r="E96" s="73">
        <f t="shared" si="14"/>
        <v>400</v>
      </c>
      <c r="F96" s="73">
        <f t="shared" si="14"/>
        <v>400</v>
      </c>
      <c r="G96" s="74"/>
    </row>
    <row r="97" spans="1:7" ht="47.25" outlineLevel="4" x14ac:dyDescent="0.2">
      <c r="A97" s="72" t="s">
        <v>356</v>
      </c>
      <c r="B97" s="72"/>
      <c r="C97" s="83" t="s">
        <v>357</v>
      </c>
      <c r="D97" s="73">
        <f t="shared" si="14"/>
        <v>400</v>
      </c>
      <c r="E97" s="73">
        <f t="shared" si="14"/>
        <v>400</v>
      </c>
      <c r="F97" s="73">
        <f t="shared" si="14"/>
        <v>400</v>
      </c>
      <c r="G97" s="74"/>
    </row>
    <row r="98" spans="1:7" ht="15.75" outlineLevel="5" x14ac:dyDescent="0.2">
      <c r="A98" s="72" t="s">
        <v>358</v>
      </c>
      <c r="B98" s="72"/>
      <c r="C98" s="83" t="s">
        <v>359</v>
      </c>
      <c r="D98" s="73">
        <f t="shared" si="14"/>
        <v>400</v>
      </c>
      <c r="E98" s="73">
        <f t="shared" si="14"/>
        <v>400</v>
      </c>
      <c r="F98" s="73">
        <f t="shared" si="14"/>
        <v>400</v>
      </c>
      <c r="G98" s="74"/>
    </row>
    <row r="99" spans="1:7" ht="31.5" outlineLevel="7" x14ac:dyDescent="0.2">
      <c r="A99" s="76" t="s">
        <v>358</v>
      </c>
      <c r="B99" s="76" t="s">
        <v>7</v>
      </c>
      <c r="C99" s="84" t="s">
        <v>8</v>
      </c>
      <c r="D99" s="77">
        <v>400</v>
      </c>
      <c r="E99" s="77">
        <v>400</v>
      </c>
      <c r="F99" s="77">
        <v>400</v>
      </c>
      <c r="G99" s="74"/>
    </row>
    <row r="100" spans="1:7" ht="47.25" outlineLevel="3" x14ac:dyDescent="0.2">
      <c r="A100" s="72" t="s">
        <v>350</v>
      </c>
      <c r="B100" s="72"/>
      <c r="C100" s="83" t="s">
        <v>351</v>
      </c>
      <c r="D100" s="73">
        <f>D101</f>
        <v>191952.59999999998</v>
      </c>
      <c r="E100" s="73">
        <f t="shared" ref="E100:F100" si="15">E101</f>
        <v>192289.89999999997</v>
      </c>
      <c r="F100" s="73">
        <f t="shared" si="15"/>
        <v>192640.59999999998</v>
      </c>
      <c r="G100" s="74"/>
    </row>
    <row r="101" spans="1:7" ht="31.5" outlineLevel="4" x14ac:dyDescent="0.2">
      <c r="A101" s="72" t="s">
        <v>352</v>
      </c>
      <c r="B101" s="72"/>
      <c r="C101" s="83" t="s">
        <v>39</v>
      </c>
      <c r="D101" s="73">
        <f>D102+D106+D108+D110+D112+D114+D116+D118+D120</f>
        <v>191952.59999999998</v>
      </c>
      <c r="E101" s="73">
        <f t="shared" ref="E101:F101" si="16">E102+E106+E108+E110+E112+E114+E116+E118+E120</f>
        <v>192289.89999999997</v>
      </c>
      <c r="F101" s="73">
        <f t="shared" si="16"/>
        <v>192640.59999999998</v>
      </c>
      <c r="G101" s="74"/>
    </row>
    <row r="102" spans="1:7" ht="15.75" outlineLevel="5" x14ac:dyDescent="0.2">
      <c r="A102" s="72" t="s">
        <v>380</v>
      </c>
      <c r="B102" s="72"/>
      <c r="C102" s="83" t="s">
        <v>41</v>
      </c>
      <c r="D102" s="73">
        <f>D103+D104+D105</f>
        <v>8733.4</v>
      </c>
      <c r="E102" s="73">
        <f>E103+E104+E105</f>
        <v>9070.6999999999989</v>
      </c>
      <c r="F102" s="73">
        <f>F103+F104+F105</f>
        <v>9421.4</v>
      </c>
      <c r="G102" s="74"/>
    </row>
    <row r="103" spans="1:7" ht="47.25" outlineLevel="7" x14ac:dyDescent="0.2">
      <c r="A103" s="76" t="s">
        <v>380</v>
      </c>
      <c r="B103" s="76" t="s">
        <v>4</v>
      </c>
      <c r="C103" s="84" t="s">
        <v>5</v>
      </c>
      <c r="D103" s="77">
        <v>8431.6</v>
      </c>
      <c r="E103" s="77">
        <v>8768.9</v>
      </c>
      <c r="F103" s="77">
        <v>9119.6</v>
      </c>
      <c r="G103" s="74"/>
    </row>
    <row r="104" spans="1:7" ht="31.5" outlineLevel="7" x14ac:dyDescent="0.2">
      <c r="A104" s="76" t="s">
        <v>380</v>
      </c>
      <c r="B104" s="76" t="s">
        <v>7</v>
      </c>
      <c r="C104" s="84" t="s">
        <v>8</v>
      </c>
      <c r="D104" s="77">
        <v>301.5</v>
      </c>
      <c r="E104" s="77">
        <v>301.5</v>
      </c>
      <c r="F104" s="77">
        <v>301.5</v>
      </c>
      <c r="G104" s="74"/>
    </row>
    <row r="105" spans="1:7" ht="15.75" outlineLevel="7" x14ac:dyDescent="0.2">
      <c r="A105" s="76" t="s">
        <v>380</v>
      </c>
      <c r="B105" s="76" t="s">
        <v>15</v>
      </c>
      <c r="C105" s="84" t="s">
        <v>16</v>
      </c>
      <c r="D105" s="77">
        <v>0.3</v>
      </c>
      <c r="E105" s="77">
        <v>0.3</v>
      </c>
      <c r="F105" s="77">
        <v>0.3</v>
      </c>
      <c r="G105" s="74"/>
    </row>
    <row r="106" spans="1:7" ht="15.75" outlineLevel="5" x14ac:dyDescent="0.2">
      <c r="A106" s="72" t="s">
        <v>353</v>
      </c>
      <c r="B106" s="72"/>
      <c r="C106" s="83" t="s">
        <v>326</v>
      </c>
      <c r="D106" s="73">
        <f>D107</f>
        <v>52359.7</v>
      </c>
      <c r="E106" s="73">
        <f>E107</f>
        <v>52359.7</v>
      </c>
      <c r="F106" s="73">
        <f>F107</f>
        <v>52359.7</v>
      </c>
      <c r="G106" s="74"/>
    </row>
    <row r="107" spans="1:7" ht="31.5" outlineLevel="7" x14ac:dyDescent="0.2">
      <c r="A107" s="76" t="s">
        <v>353</v>
      </c>
      <c r="B107" s="76" t="s">
        <v>70</v>
      </c>
      <c r="C107" s="84" t="s">
        <v>71</v>
      </c>
      <c r="D107" s="77">
        <v>52359.7</v>
      </c>
      <c r="E107" s="77">
        <v>52359.7</v>
      </c>
      <c r="F107" s="77">
        <v>52359.7</v>
      </c>
      <c r="G107" s="74"/>
    </row>
    <row r="108" spans="1:7" ht="15.75" outlineLevel="5" x14ac:dyDescent="0.2">
      <c r="A108" s="72" t="s">
        <v>360</v>
      </c>
      <c r="B108" s="72"/>
      <c r="C108" s="83" t="s">
        <v>361</v>
      </c>
      <c r="D108" s="73">
        <f>D109</f>
        <v>11133.5</v>
      </c>
      <c r="E108" s="73">
        <f>E109</f>
        <v>11133.5</v>
      </c>
      <c r="F108" s="73">
        <f>F109</f>
        <v>11133.5</v>
      </c>
      <c r="G108" s="74"/>
    </row>
    <row r="109" spans="1:7" ht="31.5" outlineLevel="7" x14ac:dyDescent="0.2">
      <c r="A109" s="76" t="s">
        <v>360</v>
      </c>
      <c r="B109" s="76" t="s">
        <v>70</v>
      </c>
      <c r="C109" s="84" t="s">
        <v>71</v>
      </c>
      <c r="D109" s="77">
        <v>11133.5</v>
      </c>
      <c r="E109" s="77">
        <v>11133.5</v>
      </c>
      <c r="F109" s="77">
        <v>11133.5</v>
      </c>
      <c r="G109" s="74"/>
    </row>
    <row r="110" spans="1:7" ht="15.75" outlineLevel="5" x14ac:dyDescent="0.2">
      <c r="A110" s="72" t="s">
        <v>366</v>
      </c>
      <c r="B110" s="72"/>
      <c r="C110" s="83" t="s">
        <v>367</v>
      </c>
      <c r="D110" s="73">
        <f>D111</f>
        <v>43536.5</v>
      </c>
      <c r="E110" s="73">
        <f>E111</f>
        <v>43536.5</v>
      </c>
      <c r="F110" s="73">
        <f>F111</f>
        <v>43536.5</v>
      </c>
      <c r="G110" s="74"/>
    </row>
    <row r="111" spans="1:7" ht="31.5" outlineLevel="7" x14ac:dyDescent="0.2">
      <c r="A111" s="76" t="s">
        <v>366</v>
      </c>
      <c r="B111" s="76" t="s">
        <v>70</v>
      </c>
      <c r="C111" s="84" t="s">
        <v>71</v>
      </c>
      <c r="D111" s="77">
        <v>43536.5</v>
      </c>
      <c r="E111" s="77">
        <v>43536.5</v>
      </c>
      <c r="F111" s="77">
        <v>43536.5</v>
      </c>
      <c r="G111" s="74"/>
    </row>
    <row r="112" spans="1:7" ht="15.75" outlineLevel="5" x14ac:dyDescent="0.2">
      <c r="A112" s="72" t="s">
        <v>368</v>
      </c>
      <c r="B112" s="72"/>
      <c r="C112" s="83" t="s">
        <v>369</v>
      </c>
      <c r="D112" s="73">
        <f>D113</f>
        <v>26037.5</v>
      </c>
      <c r="E112" s="73">
        <f>E113</f>
        <v>26037.5</v>
      </c>
      <c r="F112" s="73">
        <f>F113</f>
        <v>26037.5</v>
      </c>
      <c r="G112" s="74"/>
    </row>
    <row r="113" spans="1:7" ht="31.5" outlineLevel="7" x14ac:dyDescent="0.2">
      <c r="A113" s="76" t="s">
        <v>368</v>
      </c>
      <c r="B113" s="76" t="s">
        <v>70</v>
      </c>
      <c r="C113" s="84" t="s">
        <v>71</v>
      </c>
      <c r="D113" s="77">
        <v>26037.5</v>
      </c>
      <c r="E113" s="77">
        <v>26037.5</v>
      </c>
      <c r="F113" s="77">
        <v>26037.5</v>
      </c>
      <c r="G113" s="74"/>
    </row>
    <row r="114" spans="1:7" ht="31.5" outlineLevel="5" x14ac:dyDescent="0.2">
      <c r="A114" s="72" t="s">
        <v>370</v>
      </c>
      <c r="B114" s="72"/>
      <c r="C114" s="83" t="s">
        <v>371</v>
      </c>
      <c r="D114" s="73">
        <f>D115</f>
        <v>39651.199999999997</v>
      </c>
      <c r="E114" s="73">
        <f>E115</f>
        <v>39651.199999999997</v>
      </c>
      <c r="F114" s="73">
        <f>F115</f>
        <v>39651.199999999997</v>
      </c>
      <c r="G114" s="74"/>
    </row>
    <row r="115" spans="1:7" ht="31.5" outlineLevel="7" x14ac:dyDescent="0.2">
      <c r="A115" s="76" t="s">
        <v>370</v>
      </c>
      <c r="B115" s="76" t="s">
        <v>70</v>
      </c>
      <c r="C115" s="84" t="s">
        <v>71</v>
      </c>
      <c r="D115" s="77">
        <v>39651.199999999997</v>
      </c>
      <c r="E115" s="77">
        <v>39651.199999999997</v>
      </c>
      <c r="F115" s="77">
        <v>39651.199999999997</v>
      </c>
      <c r="G115" s="74"/>
    </row>
    <row r="116" spans="1:7" ht="15.75" outlineLevel="5" x14ac:dyDescent="0.2">
      <c r="A116" s="72" t="s">
        <v>381</v>
      </c>
      <c r="B116" s="72"/>
      <c r="C116" s="83" t="s">
        <v>382</v>
      </c>
      <c r="D116" s="73">
        <f>D117</f>
        <v>9900.7999999999993</v>
      </c>
      <c r="E116" s="73">
        <f>E117</f>
        <v>9900.7999999999993</v>
      </c>
      <c r="F116" s="73">
        <f>F117</f>
        <v>9900.7999999999993</v>
      </c>
      <c r="G116" s="74"/>
    </row>
    <row r="117" spans="1:7" ht="31.5" outlineLevel="7" x14ac:dyDescent="0.2">
      <c r="A117" s="76" t="s">
        <v>381</v>
      </c>
      <c r="B117" s="76" t="s">
        <v>70</v>
      </c>
      <c r="C117" s="84" t="s">
        <v>71</v>
      </c>
      <c r="D117" s="77">
        <v>9900.7999999999993</v>
      </c>
      <c r="E117" s="77">
        <v>9900.7999999999993</v>
      </c>
      <c r="F117" s="77">
        <v>9900.7999999999993</v>
      </c>
      <c r="G117" s="74"/>
    </row>
    <row r="118" spans="1:7" ht="33" customHeight="1" outlineLevel="5" x14ac:dyDescent="0.2">
      <c r="A118" s="72" t="s">
        <v>372</v>
      </c>
      <c r="B118" s="72"/>
      <c r="C118" s="83" t="s">
        <v>373</v>
      </c>
      <c r="D118" s="73">
        <f>D119</f>
        <v>50</v>
      </c>
      <c r="E118" s="73">
        <f>E119</f>
        <v>50</v>
      </c>
      <c r="F118" s="73">
        <f>F119</f>
        <v>50</v>
      </c>
      <c r="G118" s="74"/>
    </row>
    <row r="119" spans="1:7" ht="31.5" outlineLevel="7" x14ac:dyDescent="0.2">
      <c r="A119" s="76" t="s">
        <v>372</v>
      </c>
      <c r="B119" s="76" t="s">
        <v>70</v>
      </c>
      <c r="C119" s="84" t="s">
        <v>71</v>
      </c>
      <c r="D119" s="77">
        <v>50</v>
      </c>
      <c r="E119" s="77">
        <v>50</v>
      </c>
      <c r="F119" s="77">
        <v>50</v>
      </c>
      <c r="G119" s="74"/>
    </row>
    <row r="120" spans="1:7" ht="47.25" outlineLevel="5" x14ac:dyDescent="0.2">
      <c r="A120" s="72" t="s">
        <v>374</v>
      </c>
      <c r="B120" s="72"/>
      <c r="C120" s="83" t="s">
        <v>375</v>
      </c>
      <c r="D120" s="73">
        <f>D121</f>
        <v>550</v>
      </c>
      <c r="E120" s="73">
        <f>E121</f>
        <v>550</v>
      </c>
      <c r="F120" s="73">
        <f>F121</f>
        <v>550</v>
      </c>
      <c r="G120" s="74"/>
    </row>
    <row r="121" spans="1:7" ht="31.5" outlineLevel="7" x14ac:dyDescent="0.2">
      <c r="A121" s="76" t="s">
        <v>374</v>
      </c>
      <c r="B121" s="76" t="s">
        <v>70</v>
      </c>
      <c r="C121" s="84" t="s">
        <v>71</v>
      </c>
      <c r="D121" s="77">
        <v>550</v>
      </c>
      <c r="E121" s="77">
        <v>550</v>
      </c>
      <c r="F121" s="77">
        <v>550</v>
      </c>
      <c r="G121" s="74"/>
    </row>
    <row r="122" spans="1:7" ht="47.25" outlineLevel="2" x14ac:dyDescent="0.2">
      <c r="A122" s="72" t="s">
        <v>54</v>
      </c>
      <c r="B122" s="72"/>
      <c r="C122" s="83" t="s">
        <v>55</v>
      </c>
      <c r="D122" s="73">
        <f>D123+D149+D161+D172</f>
        <v>50402.299999999988</v>
      </c>
      <c r="E122" s="73">
        <f>E123+E149+E161+E172</f>
        <v>50391.1</v>
      </c>
      <c r="F122" s="73">
        <f>F123+F149+F161+F172</f>
        <v>51157</v>
      </c>
      <c r="G122" s="74"/>
    </row>
    <row r="123" spans="1:7" ht="31.5" outlineLevel="3" x14ac:dyDescent="0.2">
      <c r="A123" s="72" t="s">
        <v>56</v>
      </c>
      <c r="B123" s="72"/>
      <c r="C123" s="83" t="s">
        <v>57</v>
      </c>
      <c r="D123" s="73">
        <f>D124+D139+D143+D146</f>
        <v>5418.1</v>
      </c>
      <c r="E123" s="73">
        <f>E124+E139+E143+E146</f>
        <v>5400.2</v>
      </c>
      <c r="F123" s="73">
        <f>F124+F139+F143+F146</f>
        <v>5400.2</v>
      </c>
      <c r="G123" s="74"/>
    </row>
    <row r="124" spans="1:7" ht="31.5" outlineLevel="4" x14ac:dyDescent="0.2">
      <c r="A124" s="72" t="s">
        <v>118</v>
      </c>
      <c r="B124" s="72"/>
      <c r="C124" s="83" t="s">
        <v>119</v>
      </c>
      <c r="D124" s="73">
        <f>D125+D127+D129+D131+D133+D135+D137</f>
        <v>4884.8</v>
      </c>
      <c r="E124" s="73">
        <f>E125+E127+E129+E131+E133+E135+E137</f>
        <v>4889.3999999999996</v>
      </c>
      <c r="F124" s="73">
        <f>F125+F127+F129+F131+F133+F135+F137</f>
        <v>4889.3999999999996</v>
      </c>
      <c r="G124" s="74"/>
    </row>
    <row r="125" spans="1:7" ht="31.5" outlineLevel="5" x14ac:dyDescent="0.2">
      <c r="A125" s="72" t="s">
        <v>120</v>
      </c>
      <c r="B125" s="72"/>
      <c r="C125" s="83" t="s">
        <v>121</v>
      </c>
      <c r="D125" s="73">
        <f>D126</f>
        <v>1703.2</v>
      </c>
      <c r="E125" s="73">
        <f t="shared" ref="E125:F125" si="17">E126</f>
        <v>1703.2</v>
      </c>
      <c r="F125" s="73">
        <f t="shared" si="17"/>
        <v>1703.2</v>
      </c>
      <c r="G125" s="74"/>
    </row>
    <row r="126" spans="1:7" ht="31.5" outlineLevel="7" x14ac:dyDescent="0.2">
      <c r="A126" s="76" t="s">
        <v>120</v>
      </c>
      <c r="B126" s="76" t="s">
        <v>7</v>
      </c>
      <c r="C126" s="84" t="s">
        <v>8</v>
      </c>
      <c r="D126" s="77">
        <v>1703.2</v>
      </c>
      <c r="E126" s="77">
        <v>1703.2</v>
      </c>
      <c r="F126" s="77">
        <v>1703.2</v>
      </c>
      <c r="G126" s="74"/>
    </row>
    <row r="127" spans="1:7" ht="15.75" outlineLevel="5" x14ac:dyDescent="0.2">
      <c r="A127" s="72" t="s">
        <v>339</v>
      </c>
      <c r="B127" s="72"/>
      <c r="C127" s="83" t="s">
        <v>340</v>
      </c>
      <c r="D127" s="73">
        <f>D128</f>
        <v>58.5</v>
      </c>
      <c r="E127" s="73">
        <f t="shared" ref="E127:F127" si="18">E128</f>
        <v>58.5</v>
      </c>
      <c r="F127" s="73">
        <f t="shared" si="18"/>
        <v>58.5</v>
      </c>
      <c r="G127" s="74"/>
    </row>
    <row r="128" spans="1:7" ht="31.5" outlineLevel="7" x14ac:dyDescent="0.2">
      <c r="A128" s="76" t="s">
        <v>339</v>
      </c>
      <c r="B128" s="76" t="s">
        <v>7</v>
      </c>
      <c r="C128" s="84" t="s">
        <v>8</v>
      </c>
      <c r="D128" s="77">
        <f>31.5+27</f>
        <v>58.5</v>
      </c>
      <c r="E128" s="77">
        <f t="shared" ref="E128:F128" si="19">31.5+27</f>
        <v>58.5</v>
      </c>
      <c r="F128" s="77">
        <f t="shared" si="19"/>
        <v>58.5</v>
      </c>
      <c r="G128" s="74"/>
    </row>
    <row r="129" spans="1:7" ht="31.5" outlineLevel="5" x14ac:dyDescent="0.2">
      <c r="A129" s="72" t="s">
        <v>205</v>
      </c>
      <c r="B129" s="72"/>
      <c r="C129" s="83" t="s">
        <v>458</v>
      </c>
      <c r="D129" s="73">
        <f>D130</f>
        <v>37.700000000000003</v>
      </c>
      <c r="E129" s="73">
        <f>E130</f>
        <v>37.700000000000003</v>
      </c>
      <c r="F129" s="73">
        <f>F130</f>
        <v>37.700000000000003</v>
      </c>
      <c r="G129" s="74"/>
    </row>
    <row r="130" spans="1:7" ht="31.5" outlineLevel="7" x14ac:dyDescent="0.2">
      <c r="A130" s="76" t="s">
        <v>205</v>
      </c>
      <c r="B130" s="76" t="s">
        <v>70</v>
      </c>
      <c r="C130" s="84" t="s">
        <v>71</v>
      </c>
      <c r="D130" s="77">
        <v>37.700000000000003</v>
      </c>
      <c r="E130" s="77">
        <v>37.700000000000003</v>
      </c>
      <c r="F130" s="77">
        <v>37.700000000000003</v>
      </c>
      <c r="G130" s="74"/>
    </row>
    <row r="131" spans="1:7" ht="31.5" outlineLevel="5" x14ac:dyDescent="0.2">
      <c r="A131" s="72" t="s">
        <v>123</v>
      </c>
      <c r="B131" s="72"/>
      <c r="C131" s="83" t="s">
        <v>124</v>
      </c>
      <c r="D131" s="73">
        <f>D132</f>
        <v>2359.1999999999998</v>
      </c>
      <c r="E131" s="73">
        <f>E132</f>
        <v>2359.1999999999998</v>
      </c>
      <c r="F131" s="73">
        <f>F132</f>
        <v>2359.1999999999998</v>
      </c>
      <c r="G131" s="74"/>
    </row>
    <row r="132" spans="1:7" ht="31.5" outlineLevel="7" x14ac:dyDescent="0.2">
      <c r="A132" s="76" t="s">
        <v>123</v>
      </c>
      <c r="B132" s="76" t="s">
        <v>70</v>
      </c>
      <c r="C132" s="84" t="s">
        <v>71</v>
      </c>
      <c r="D132" s="77">
        <v>2359.1999999999998</v>
      </c>
      <c r="E132" s="77">
        <v>2359.1999999999998</v>
      </c>
      <c r="F132" s="77">
        <v>2359.1999999999998</v>
      </c>
      <c r="G132" s="74"/>
    </row>
    <row r="133" spans="1:7" ht="47.25" outlineLevel="5" x14ac:dyDescent="0.2">
      <c r="A133" s="72" t="s">
        <v>125</v>
      </c>
      <c r="B133" s="72"/>
      <c r="C133" s="83" t="s">
        <v>126</v>
      </c>
      <c r="D133" s="73">
        <f>D134</f>
        <v>103.8</v>
      </c>
      <c r="E133" s="73">
        <f>E134</f>
        <v>108.4</v>
      </c>
      <c r="F133" s="73">
        <f>F134</f>
        <v>108.4</v>
      </c>
      <c r="G133" s="74"/>
    </row>
    <row r="134" spans="1:7" ht="31.5" outlineLevel="7" x14ac:dyDescent="0.2">
      <c r="A134" s="76" t="s">
        <v>125</v>
      </c>
      <c r="B134" s="76" t="s">
        <v>70</v>
      </c>
      <c r="C134" s="84" t="s">
        <v>71</v>
      </c>
      <c r="D134" s="77">
        <v>103.8</v>
      </c>
      <c r="E134" s="77">
        <v>108.4</v>
      </c>
      <c r="F134" s="77">
        <v>108.4</v>
      </c>
      <c r="G134" s="74"/>
    </row>
    <row r="135" spans="1:7" ht="47.25" outlineLevel="5" x14ac:dyDescent="0.2">
      <c r="A135" s="72" t="s">
        <v>122</v>
      </c>
      <c r="B135" s="72"/>
      <c r="C135" s="83" t="s">
        <v>433</v>
      </c>
      <c r="D135" s="14">
        <f t="shared" ref="D135:F135" si="20">D136</f>
        <v>250</v>
      </c>
      <c r="E135" s="14">
        <f t="shared" si="20"/>
        <v>250</v>
      </c>
      <c r="F135" s="14">
        <f t="shared" si="20"/>
        <v>250</v>
      </c>
      <c r="G135" s="74"/>
    </row>
    <row r="136" spans="1:7" ht="47.25" outlineLevel="7" x14ac:dyDescent="0.2">
      <c r="A136" s="76" t="s">
        <v>122</v>
      </c>
      <c r="B136" s="76" t="s">
        <v>4</v>
      </c>
      <c r="C136" s="84" t="s">
        <v>5</v>
      </c>
      <c r="D136" s="17">
        <v>250</v>
      </c>
      <c r="E136" s="17">
        <v>250</v>
      </c>
      <c r="F136" s="17">
        <v>250</v>
      </c>
      <c r="G136" s="74"/>
    </row>
    <row r="137" spans="1:7" ht="47.25" outlineLevel="5" x14ac:dyDescent="0.2">
      <c r="A137" s="72" t="s">
        <v>122</v>
      </c>
      <c r="B137" s="72"/>
      <c r="C137" s="83" t="s">
        <v>440</v>
      </c>
      <c r="D137" s="14">
        <f t="shared" ref="D137:F137" si="21">D138</f>
        <v>372.4</v>
      </c>
      <c r="E137" s="14">
        <f t="shared" si="21"/>
        <v>372.4</v>
      </c>
      <c r="F137" s="14">
        <f t="shared" si="21"/>
        <v>372.4</v>
      </c>
      <c r="G137" s="74"/>
    </row>
    <row r="138" spans="1:7" ht="47.25" outlineLevel="7" x14ac:dyDescent="0.2">
      <c r="A138" s="76" t="s">
        <v>122</v>
      </c>
      <c r="B138" s="76" t="s">
        <v>4</v>
      </c>
      <c r="C138" s="84" t="s">
        <v>5</v>
      </c>
      <c r="D138" s="17">
        <v>372.4</v>
      </c>
      <c r="E138" s="17">
        <v>372.4</v>
      </c>
      <c r="F138" s="17">
        <v>372.4</v>
      </c>
      <c r="G138" s="74"/>
    </row>
    <row r="139" spans="1:7" ht="31.5" outlineLevel="4" x14ac:dyDescent="0.2">
      <c r="A139" s="72" t="s">
        <v>341</v>
      </c>
      <c r="B139" s="72"/>
      <c r="C139" s="83" t="s">
        <v>342</v>
      </c>
      <c r="D139" s="73">
        <f t="shared" ref="D139:F139" si="22">D140</f>
        <v>121.5</v>
      </c>
      <c r="E139" s="73">
        <f t="shared" si="22"/>
        <v>99</v>
      </c>
      <c r="F139" s="73">
        <f t="shared" si="22"/>
        <v>99</v>
      </c>
      <c r="G139" s="74"/>
    </row>
    <row r="140" spans="1:7" ht="31.5" outlineLevel="5" x14ac:dyDescent="0.2">
      <c r="A140" s="72" t="s">
        <v>343</v>
      </c>
      <c r="B140" s="72"/>
      <c r="C140" s="83" t="s">
        <v>344</v>
      </c>
      <c r="D140" s="73">
        <f>D141+D142</f>
        <v>121.5</v>
      </c>
      <c r="E140" s="73">
        <f t="shared" ref="E140:F140" si="23">E141+E142</f>
        <v>99</v>
      </c>
      <c r="F140" s="73">
        <f t="shared" si="23"/>
        <v>99</v>
      </c>
      <c r="G140" s="74"/>
    </row>
    <row r="141" spans="1:7" ht="31.5" outlineLevel="7" x14ac:dyDescent="0.2">
      <c r="A141" s="76" t="s">
        <v>343</v>
      </c>
      <c r="B141" s="76" t="s">
        <v>7</v>
      </c>
      <c r="C141" s="84" t="s">
        <v>8</v>
      </c>
      <c r="D141" s="77">
        <f>22.5+18+72</f>
        <v>112.5</v>
      </c>
      <c r="E141" s="77">
        <f>18+72</f>
        <v>90</v>
      </c>
      <c r="F141" s="77">
        <f>18+72</f>
        <v>90</v>
      </c>
      <c r="G141" s="74"/>
    </row>
    <row r="142" spans="1:7" ht="31.5" outlineLevel="7" x14ac:dyDescent="0.2">
      <c r="A142" s="76" t="s">
        <v>343</v>
      </c>
      <c r="B142" s="76" t="s">
        <v>70</v>
      </c>
      <c r="C142" s="84" t="s">
        <v>71</v>
      </c>
      <c r="D142" s="77">
        <v>9</v>
      </c>
      <c r="E142" s="77">
        <v>9</v>
      </c>
      <c r="F142" s="77">
        <v>9</v>
      </c>
      <c r="G142" s="74"/>
    </row>
    <row r="143" spans="1:7" ht="31.5" outlineLevel="4" x14ac:dyDescent="0.2">
      <c r="A143" s="72" t="s">
        <v>383</v>
      </c>
      <c r="B143" s="72"/>
      <c r="C143" s="83" t="s">
        <v>384</v>
      </c>
      <c r="D143" s="73">
        <f t="shared" ref="D143:F144" si="24">D144</f>
        <v>69.3</v>
      </c>
      <c r="E143" s="73">
        <f t="shared" si="24"/>
        <v>69.3</v>
      </c>
      <c r="F143" s="73">
        <f t="shared" si="24"/>
        <v>69.3</v>
      </c>
      <c r="G143" s="74"/>
    </row>
    <row r="144" spans="1:7" ht="15.75" outlineLevel="5" x14ac:dyDescent="0.2">
      <c r="A144" s="72" t="s">
        <v>385</v>
      </c>
      <c r="B144" s="72"/>
      <c r="C144" s="83" t="s">
        <v>386</v>
      </c>
      <c r="D144" s="73">
        <f t="shared" si="24"/>
        <v>69.3</v>
      </c>
      <c r="E144" s="73">
        <f t="shared" si="24"/>
        <v>69.3</v>
      </c>
      <c r="F144" s="73">
        <f t="shared" si="24"/>
        <v>69.3</v>
      </c>
      <c r="G144" s="74"/>
    </row>
    <row r="145" spans="1:7" ht="31.5" outlineLevel="7" x14ac:dyDescent="0.2">
      <c r="A145" s="76" t="s">
        <v>385</v>
      </c>
      <c r="B145" s="76" t="s">
        <v>7</v>
      </c>
      <c r="C145" s="84" t="s">
        <v>8</v>
      </c>
      <c r="D145" s="77">
        <f>54+15.3</f>
        <v>69.3</v>
      </c>
      <c r="E145" s="77">
        <f t="shared" ref="E145:F145" si="25">54+15.3</f>
        <v>69.3</v>
      </c>
      <c r="F145" s="77">
        <f t="shared" si="25"/>
        <v>69.3</v>
      </c>
      <c r="G145" s="74"/>
    </row>
    <row r="146" spans="1:7" ht="47.25" outlineLevel="4" x14ac:dyDescent="0.2">
      <c r="A146" s="72" t="s">
        <v>58</v>
      </c>
      <c r="B146" s="72"/>
      <c r="C146" s="83" t="s">
        <v>59</v>
      </c>
      <c r="D146" s="73">
        <f t="shared" ref="D146:F147" si="26">D147</f>
        <v>342.5</v>
      </c>
      <c r="E146" s="73">
        <f t="shared" si="26"/>
        <v>342.5</v>
      </c>
      <c r="F146" s="73">
        <f t="shared" si="26"/>
        <v>342.5</v>
      </c>
      <c r="G146" s="74"/>
    </row>
    <row r="147" spans="1:7" ht="15.75" outlineLevel="5" x14ac:dyDescent="0.2">
      <c r="A147" s="72" t="s">
        <v>60</v>
      </c>
      <c r="B147" s="72"/>
      <c r="C147" s="83" t="s">
        <v>61</v>
      </c>
      <c r="D147" s="73">
        <f t="shared" si="26"/>
        <v>342.5</v>
      </c>
      <c r="E147" s="73">
        <f t="shared" si="26"/>
        <v>342.5</v>
      </c>
      <c r="F147" s="73">
        <f t="shared" si="26"/>
        <v>342.5</v>
      </c>
      <c r="G147" s="74"/>
    </row>
    <row r="148" spans="1:7" ht="31.5" outlineLevel="7" x14ac:dyDescent="0.2">
      <c r="A148" s="76" t="s">
        <v>60</v>
      </c>
      <c r="B148" s="76" t="s">
        <v>7</v>
      </c>
      <c r="C148" s="84" t="s">
        <v>8</v>
      </c>
      <c r="D148" s="77">
        <v>342.5</v>
      </c>
      <c r="E148" s="77">
        <v>342.5</v>
      </c>
      <c r="F148" s="77">
        <v>342.5</v>
      </c>
      <c r="G148" s="74"/>
    </row>
    <row r="149" spans="1:7" ht="31.5" outlineLevel="3" x14ac:dyDescent="0.2">
      <c r="A149" s="72" t="s">
        <v>99</v>
      </c>
      <c r="B149" s="72"/>
      <c r="C149" s="83" t="s">
        <v>100</v>
      </c>
      <c r="D149" s="73">
        <f>D150+D153</f>
        <v>19199.799999999996</v>
      </c>
      <c r="E149" s="73">
        <f>E150+E153</f>
        <v>18405.999999999996</v>
      </c>
      <c r="F149" s="73">
        <f>F150+F153</f>
        <v>18276.3</v>
      </c>
      <c r="G149" s="74"/>
    </row>
    <row r="150" spans="1:7" ht="31.5" customHeight="1" outlineLevel="4" x14ac:dyDescent="0.2">
      <c r="A150" s="72" t="s">
        <v>101</v>
      </c>
      <c r="B150" s="72"/>
      <c r="C150" s="83" t="s">
        <v>102</v>
      </c>
      <c r="D150" s="73">
        <f>D151</f>
        <v>1757.6</v>
      </c>
      <c r="E150" s="73">
        <f>E151</f>
        <v>998.6</v>
      </c>
      <c r="F150" s="73">
        <f>F151</f>
        <v>868.9</v>
      </c>
      <c r="G150" s="74"/>
    </row>
    <row r="151" spans="1:7" ht="31.5" outlineLevel="5" x14ac:dyDescent="0.2">
      <c r="A151" s="72" t="s">
        <v>103</v>
      </c>
      <c r="B151" s="72"/>
      <c r="C151" s="83" t="s">
        <v>104</v>
      </c>
      <c r="D151" s="73">
        <f>D152</f>
        <v>1757.6</v>
      </c>
      <c r="E151" s="73">
        <f t="shared" ref="E151:F151" si="27">E152</f>
        <v>998.6</v>
      </c>
      <c r="F151" s="73">
        <f t="shared" si="27"/>
        <v>868.9</v>
      </c>
      <c r="G151" s="74"/>
    </row>
    <row r="152" spans="1:7" ht="31.5" outlineLevel="7" x14ac:dyDescent="0.2">
      <c r="A152" s="76" t="s">
        <v>103</v>
      </c>
      <c r="B152" s="76" t="s">
        <v>7</v>
      </c>
      <c r="C152" s="84" t="s">
        <v>8</v>
      </c>
      <c r="D152" s="17">
        <v>1757.6</v>
      </c>
      <c r="E152" s="17">
        <v>998.6</v>
      </c>
      <c r="F152" s="17">
        <v>868.9</v>
      </c>
      <c r="G152" s="74"/>
    </row>
    <row r="153" spans="1:7" ht="31.5" outlineLevel="4" x14ac:dyDescent="0.2">
      <c r="A153" s="72" t="s">
        <v>110</v>
      </c>
      <c r="B153" s="72"/>
      <c r="C153" s="83" t="s">
        <v>111</v>
      </c>
      <c r="D153" s="73">
        <f>D154+D157+D159</f>
        <v>17442.199999999997</v>
      </c>
      <c r="E153" s="73">
        <f>E154+E157+E159</f>
        <v>17407.399999999998</v>
      </c>
      <c r="F153" s="73">
        <f>F154+F157+F159</f>
        <v>17407.399999999998</v>
      </c>
      <c r="G153" s="74"/>
    </row>
    <row r="154" spans="1:7" ht="31.5" outlineLevel="5" x14ac:dyDescent="0.2">
      <c r="A154" s="72" t="s">
        <v>112</v>
      </c>
      <c r="B154" s="72"/>
      <c r="C154" s="83" t="s">
        <v>113</v>
      </c>
      <c r="D154" s="73">
        <f>D155+D156</f>
        <v>15717.499999999998</v>
      </c>
      <c r="E154" s="73">
        <f>E155+E156</f>
        <v>15682.699999999999</v>
      </c>
      <c r="F154" s="73">
        <f>F155+F156</f>
        <v>15682.699999999999</v>
      </c>
      <c r="G154" s="74"/>
    </row>
    <row r="155" spans="1:7" ht="31.5" outlineLevel="7" x14ac:dyDescent="0.2">
      <c r="A155" s="76" t="s">
        <v>112</v>
      </c>
      <c r="B155" s="76" t="s">
        <v>7</v>
      </c>
      <c r="C155" s="84" t="s">
        <v>8</v>
      </c>
      <c r="D155" s="17">
        <v>134.80000000000001</v>
      </c>
      <c r="E155" s="17">
        <v>100</v>
      </c>
      <c r="F155" s="17">
        <v>100</v>
      </c>
      <c r="G155" s="74"/>
    </row>
    <row r="156" spans="1:7" ht="31.5" outlineLevel="7" x14ac:dyDescent="0.2">
      <c r="A156" s="76" t="s">
        <v>112</v>
      </c>
      <c r="B156" s="76" t="s">
        <v>70</v>
      </c>
      <c r="C156" s="84" t="s">
        <v>71</v>
      </c>
      <c r="D156" s="17">
        <f>13842.3+1740.4</f>
        <v>15582.699999999999</v>
      </c>
      <c r="E156" s="17">
        <f t="shared" ref="E156:F156" si="28">13842.3+1740.4</f>
        <v>15582.699999999999</v>
      </c>
      <c r="F156" s="17">
        <f t="shared" si="28"/>
        <v>15582.699999999999</v>
      </c>
      <c r="G156" s="74"/>
    </row>
    <row r="157" spans="1:7" ht="15.75" outlineLevel="5" x14ac:dyDescent="0.2">
      <c r="A157" s="72" t="s">
        <v>145</v>
      </c>
      <c r="B157" s="72"/>
      <c r="C157" s="83" t="s">
        <v>146</v>
      </c>
      <c r="D157" s="73">
        <f>D158</f>
        <v>383.4</v>
      </c>
      <c r="E157" s="73">
        <f t="shared" ref="E157:F157" si="29">E158</f>
        <v>383.4</v>
      </c>
      <c r="F157" s="73">
        <f t="shared" si="29"/>
        <v>383.4</v>
      </c>
      <c r="G157" s="74"/>
    </row>
    <row r="158" spans="1:7" ht="31.5" outlineLevel="7" x14ac:dyDescent="0.2">
      <c r="A158" s="76" t="s">
        <v>145</v>
      </c>
      <c r="B158" s="76" t="s">
        <v>7</v>
      </c>
      <c r="C158" s="84" t="s">
        <v>8</v>
      </c>
      <c r="D158" s="77">
        <v>383.4</v>
      </c>
      <c r="E158" s="77">
        <v>383.4</v>
      </c>
      <c r="F158" s="77">
        <v>383.4</v>
      </c>
      <c r="G158" s="74"/>
    </row>
    <row r="159" spans="1:7" ht="15.75" outlineLevel="5" x14ac:dyDescent="0.2">
      <c r="A159" s="72" t="s">
        <v>114</v>
      </c>
      <c r="B159" s="72"/>
      <c r="C159" s="83" t="s">
        <v>115</v>
      </c>
      <c r="D159" s="73">
        <f>D160</f>
        <v>1341.3</v>
      </c>
      <c r="E159" s="73">
        <f>E160</f>
        <v>1341.3</v>
      </c>
      <c r="F159" s="73">
        <f>F160</f>
        <v>1341.3</v>
      </c>
      <c r="G159" s="74"/>
    </row>
    <row r="160" spans="1:7" ht="31.5" outlineLevel="7" x14ac:dyDescent="0.2">
      <c r="A160" s="76" t="s">
        <v>114</v>
      </c>
      <c r="B160" s="76" t="s">
        <v>70</v>
      </c>
      <c r="C160" s="84" t="s">
        <v>71</v>
      </c>
      <c r="D160" s="77">
        <v>1341.3</v>
      </c>
      <c r="E160" s="77">
        <v>1341.3</v>
      </c>
      <c r="F160" s="77">
        <v>1341.3</v>
      </c>
      <c r="G160" s="74"/>
    </row>
    <row r="161" spans="1:7" ht="31.5" outlineLevel="3" x14ac:dyDescent="0.2">
      <c r="A161" s="72" t="s">
        <v>147</v>
      </c>
      <c r="B161" s="72"/>
      <c r="C161" s="83" t="s">
        <v>148</v>
      </c>
      <c r="D161" s="73">
        <f>D162+D169</f>
        <v>669.6</v>
      </c>
      <c r="E161" s="73">
        <f t="shared" ref="E161:F161" si="30">E162+E169</f>
        <v>579.70000000000005</v>
      </c>
      <c r="F161" s="73">
        <f t="shared" si="30"/>
        <v>540.6</v>
      </c>
      <c r="G161" s="74"/>
    </row>
    <row r="162" spans="1:7" ht="15.75" outlineLevel="4" x14ac:dyDescent="0.2">
      <c r="A162" s="72" t="s">
        <v>149</v>
      </c>
      <c r="B162" s="72"/>
      <c r="C162" s="83" t="s">
        <v>150</v>
      </c>
      <c r="D162" s="73">
        <f>D163+D165+D167</f>
        <v>651.6</v>
      </c>
      <c r="E162" s="73">
        <f t="shared" ref="E162:F162" si="31">E163+E165+E167</f>
        <v>561.70000000000005</v>
      </c>
      <c r="F162" s="73">
        <f t="shared" si="31"/>
        <v>522.6</v>
      </c>
      <c r="G162" s="74"/>
    </row>
    <row r="163" spans="1:7" ht="15.75" outlineLevel="5" x14ac:dyDescent="0.2">
      <c r="A163" s="72" t="s">
        <v>151</v>
      </c>
      <c r="B163" s="72"/>
      <c r="C163" s="83" t="s">
        <v>152</v>
      </c>
      <c r="D163" s="73">
        <f>D164</f>
        <v>390.9</v>
      </c>
      <c r="E163" s="73">
        <f>E164</f>
        <v>301</v>
      </c>
      <c r="F163" s="73">
        <f>F164</f>
        <v>261.89999999999998</v>
      </c>
      <c r="G163" s="74"/>
    </row>
    <row r="164" spans="1:7" ht="31.5" outlineLevel="7" x14ac:dyDescent="0.2">
      <c r="A164" s="76" t="s">
        <v>151</v>
      </c>
      <c r="B164" s="76" t="s">
        <v>7</v>
      </c>
      <c r="C164" s="84" t="s">
        <v>8</v>
      </c>
      <c r="D164" s="77">
        <v>390.9</v>
      </c>
      <c r="E164" s="77">
        <v>301</v>
      </c>
      <c r="F164" s="77">
        <v>261.89999999999998</v>
      </c>
      <c r="G164" s="74"/>
    </row>
    <row r="165" spans="1:7" ht="31.5" outlineLevel="5" x14ac:dyDescent="0.2">
      <c r="A165" s="72" t="s">
        <v>226</v>
      </c>
      <c r="B165" s="72"/>
      <c r="C165" s="83" t="s">
        <v>227</v>
      </c>
      <c r="D165" s="73">
        <f>D166</f>
        <v>84.8</v>
      </c>
      <c r="E165" s="73">
        <f>E166</f>
        <v>84.8</v>
      </c>
      <c r="F165" s="73">
        <f>F166</f>
        <v>84.8</v>
      </c>
      <c r="G165" s="74"/>
    </row>
    <row r="166" spans="1:7" ht="31.5" outlineLevel="7" x14ac:dyDescent="0.2">
      <c r="A166" s="76" t="s">
        <v>226</v>
      </c>
      <c r="B166" s="76" t="s">
        <v>7</v>
      </c>
      <c r="C166" s="84" t="s">
        <v>8</v>
      </c>
      <c r="D166" s="77">
        <v>84.8</v>
      </c>
      <c r="E166" s="77">
        <v>84.8</v>
      </c>
      <c r="F166" s="77">
        <v>84.8</v>
      </c>
      <c r="G166" s="74"/>
    </row>
    <row r="167" spans="1:7" ht="15.75" outlineLevel="5" x14ac:dyDescent="0.2">
      <c r="A167" s="72" t="s">
        <v>228</v>
      </c>
      <c r="B167" s="72"/>
      <c r="C167" s="83" t="s">
        <v>229</v>
      </c>
      <c r="D167" s="73">
        <f>D168</f>
        <v>175.9</v>
      </c>
      <c r="E167" s="73">
        <f>E168</f>
        <v>175.9</v>
      </c>
      <c r="F167" s="73">
        <f>F168</f>
        <v>175.9</v>
      </c>
      <c r="G167" s="74"/>
    </row>
    <row r="168" spans="1:7" ht="31.5" outlineLevel="7" x14ac:dyDescent="0.2">
      <c r="A168" s="76" t="s">
        <v>228</v>
      </c>
      <c r="B168" s="76" t="s">
        <v>7</v>
      </c>
      <c r="C168" s="84" t="s">
        <v>8</v>
      </c>
      <c r="D168" s="77">
        <v>175.9</v>
      </c>
      <c r="E168" s="77">
        <v>175.9</v>
      </c>
      <c r="F168" s="77">
        <v>175.9</v>
      </c>
      <c r="G168" s="74"/>
    </row>
    <row r="169" spans="1:7" ht="31.5" outlineLevel="4" x14ac:dyDescent="0.2">
      <c r="A169" s="72" t="s">
        <v>230</v>
      </c>
      <c r="B169" s="72"/>
      <c r="C169" s="83" t="s">
        <v>231</v>
      </c>
      <c r="D169" s="73">
        <f t="shared" ref="D169:F170" si="32">D170</f>
        <v>18</v>
      </c>
      <c r="E169" s="73">
        <f t="shared" si="32"/>
        <v>18</v>
      </c>
      <c r="F169" s="73">
        <f t="shared" si="32"/>
        <v>18</v>
      </c>
      <c r="G169" s="74"/>
    </row>
    <row r="170" spans="1:7" ht="15.75" outlineLevel="5" x14ac:dyDescent="0.2">
      <c r="A170" s="72" t="s">
        <v>232</v>
      </c>
      <c r="B170" s="72"/>
      <c r="C170" s="83" t="s">
        <v>233</v>
      </c>
      <c r="D170" s="73">
        <f t="shared" si="32"/>
        <v>18</v>
      </c>
      <c r="E170" s="73">
        <f t="shared" si="32"/>
        <v>18</v>
      </c>
      <c r="F170" s="73">
        <f t="shared" si="32"/>
        <v>18</v>
      </c>
      <c r="G170" s="74"/>
    </row>
    <row r="171" spans="1:7" ht="31.5" outlineLevel="7" x14ac:dyDescent="0.2">
      <c r="A171" s="76" t="s">
        <v>232</v>
      </c>
      <c r="B171" s="76" t="s">
        <v>7</v>
      </c>
      <c r="C171" s="84" t="s">
        <v>8</v>
      </c>
      <c r="D171" s="77">
        <v>18</v>
      </c>
      <c r="E171" s="77">
        <v>18</v>
      </c>
      <c r="F171" s="77">
        <v>18</v>
      </c>
      <c r="G171" s="74"/>
    </row>
    <row r="172" spans="1:7" ht="47.25" outlineLevel="3" x14ac:dyDescent="0.2">
      <c r="A172" s="72" t="s">
        <v>105</v>
      </c>
      <c r="B172" s="72"/>
      <c r="C172" s="83" t="s">
        <v>106</v>
      </c>
      <c r="D172" s="73">
        <f t="shared" ref="D172:F173" si="33">D173</f>
        <v>25114.799999999999</v>
      </c>
      <c r="E172" s="73">
        <f t="shared" si="33"/>
        <v>26005.200000000001</v>
      </c>
      <c r="F172" s="73">
        <f t="shared" si="33"/>
        <v>26939.9</v>
      </c>
      <c r="G172" s="74"/>
    </row>
    <row r="173" spans="1:7" ht="31.5" outlineLevel="4" x14ac:dyDescent="0.2">
      <c r="A173" s="72" t="s">
        <v>107</v>
      </c>
      <c r="B173" s="72"/>
      <c r="C173" s="83" t="s">
        <v>39</v>
      </c>
      <c r="D173" s="73">
        <f t="shared" si="33"/>
        <v>25114.799999999999</v>
      </c>
      <c r="E173" s="73">
        <f t="shared" si="33"/>
        <v>26005.200000000001</v>
      </c>
      <c r="F173" s="73">
        <f t="shared" si="33"/>
        <v>26939.9</v>
      </c>
      <c r="G173" s="74"/>
    </row>
    <row r="174" spans="1:7" ht="15.75" outlineLevel="5" x14ac:dyDescent="0.2">
      <c r="A174" s="72" t="s">
        <v>108</v>
      </c>
      <c r="B174" s="72"/>
      <c r="C174" s="83" t="s">
        <v>109</v>
      </c>
      <c r="D174" s="73">
        <f>D175+D176+D177</f>
        <v>25114.799999999999</v>
      </c>
      <c r="E174" s="73">
        <f>E175+E176+E177</f>
        <v>26005.200000000001</v>
      </c>
      <c r="F174" s="73">
        <f>F175+F176+F177</f>
        <v>26939.9</v>
      </c>
      <c r="G174" s="74"/>
    </row>
    <row r="175" spans="1:7" ht="47.25" outlineLevel="7" x14ac:dyDescent="0.2">
      <c r="A175" s="76" t="s">
        <v>108</v>
      </c>
      <c r="B175" s="76" t="s">
        <v>4</v>
      </c>
      <c r="C175" s="84" t="s">
        <v>5</v>
      </c>
      <c r="D175" s="17">
        <f>14658+7960.2</f>
        <v>22618.2</v>
      </c>
      <c r="E175" s="17">
        <f>15244.3+8278.6</f>
        <v>23522.9</v>
      </c>
      <c r="F175" s="17">
        <f>15854.1+8609.7</f>
        <v>24463.800000000003</v>
      </c>
      <c r="G175" s="74"/>
    </row>
    <row r="176" spans="1:7" ht="31.5" outlineLevel="7" x14ac:dyDescent="0.2">
      <c r="A176" s="76" t="s">
        <v>108</v>
      </c>
      <c r="B176" s="76" t="s">
        <v>7</v>
      </c>
      <c r="C176" s="84" t="s">
        <v>8</v>
      </c>
      <c r="D176" s="17">
        <f>1573.9+823+62.2</f>
        <v>2459.1</v>
      </c>
      <c r="E176" s="17">
        <f>1573.9+823+47.9</f>
        <v>2444.8000000000002</v>
      </c>
      <c r="F176" s="17">
        <f>1573.9+823+41.7</f>
        <v>2438.6</v>
      </c>
      <c r="G176" s="74"/>
    </row>
    <row r="177" spans="1:7" ht="15.75" outlineLevel="7" x14ac:dyDescent="0.2">
      <c r="A177" s="76" t="s">
        <v>108</v>
      </c>
      <c r="B177" s="76" t="s">
        <v>15</v>
      </c>
      <c r="C177" s="84" t="s">
        <v>16</v>
      </c>
      <c r="D177" s="17">
        <f>29.1+8.4</f>
        <v>37.5</v>
      </c>
      <c r="E177" s="17">
        <f t="shared" ref="E177:F177" si="34">29.1+8.4</f>
        <v>37.5</v>
      </c>
      <c r="F177" s="17">
        <f t="shared" si="34"/>
        <v>37.5</v>
      </c>
      <c r="G177" s="74"/>
    </row>
    <row r="178" spans="1:7" ht="31.5" outlineLevel="2" x14ac:dyDescent="0.2">
      <c r="A178" s="72" t="s">
        <v>127</v>
      </c>
      <c r="B178" s="72"/>
      <c r="C178" s="83" t="s">
        <v>128</v>
      </c>
      <c r="D178" s="73">
        <f>D183+D192+D199+D179</f>
        <v>35142</v>
      </c>
      <c r="E178" s="73">
        <f t="shared" ref="E178:F178" si="35">E183+E192+E199+E179</f>
        <v>37166.1</v>
      </c>
      <c r="F178" s="73">
        <f t="shared" si="35"/>
        <v>36184.699999999997</v>
      </c>
      <c r="G178" s="74"/>
    </row>
    <row r="179" spans="1:7" ht="31.5" outlineLevel="2" x14ac:dyDescent="0.2">
      <c r="A179" s="13" t="s">
        <v>172</v>
      </c>
      <c r="B179" s="13"/>
      <c r="C179" s="30" t="s">
        <v>173</v>
      </c>
      <c r="D179" s="14">
        <f>D180</f>
        <v>711</v>
      </c>
      <c r="E179" s="14">
        <f t="shared" ref="E179:F180" si="36">E180</f>
        <v>711</v>
      </c>
      <c r="F179" s="14">
        <f t="shared" si="36"/>
        <v>711</v>
      </c>
      <c r="G179" s="74"/>
    </row>
    <row r="180" spans="1:7" ht="31.5" outlineLevel="2" x14ac:dyDescent="0.2">
      <c r="A180" s="13" t="s">
        <v>174</v>
      </c>
      <c r="B180" s="13"/>
      <c r="C180" s="30" t="s">
        <v>475</v>
      </c>
      <c r="D180" s="14">
        <f>D181</f>
        <v>711</v>
      </c>
      <c r="E180" s="14">
        <f t="shared" si="36"/>
        <v>711</v>
      </c>
      <c r="F180" s="14">
        <f t="shared" si="36"/>
        <v>711</v>
      </c>
      <c r="G180" s="74"/>
    </row>
    <row r="181" spans="1:7" ht="15.75" outlineLevel="2" x14ac:dyDescent="0.2">
      <c r="A181" s="13" t="s">
        <v>474</v>
      </c>
      <c r="B181" s="13"/>
      <c r="C181" s="30" t="s">
        <v>175</v>
      </c>
      <c r="D181" s="14">
        <f t="shared" ref="D181:F181" si="37">D182</f>
        <v>711</v>
      </c>
      <c r="E181" s="14">
        <f t="shared" si="37"/>
        <v>711</v>
      </c>
      <c r="F181" s="14">
        <f t="shared" si="37"/>
        <v>711</v>
      </c>
      <c r="G181" s="74"/>
    </row>
    <row r="182" spans="1:7" ht="15.75" outlineLevel="2" x14ac:dyDescent="0.2">
      <c r="A182" s="16" t="s">
        <v>474</v>
      </c>
      <c r="B182" s="16" t="s">
        <v>15</v>
      </c>
      <c r="C182" s="32" t="s">
        <v>16</v>
      </c>
      <c r="D182" s="17">
        <v>711</v>
      </c>
      <c r="E182" s="17">
        <v>711</v>
      </c>
      <c r="F182" s="17">
        <v>711</v>
      </c>
      <c r="G182" s="74"/>
    </row>
    <row r="183" spans="1:7" ht="47.25" outlineLevel="7" x14ac:dyDescent="0.2">
      <c r="A183" s="72" t="s">
        <v>289</v>
      </c>
      <c r="B183" s="72"/>
      <c r="C183" s="83" t="s">
        <v>290</v>
      </c>
      <c r="D183" s="73">
        <f>D184+D187</f>
        <v>1204.8</v>
      </c>
      <c r="E183" s="73">
        <f t="shared" ref="E183:F183" si="38">E184+E187</f>
        <v>2867.8999999999996</v>
      </c>
      <c r="F183" s="73">
        <f t="shared" si="38"/>
        <v>1204.8</v>
      </c>
      <c r="G183" s="74"/>
    </row>
    <row r="184" spans="1:7" ht="31.5" outlineLevel="4" x14ac:dyDescent="0.2">
      <c r="A184" s="72" t="s">
        <v>291</v>
      </c>
      <c r="B184" s="72"/>
      <c r="C184" s="83" t="s">
        <v>292</v>
      </c>
      <c r="D184" s="73">
        <f t="shared" ref="D184:F185" si="39">D185</f>
        <v>734.8</v>
      </c>
      <c r="E184" s="73">
        <f t="shared" si="39"/>
        <v>734.8</v>
      </c>
      <c r="F184" s="73">
        <f t="shared" si="39"/>
        <v>734.8</v>
      </c>
      <c r="G184" s="74"/>
    </row>
    <row r="185" spans="1:7" ht="15.75" outlineLevel="5" x14ac:dyDescent="0.2">
      <c r="A185" s="72" t="s">
        <v>293</v>
      </c>
      <c r="B185" s="72"/>
      <c r="C185" s="83" t="s">
        <v>294</v>
      </c>
      <c r="D185" s="73">
        <f t="shared" si="39"/>
        <v>734.8</v>
      </c>
      <c r="E185" s="73">
        <f t="shared" si="39"/>
        <v>734.8</v>
      </c>
      <c r="F185" s="73">
        <f t="shared" si="39"/>
        <v>734.8</v>
      </c>
      <c r="G185" s="74"/>
    </row>
    <row r="186" spans="1:7" ht="31.5" outlineLevel="7" x14ac:dyDescent="0.2">
      <c r="A186" s="76" t="s">
        <v>293</v>
      </c>
      <c r="B186" s="76" t="s">
        <v>7</v>
      </c>
      <c r="C186" s="84" t="s">
        <v>8</v>
      </c>
      <c r="D186" s="77">
        <v>734.8</v>
      </c>
      <c r="E186" s="77">
        <v>734.8</v>
      </c>
      <c r="F186" s="77">
        <v>734.8</v>
      </c>
      <c r="G186" s="74"/>
    </row>
    <row r="187" spans="1:7" ht="31.5" outlineLevel="4" x14ac:dyDescent="0.2">
      <c r="A187" s="72" t="s">
        <v>295</v>
      </c>
      <c r="B187" s="72"/>
      <c r="C187" s="83" t="s">
        <v>296</v>
      </c>
      <c r="D187" s="73">
        <f>D188+D190</f>
        <v>470</v>
      </c>
      <c r="E187" s="73">
        <f t="shared" ref="E187:F187" si="40">E188+E190</f>
        <v>2133.1</v>
      </c>
      <c r="F187" s="73">
        <f t="shared" si="40"/>
        <v>470</v>
      </c>
      <c r="G187" s="74"/>
    </row>
    <row r="188" spans="1:7" ht="15.75" outlineLevel="5" x14ac:dyDescent="0.2">
      <c r="A188" s="72" t="s">
        <v>297</v>
      </c>
      <c r="B188" s="72"/>
      <c r="C188" s="83" t="s">
        <v>298</v>
      </c>
      <c r="D188" s="73">
        <f>D189</f>
        <v>470</v>
      </c>
      <c r="E188" s="73">
        <f>E189</f>
        <v>470</v>
      </c>
      <c r="F188" s="73">
        <f>F189</f>
        <v>470</v>
      </c>
      <c r="G188" s="74"/>
    </row>
    <row r="189" spans="1:7" ht="31.5" outlineLevel="7" x14ac:dyDescent="0.2">
      <c r="A189" s="76" t="s">
        <v>297</v>
      </c>
      <c r="B189" s="76" t="s">
        <v>7</v>
      </c>
      <c r="C189" s="84" t="s">
        <v>8</v>
      </c>
      <c r="D189" s="77">
        <v>470</v>
      </c>
      <c r="E189" s="77">
        <v>470</v>
      </c>
      <c r="F189" s="77">
        <v>470</v>
      </c>
      <c r="G189" s="74"/>
    </row>
    <row r="190" spans="1:7" ht="31.5" outlineLevel="5" x14ac:dyDescent="0.2">
      <c r="A190" s="72" t="s">
        <v>299</v>
      </c>
      <c r="B190" s="72"/>
      <c r="C190" s="83" t="s">
        <v>430</v>
      </c>
      <c r="D190" s="73">
        <f>D191</f>
        <v>0</v>
      </c>
      <c r="E190" s="73">
        <f>E191</f>
        <v>1663.1</v>
      </c>
      <c r="F190" s="73">
        <f>F191</f>
        <v>0</v>
      </c>
      <c r="G190" s="74"/>
    </row>
    <row r="191" spans="1:7" ht="31.5" outlineLevel="7" x14ac:dyDescent="0.2">
      <c r="A191" s="76" t="s">
        <v>299</v>
      </c>
      <c r="B191" s="76" t="s">
        <v>7</v>
      </c>
      <c r="C191" s="84" t="s">
        <v>8</v>
      </c>
      <c r="D191" s="77"/>
      <c r="E191" s="77">
        <v>1663.1</v>
      </c>
      <c r="F191" s="77"/>
      <c r="G191" s="74"/>
    </row>
    <row r="192" spans="1:7" ht="31.5" outlineLevel="3" x14ac:dyDescent="0.2">
      <c r="A192" s="72" t="s">
        <v>129</v>
      </c>
      <c r="B192" s="72"/>
      <c r="C192" s="83" t="s">
        <v>130</v>
      </c>
      <c r="D192" s="73">
        <f>D193+D196</f>
        <v>2200</v>
      </c>
      <c r="E192" s="73">
        <f>E193+E196</f>
        <v>1694</v>
      </c>
      <c r="F192" s="73">
        <f>F193+F196</f>
        <v>1474</v>
      </c>
      <c r="G192" s="74"/>
    </row>
    <row r="193" spans="1:7" ht="31.5" outlineLevel="4" x14ac:dyDescent="0.2">
      <c r="A193" s="72" t="s">
        <v>131</v>
      </c>
      <c r="B193" s="72"/>
      <c r="C193" s="83" t="s">
        <v>132</v>
      </c>
      <c r="D193" s="73">
        <f t="shared" ref="D193:F194" si="41">D194</f>
        <v>1100</v>
      </c>
      <c r="E193" s="73">
        <f t="shared" si="41"/>
        <v>847</v>
      </c>
      <c r="F193" s="73">
        <f t="shared" si="41"/>
        <v>737</v>
      </c>
      <c r="G193" s="74"/>
    </row>
    <row r="194" spans="1:7" ht="31.5" outlineLevel="5" x14ac:dyDescent="0.2">
      <c r="A194" s="72" t="s">
        <v>133</v>
      </c>
      <c r="B194" s="72"/>
      <c r="C194" s="83" t="s">
        <v>134</v>
      </c>
      <c r="D194" s="73">
        <f t="shared" si="41"/>
        <v>1100</v>
      </c>
      <c r="E194" s="73">
        <f t="shared" si="41"/>
        <v>847</v>
      </c>
      <c r="F194" s="73">
        <f t="shared" si="41"/>
        <v>737</v>
      </c>
      <c r="G194" s="74"/>
    </row>
    <row r="195" spans="1:7" ht="15.75" outlineLevel="7" x14ac:dyDescent="0.2">
      <c r="A195" s="76" t="s">
        <v>133</v>
      </c>
      <c r="B195" s="76" t="s">
        <v>15</v>
      </c>
      <c r="C195" s="84" t="s">
        <v>16</v>
      </c>
      <c r="D195" s="77">
        <v>1100</v>
      </c>
      <c r="E195" s="77">
        <v>847</v>
      </c>
      <c r="F195" s="77">
        <v>737</v>
      </c>
      <c r="G195" s="74"/>
    </row>
    <row r="196" spans="1:7" ht="31.5" outlineLevel="4" x14ac:dyDescent="0.2">
      <c r="A196" s="72" t="s">
        <v>135</v>
      </c>
      <c r="B196" s="72"/>
      <c r="C196" s="83" t="s">
        <v>136</v>
      </c>
      <c r="D196" s="73">
        <f t="shared" ref="D196:F197" si="42">D197</f>
        <v>1100</v>
      </c>
      <c r="E196" s="73">
        <f t="shared" si="42"/>
        <v>847</v>
      </c>
      <c r="F196" s="73">
        <f t="shared" si="42"/>
        <v>737</v>
      </c>
      <c r="G196" s="74"/>
    </row>
    <row r="197" spans="1:7" ht="31.5" outlineLevel="5" x14ac:dyDescent="0.2">
      <c r="A197" s="72" t="s">
        <v>137</v>
      </c>
      <c r="B197" s="72"/>
      <c r="C197" s="83" t="s">
        <v>138</v>
      </c>
      <c r="D197" s="73">
        <f t="shared" si="42"/>
        <v>1100</v>
      </c>
      <c r="E197" s="73">
        <f t="shared" si="42"/>
        <v>847</v>
      </c>
      <c r="F197" s="73">
        <f t="shared" si="42"/>
        <v>737</v>
      </c>
      <c r="G197" s="74"/>
    </row>
    <row r="198" spans="1:7" ht="15.75" outlineLevel="7" x14ac:dyDescent="0.2">
      <c r="A198" s="76" t="s">
        <v>137</v>
      </c>
      <c r="B198" s="76" t="s">
        <v>15</v>
      </c>
      <c r="C198" s="84" t="s">
        <v>16</v>
      </c>
      <c r="D198" s="77">
        <v>1100</v>
      </c>
      <c r="E198" s="77">
        <v>847</v>
      </c>
      <c r="F198" s="77">
        <v>737</v>
      </c>
      <c r="G198" s="74"/>
    </row>
    <row r="199" spans="1:7" ht="31.5" outlineLevel="3" x14ac:dyDescent="0.2">
      <c r="A199" s="72" t="s">
        <v>285</v>
      </c>
      <c r="B199" s="72"/>
      <c r="C199" s="83" t="s">
        <v>286</v>
      </c>
      <c r="D199" s="73">
        <f>D200</f>
        <v>31026.199999999997</v>
      </c>
      <c r="E199" s="73">
        <f>E200</f>
        <v>31893.199999999997</v>
      </c>
      <c r="F199" s="73">
        <f>F200</f>
        <v>32794.899999999994</v>
      </c>
      <c r="G199" s="74"/>
    </row>
    <row r="200" spans="1:7" ht="31.5" outlineLevel="4" x14ac:dyDescent="0.2">
      <c r="A200" s="72" t="s">
        <v>287</v>
      </c>
      <c r="B200" s="72"/>
      <c r="C200" s="83" t="s">
        <v>39</v>
      </c>
      <c r="D200" s="73">
        <f>D201+D205</f>
        <v>31026.199999999997</v>
      </c>
      <c r="E200" s="73">
        <f>E201+E205</f>
        <v>31893.199999999997</v>
      </c>
      <c r="F200" s="73">
        <f>F201+F205</f>
        <v>32794.899999999994</v>
      </c>
      <c r="G200" s="74"/>
    </row>
    <row r="201" spans="1:7" ht="15.75" outlineLevel="5" x14ac:dyDescent="0.2">
      <c r="A201" s="72" t="s">
        <v>288</v>
      </c>
      <c r="B201" s="72"/>
      <c r="C201" s="83" t="s">
        <v>41</v>
      </c>
      <c r="D201" s="73">
        <f>D202+D203+D204</f>
        <v>22597.699999999997</v>
      </c>
      <c r="E201" s="73">
        <f t="shared" ref="E201:F201" si="43">E202+E203+E204</f>
        <v>23464.699999999997</v>
      </c>
      <c r="F201" s="73">
        <f t="shared" si="43"/>
        <v>24366.399999999998</v>
      </c>
      <c r="G201" s="74"/>
    </row>
    <row r="202" spans="1:7" ht="47.25" outlineLevel="7" x14ac:dyDescent="0.2">
      <c r="A202" s="76" t="s">
        <v>288</v>
      </c>
      <c r="B202" s="76" t="s">
        <v>4</v>
      </c>
      <c r="C202" s="84" t="s">
        <v>5</v>
      </c>
      <c r="D202" s="17">
        <v>21675.3</v>
      </c>
      <c r="E202" s="17">
        <v>22542.3</v>
      </c>
      <c r="F202" s="17">
        <v>23444</v>
      </c>
      <c r="G202" s="74"/>
    </row>
    <row r="203" spans="1:7" ht="31.5" outlineLevel="7" x14ac:dyDescent="0.2">
      <c r="A203" s="76" t="s">
        <v>288</v>
      </c>
      <c r="B203" s="76" t="s">
        <v>7</v>
      </c>
      <c r="C203" s="84" t="s">
        <v>8</v>
      </c>
      <c r="D203" s="17">
        <v>899.6</v>
      </c>
      <c r="E203" s="17">
        <v>899.6</v>
      </c>
      <c r="F203" s="17">
        <v>899.6</v>
      </c>
      <c r="G203" s="74"/>
    </row>
    <row r="204" spans="1:7" ht="15.75" outlineLevel="7" x14ac:dyDescent="0.2">
      <c r="A204" s="76" t="s">
        <v>288</v>
      </c>
      <c r="B204" s="76" t="s">
        <v>21</v>
      </c>
      <c r="C204" s="84" t="s">
        <v>22</v>
      </c>
      <c r="D204" s="17">
        <v>22.8</v>
      </c>
      <c r="E204" s="17">
        <v>22.8</v>
      </c>
      <c r="F204" s="17">
        <v>22.8</v>
      </c>
      <c r="G204" s="74"/>
    </row>
    <row r="205" spans="1:7" ht="15.75" outlineLevel="5" x14ac:dyDescent="0.2">
      <c r="A205" s="72" t="s">
        <v>300</v>
      </c>
      <c r="B205" s="72"/>
      <c r="C205" s="83" t="s">
        <v>301</v>
      </c>
      <c r="D205" s="73">
        <f>D206</f>
        <v>8428.5</v>
      </c>
      <c r="E205" s="73">
        <f>E206</f>
        <v>8428.5</v>
      </c>
      <c r="F205" s="73">
        <f>F206</f>
        <v>8428.5</v>
      </c>
      <c r="G205" s="74"/>
    </row>
    <row r="206" spans="1:7" ht="31.5" outlineLevel="7" x14ac:dyDescent="0.2">
      <c r="A206" s="76" t="s">
        <v>300</v>
      </c>
      <c r="B206" s="76" t="s">
        <v>7</v>
      </c>
      <c r="C206" s="84" t="s">
        <v>8</v>
      </c>
      <c r="D206" s="77">
        <v>8428.5</v>
      </c>
      <c r="E206" s="77">
        <v>8428.5</v>
      </c>
      <c r="F206" s="77">
        <v>8428.5</v>
      </c>
      <c r="G206" s="74"/>
    </row>
    <row r="207" spans="1:7" ht="33.75" customHeight="1" outlineLevel="2" x14ac:dyDescent="0.2">
      <c r="A207" s="72" t="s">
        <v>139</v>
      </c>
      <c r="B207" s="72"/>
      <c r="C207" s="83" t="s">
        <v>140</v>
      </c>
      <c r="D207" s="73">
        <f>D208+D242+D255+D266+D290+D294</f>
        <v>702909.86611000006</v>
      </c>
      <c r="E207" s="73">
        <f>E208+E242+E255+E266+E290+E294</f>
        <v>640439.20000000007</v>
      </c>
      <c r="F207" s="73">
        <f>F208+F242+F255+F266+F290+F294</f>
        <v>547730.4</v>
      </c>
      <c r="G207" s="74"/>
    </row>
    <row r="208" spans="1:7" ht="15.75" outlineLevel="3" x14ac:dyDescent="0.2">
      <c r="A208" s="72" t="s">
        <v>141</v>
      </c>
      <c r="B208" s="72"/>
      <c r="C208" s="83" t="s">
        <v>645</v>
      </c>
      <c r="D208" s="73">
        <f>D209+D218+D225+D230+D235</f>
        <v>68058.700000000012</v>
      </c>
      <c r="E208" s="73">
        <f t="shared" ref="E208:F208" si="44">E209+E218+E225+E230+E235</f>
        <v>82657.900000000009</v>
      </c>
      <c r="F208" s="73">
        <f t="shared" si="44"/>
        <v>82498.8</v>
      </c>
      <c r="G208" s="74"/>
    </row>
    <row r="209" spans="1:7" ht="31.5" outlineLevel="4" x14ac:dyDescent="0.2">
      <c r="A209" s="72" t="s">
        <v>142</v>
      </c>
      <c r="B209" s="72"/>
      <c r="C209" s="83" t="s">
        <v>143</v>
      </c>
      <c r="D209" s="73">
        <f>D214+D216+D210+D212</f>
        <v>12537.6</v>
      </c>
      <c r="E209" s="73">
        <f t="shared" ref="E209:F209" si="45">E214+E216+E210+E212</f>
        <v>12137.6</v>
      </c>
      <c r="F209" s="73">
        <f t="shared" si="45"/>
        <v>10137.6</v>
      </c>
      <c r="G209" s="74"/>
    </row>
    <row r="210" spans="1:7" ht="15.75" outlineLevel="4" x14ac:dyDescent="0.2">
      <c r="A210" s="13" t="s">
        <v>206</v>
      </c>
      <c r="B210" s="13"/>
      <c r="C210" s="30" t="s">
        <v>207</v>
      </c>
      <c r="D210" s="14">
        <f t="shared" ref="D210:F210" si="46">D211</f>
        <v>3758.3</v>
      </c>
      <c r="E210" s="14">
        <f t="shared" si="46"/>
        <v>3758.3</v>
      </c>
      <c r="F210" s="14">
        <f t="shared" si="46"/>
        <v>3758.3</v>
      </c>
      <c r="G210" s="74"/>
    </row>
    <row r="211" spans="1:7" ht="31.5" outlineLevel="4" x14ac:dyDescent="0.2">
      <c r="A211" s="16" t="s">
        <v>206</v>
      </c>
      <c r="B211" s="16" t="s">
        <v>70</v>
      </c>
      <c r="C211" s="32" t="s">
        <v>71</v>
      </c>
      <c r="D211" s="17">
        <v>3758.3</v>
      </c>
      <c r="E211" s="17">
        <v>3758.3</v>
      </c>
      <c r="F211" s="17">
        <v>3758.3</v>
      </c>
      <c r="G211" s="74"/>
    </row>
    <row r="212" spans="1:7" ht="31.5" outlineLevel="4" x14ac:dyDescent="0.2">
      <c r="A212" s="13" t="s">
        <v>208</v>
      </c>
      <c r="B212" s="13"/>
      <c r="C212" s="30" t="s">
        <v>209</v>
      </c>
      <c r="D212" s="14">
        <f t="shared" ref="D212:E212" si="47">D213</f>
        <v>5579.3</v>
      </c>
      <c r="E212" s="14">
        <f t="shared" si="47"/>
        <v>5579.3</v>
      </c>
      <c r="F212" s="14">
        <f>F213</f>
        <v>5579.3</v>
      </c>
      <c r="G212" s="74"/>
    </row>
    <row r="213" spans="1:7" ht="31.5" outlineLevel="4" x14ac:dyDescent="0.2">
      <c r="A213" s="16" t="s">
        <v>208</v>
      </c>
      <c r="B213" s="16" t="s">
        <v>70</v>
      </c>
      <c r="C213" s="32" t="s">
        <v>71</v>
      </c>
      <c r="D213" s="17">
        <v>5579.3</v>
      </c>
      <c r="E213" s="17">
        <v>5579.3</v>
      </c>
      <c r="F213" s="17">
        <v>5579.3</v>
      </c>
      <c r="G213" s="74"/>
    </row>
    <row r="214" spans="1:7" ht="47.25" outlineLevel="5" x14ac:dyDescent="0.2">
      <c r="A214" s="72" t="s">
        <v>144</v>
      </c>
      <c r="B214" s="72"/>
      <c r="C214" s="83" t="s">
        <v>436</v>
      </c>
      <c r="D214" s="14">
        <f t="shared" ref="D214:F214" si="48">D215</f>
        <v>800</v>
      </c>
      <c r="E214" s="14">
        <f t="shared" si="48"/>
        <v>800</v>
      </c>
      <c r="F214" s="14">
        <f t="shared" si="48"/>
        <v>800</v>
      </c>
      <c r="G214" s="74"/>
    </row>
    <row r="215" spans="1:7" ht="31.5" outlineLevel="7" x14ac:dyDescent="0.2">
      <c r="A215" s="76" t="s">
        <v>144</v>
      </c>
      <c r="B215" s="76" t="s">
        <v>70</v>
      </c>
      <c r="C215" s="84" t="s">
        <v>71</v>
      </c>
      <c r="D215" s="22">
        <v>800</v>
      </c>
      <c r="E215" s="17">
        <v>800</v>
      </c>
      <c r="F215" s="17">
        <v>800</v>
      </c>
      <c r="G215" s="74"/>
    </row>
    <row r="216" spans="1:7" ht="47.25" outlineLevel="5" x14ac:dyDescent="0.2">
      <c r="A216" s="72" t="s">
        <v>144</v>
      </c>
      <c r="B216" s="72"/>
      <c r="C216" s="83" t="s">
        <v>443</v>
      </c>
      <c r="D216" s="14">
        <f t="shared" ref="D216:F216" si="49">D217</f>
        <v>2400</v>
      </c>
      <c r="E216" s="14">
        <f t="shared" si="49"/>
        <v>2000</v>
      </c>
      <c r="F216" s="14">
        <f t="shared" si="49"/>
        <v>0</v>
      </c>
      <c r="G216" s="74"/>
    </row>
    <row r="217" spans="1:7" ht="31.5" outlineLevel="7" x14ac:dyDescent="0.2">
      <c r="A217" s="76" t="s">
        <v>144</v>
      </c>
      <c r="B217" s="76" t="s">
        <v>70</v>
      </c>
      <c r="C217" s="84" t="s">
        <v>71</v>
      </c>
      <c r="D217" s="17">
        <v>2400</v>
      </c>
      <c r="E217" s="17">
        <v>2000</v>
      </c>
      <c r="F217" s="17"/>
      <c r="G217" s="74"/>
    </row>
    <row r="218" spans="1:7" ht="31.5" outlineLevel="4" x14ac:dyDescent="0.2">
      <c r="A218" s="72" t="s">
        <v>176</v>
      </c>
      <c r="B218" s="72"/>
      <c r="C218" s="83" t="s">
        <v>177</v>
      </c>
      <c r="D218" s="73">
        <f>D223+D221+D219</f>
        <v>2300.8000000000002</v>
      </c>
      <c r="E218" s="73">
        <f t="shared" ref="E218:F218" si="50">E223+E221+E219</f>
        <v>2300.8000000000002</v>
      </c>
      <c r="F218" s="73">
        <f t="shared" si="50"/>
        <v>2300.8000000000002</v>
      </c>
      <c r="G218" s="74"/>
    </row>
    <row r="219" spans="1:7" ht="15.75" outlineLevel="5" x14ac:dyDescent="0.2">
      <c r="A219" s="72" t="s">
        <v>210</v>
      </c>
      <c r="B219" s="72"/>
      <c r="C219" s="83" t="s">
        <v>211</v>
      </c>
      <c r="D219" s="73">
        <f>D220</f>
        <v>2183.3000000000002</v>
      </c>
      <c r="E219" s="73">
        <f>E220</f>
        <v>2183.3000000000002</v>
      </c>
      <c r="F219" s="73">
        <f>F220</f>
        <v>2183.3000000000002</v>
      </c>
      <c r="G219" s="74"/>
    </row>
    <row r="220" spans="1:7" ht="31.5" outlineLevel="7" x14ac:dyDescent="0.2">
      <c r="A220" s="76" t="s">
        <v>210</v>
      </c>
      <c r="B220" s="76" t="s">
        <v>70</v>
      </c>
      <c r="C220" s="84" t="s">
        <v>71</v>
      </c>
      <c r="D220" s="77">
        <v>2183.3000000000002</v>
      </c>
      <c r="E220" s="77">
        <v>2183.3000000000002</v>
      </c>
      <c r="F220" s="77">
        <v>2183.3000000000002</v>
      </c>
      <c r="G220" s="74"/>
    </row>
    <row r="221" spans="1:7" ht="47.25" outlineLevel="5" x14ac:dyDescent="0.2">
      <c r="A221" s="72" t="s">
        <v>212</v>
      </c>
      <c r="B221" s="72"/>
      <c r="C221" s="83" t="s">
        <v>213</v>
      </c>
      <c r="D221" s="73">
        <f>D222</f>
        <v>112</v>
      </c>
      <c r="E221" s="73">
        <f>E222</f>
        <v>112</v>
      </c>
      <c r="F221" s="73">
        <f>F222</f>
        <v>112</v>
      </c>
      <c r="G221" s="74"/>
    </row>
    <row r="222" spans="1:7" ht="31.5" outlineLevel="7" x14ac:dyDescent="0.2">
      <c r="A222" s="76" t="s">
        <v>212</v>
      </c>
      <c r="B222" s="76" t="s">
        <v>70</v>
      </c>
      <c r="C222" s="84" t="s">
        <v>71</v>
      </c>
      <c r="D222" s="77">
        <v>112</v>
      </c>
      <c r="E222" s="77">
        <v>112</v>
      </c>
      <c r="F222" s="77">
        <v>112</v>
      </c>
      <c r="G222" s="74"/>
    </row>
    <row r="223" spans="1:7" ht="47.25" outlineLevel="5" x14ac:dyDescent="0.2">
      <c r="A223" s="72" t="s">
        <v>178</v>
      </c>
      <c r="B223" s="72"/>
      <c r="C223" s="83" t="s">
        <v>426</v>
      </c>
      <c r="D223" s="73">
        <f>D224</f>
        <v>5.5</v>
      </c>
      <c r="E223" s="73">
        <f>E224</f>
        <v>5.5</v>
      </c>
      <c r="F223" s="73">
        <f>F224</f>
        <v>5.5</v>
      </c>
      <c r="G223" s="74"/>
    </row>
    <row r="224" spans="1:7" ht="31.5" outlineLevel="7" x14ac:dyDescent="0.2">
      <c r="A224" s="76" t="s">
        <v>178</v>
      </c>
      <c r="B224" s="76" t="s">
        <v>70</v>
      </c>
      <c r="C224" s="84" t="s">
        <v>71</v>
      </c>
      <c r="D224" s="77">
        <v>5.5</v>
      </c>
      <c r="E224" s="77">
        <v>5.5</v>
      </c>
      <c r="F224" s="77">
        <v>5.5</v>
      </c>
      <c r="G224" s="74"/>
    </row>
    <row r="225" spans="1:7" ht="50.25" customHeight="1" outlineLevel="4" x14ac:dyDescent="0.2">
      <c r="A225" s="72" t="s">
        <v>214</v>
      </c>
      <c r="B225" s="72"/>
      <c r="C225" s="83" t="s">
        <v>215</v>
      </c>
      <c r="D225" s="73">
        <f>D228+D226</f>
        <v>13105.4</v>
      </c>
      <c r="E225" s="73">
        <f t="shared" ref="E225:F225" si="51">E228+E226</f>
        <v>17044.400000000001</v>
      </c>
      <c r="F225" s="73">
        <f t="shared" si="51"/>
        <v>14979.4</v>
      </c>
      <c r="G225" s="74"/>
    </row>
    <row r="226" spans="1:7" ht="63" outlineLevel="5" x14ac:dyDescent="0.2">
      <c r="A226" s="13" t="s">
        <v>216</v>
      </c>
      <c r="B226" s="13"/>
      <c r="C226" s="30" t="s">
        <v>662</v>
      </c>
      <c r="D226" s="14">
        <f t="shared" ref="D226:F226" si="52">D227</f>
        <v>1311</v>
      </c>
      <c r="E226" s="14">
        <f t="shared" si="52"/>
        <v>1705</v>
      </c>
      <c r="F226" s="14">
        <f t="shared" si="52"/>
        <v>1498</v>
      </c>
      <c r="G226" s="74"/>
    </row>
    <row r="227" spans="1:7" ht="31.5" outlineLevel="7" x14ac:dyDescent="0.2">
      <c r="A227" s="16" t="s">
        <v>216</v>
      </c>
      <c r="B227" s="16" t="s">
        <v>70</v>
      </c>
      <c r="C227" s="32" t="s">
        <v>71</v>
      </c>
      <c r="D227" s="17">
        <v>1311</v>
      </c>
      <c r="E227" s="17">
        <v>1705</v>
      </c>
      <c r="F227" s="17">
        <v>1498</v>
      </c>
      <c r="G227" s="74"/>
    </row>
    <row r="228" spans="1:7" ht="63" outlineLevel="5" x14ac:dyDescent="0.2">
      <c r="A228" s="13" t="s">
        <v>216</v>
      </c>
      <c r="B228" s="13"/>
      <c r="C228" s="30" t="s">
        <v>663</v>
      </c>
      <c r="D228" s="14">
        <f t="shared" ref="D228:F228" si="53">D229</f>
        <v>11794.4</v>
      </c>
      <c r="E228" s="14">
        <f t="shared" si="53"/>
        <v>15339.4</v>
      </c>
      <c r="F228" s="14">
        <f t="shared" si="53"/>
        <v>13481.4</v>
      </c>
      <c r="G228" s="74"/>
    </row>
    <row r="229" spans="1:7" ht="31.5" outlineLevel="7" x14ac:dyDescent="0.2">
      <c r="A229" s="16" t="s">
        <v>216</v>
      </c>
      <c r="B229" s="16" t="s">
        <v>70</v>
      </c>
      <c r="C229" s="32" t="s">
        <v>71</v>
      </c>
      <c r="D229" s="17">
        <v>11794.4</v>
      </c>
      <c r="E229" s="17">
        <v>15339.4</v>
      </c>
      <c r="F229" s="17">
        <v>13481.4</v>
      </c>
      <c r="G229" s="74"/>
    </row>
    <row r="230" spans="1:7" ht="15.75" outlineLevel="4" x14ac:dyDescent="0.2">
      <c r="A230" s="72" t="s">
        <v>217</v>
      </c>
      <c r="B230" s="72"/>
      <c r="C230" s="83" t="s">
        <v>204</v>
      </c>
      <c r="D230" s="73">
        <f>D233+D231</f>
        <v>2720</v>
      </c>
      <c r="E230" s="73">
        <f>E233+E231</f>
        <v>9746.7999999999993</v>
      </c>
      <c r="F230" s="73">
        <f>F233+F231</f>
        <v>13771.6</v>
      </c>
      <c r="G230" s="74"/>
    </row>
    <row r="231" spans="1:7" ht="47.25" outlineLevel="5" x14ac:dyDescent="0.2">
      <c r="A231" s="13" t="s">
        <v>218</v>
      </c>
      <c r="B231" s="13"/>
      <c r="C231" s="30" t="s">
        <v>565</v>
      </c>
      <c r="D231" s="14">
        <f t="shared" ref="D231:F231" si="54">D232</f>
        <v>816</v>
      </c>
      <c r="E231" s="14">
        <f t="shared" si="54"/>
        <v>2924.1</v>
      </c>
      <c r="F231" s="14">
        <f t="shared" si="54"/>
        <v>4131.5</v>
      </c>
      <c r="G231" s="74"/>
    </row>
    <row r="232" spans="1:7" ht="31.5" outlineLevel="7" x14ac:dyDescent="0.2">
      <c r="A232" s="16" t="s">
        <v>218</v>
      </c>
      <c r="B232" s="16" t="s">
        <v>70</v>
      </c>
      <c r="C232" s="32" t="s">
        <v>71</v>
      </c>
      <c r="D232" s="17">
        <v>816</v>
      </c>
      <c r="E232" s="17">
        <v>2924.1</v>
      </c>
      <c r="F232" s="17">
        <v>4131.5</v>
      </c>
      <c r="G232" s="74"/>
    </row>
    <row r="233" spans="1:7" ht="47.25" outlineLevel="5" x14ac:dyDescent="0.2">
      <c r="A233" s="13" t="s">
        <v>218</v>
      </c>
      <c r="B233" s="13"/>
      <c r="C233" s="30" t="s">
        <v>444</v>
      </c>
      <c r="D233" s="14">
        <f t="shared" ref="D233:F233" si="55">D234</f>
        <v>1904</v>
      </c>
      <c r="E233" s="14">
        <f t="shared" si="55"/>
        <v>6822.7</v>
      </c>
      <c r="F233" s="14">
        <f t="shared" si="55"/>
        <v>9640.1</v>
      </c>
      <c r="G233" s="74"/>
    </row>
    <row r="234" spans="1:7" ht="31.5" outlineLevel="7" x14ac:dyDescent="0.2">
      <c r="A234" s="16" t="s">
        <v>218</v>
      </c>
      <c r="B234" s="16" t="s">
        <v>70</v>
      </c>
      <c r="C234" s="32" t="s">
        <v>71</v>
      </c>
      <c r="D234" s="17">
        <v>1904</v>
      </c>
      <c r="E234" s="17">
        <v>6822.7</v>
      </c>
      <c r="F234" s="17">
        <v>9640.1</v>
      </c>
      <c r="G234" s="74"/>
    </row>
    <row r="235" spans="1:7" ht="31.5" outlineLevel="4" x14ac:dyDescent="0.2">
      <c r="A235" s="72" t="s">
        <v>219</v>
      </c>
      <c r="B235" s="72"/>
      <c r="C235" s="83" t="s">
        <v>467</v>
      </c>
      <c r="D235" s="73">
        <f>D236+D240+D238</f>
        <v>37394.9</v>
      </c>
      <c r="E235" s="73">
        <f>E236+E240+E238</f>
        <v>41428.300000000003</v>
      </c>
      <c r="F235" s="73">
        <f>F236+F240+F238</f>
        <v>41309.4</v>
      </c>
      <c r="G235" s="74"/>
    </row>
    <row r="236" spans="1:7" ht="47.25" outlineLevel="5" x14ac:dyDescent="0.2">
      <c r="A236" s="13" t="s">
        <v>220</v>
      </c>
      <c r="B236" s="13"/>
      <c r="C236" s="30" t="s">
        <v>661</v>
      </c>
      <c r="D236" s="14">
        <f t="shared" ref="D236:F236" si="56">D237</f>
        <v>3740</v>
      </c>
      <c r="E236" s="14">
        <f t="shared" si="56"/>
        <v>4143</v>
      </c>
      <c r="F236" s="14">
        <f t="shared" si="56"/>
        <v>4131</v>
      </c>
      <c r="G236" s="74"/>
    </row>
    <row r="237" spans="1:7" ht="31.5" outlineLevel="7" x14ac:dyDescent="0.2">
      <c r="A237" s="16" t="s">
        <v>220</v>
      </c>
      <c r="B237" s="16" t="s">
        <v>70</v>
      </c>
      <c r="C237" s="32" t="s">
        <v>71</v>
      </c>
      <c r="D237" s="17">
        <v>3740</v>
      </c>
      <c r="E237" s="17">
        <v>4143</v>
      </c>
      <c r="F237" s="17">
        <v>4131</v>
      </c>
      <c r="G237" s="74"/>
    </row>
    <row r="238" spans="1:7" ht="47.25" outlineLevel="7" x14ac:dyDescent="0.2">
      <c r="A238" s="13" t="s">
        <v>220</v>
      </c>
      <c r="B238" s="13"/>
      <c r="C238" s="30" t="s">
        <v>641</v>
      </c>
      <c r="D238" s="14">
        <f t="shared" ref="D238:F238" si="57">D239</f>
        <v>31972.2</v>
      </c>
      <c r="E238" s="14">
        <f t="shared" si="57"/>
        <v>35421</v>
      </c>
      <c r="F238" s="14">
        <f t="shared" si="57"/>
        <v>35319.5</v>
      </c>
      <c r="G238" s="74"/>
    </row>
    <row r="239" spans="1:7" ht="31.5" outlineLevel="7" x14ac:dyDescent="0.2">
      <c r="A239" s="16" t="s">
        <v>220</v>
      </c>
      <c r="B239" s="16" t="s">
        <v>70</v>
      </c>
      <c r="C239" s="32" t="s">
        <v>71</v>
      </c>
      <c r="D239" s="17">
        <v>31972.2</v>
      </c>
      <c r="E239" s="17">
        <v>35421</v>
      </c>
      <c r="F239" s="17">
        <v>35319.5</v>
      </c>
      <c r="G239" s="74"/>
    </row>
    <row r="240" spans="1:7" ht="47.25" outlineLevel="5" x14ac:dyDescent="0.2">
      <c r="A240" s="13" t="s">
        <v>220</v>
      </c>
      <c r="B240" s="13"/>
      <c r="C240" s="30" t="s">
        <v>664</v>
      </c>
      <c r="D240" s="14">
        <f t="shared" ref="D240:F240" si="58">D241</f>
        <v>1682.7</v>
      </c>
      <c r="E240" s="14">
        <f t="shared" si="58"/>
        <v>1864.3</v>
      </c>
      <c r="F240" s="14">
        <f t="shared" si="58"/>
        <v>1858.9</v>
      </c>
      <c r="G240" s="74"/>
    </row>
    <row r="241" spans="1:7" ht="31.5" outlineLevel="7" x14ac:dyDescent="0.2">
      <c r="A241" s="16" t="s">
        <v>220</v>
      </c>
      <c r="B241" s="16" t="s">
        <v>70</v>
      </c>
      <c r="C241" s="32" t="s">
        <v>71</v>
      </c>
      <c r="D241" s="17">
        <v>1682.7</v>
      </c>
      <c r="E241" s="17">
        <v>1864.3</v>
      </c>
      <c r="F241" s="17">
        <v>1858.9</v>
      </c>
      <c r="G241" s="74"/>
    </row>
    <row r="242" spans="1:7" ht="47.25" outlineLevel="3" x14ac:dyDescent="0.2">
      <c r="A242" s="72" t="s">
        <v>196</v>
      </c>
      <c r="B242" s="72"/>
      <c r="C242" s="83" t="s">
        <v>197</v>
      </c>
      <c r="D242" s="73">
        <f>D243+D249+D252</f>
        <v>12861.800000000001</v>
      </c>
      <c r="E242" s="73">
        <f>E243+E249+E252</f>
        <v>4995.5</v>
      </c>
      <c r="F242" s="73">
        <f>F243+F249+F252</f>
        <v>4346.8</v>
      </c>
      <c r="G242" s="74"/>
    </row>
    <row r="243" spans="1:7" ht="35.25" customHeight="1" outlineLevel="4" x14ac:dyDescent="0.2">
      <c r="A243" s="72" t="s">
        <v>198</v>
      </c>
      <c r="B243" s="72"/>
      <c r="C243" s="83" t="s">
        <v>199</v>
      </c>
      <c r="D243" s="73">
        <f>D244+D247</f>
        <v>8687.7000000000007</v>
      </c>
      <c r="E243" s="73">
        <f t="shared" ref="E243:F243" si="59">E244+E247</f>
        <v>4995.5</v>
      </c>
      <c r="F243" s="73">
        <f t="shared" si="59"/>
        <v>4346.8</v>
      </c>
      <c r="G243" s="74"/>
    </row>
    <row r="244" spans="1:7" ht="49.5" customHeight="1" outlineLevel="5" x14ac:dyDescent="0.2">
      <c r="A244" s="13" t="s">
        <v>200</v>
      </c>
      <c r="B244" s="13"/>
      <c r="C244" s="30" t="s">
        <v>201</v>
      </c>
      <c r="D244" s="14">
        <f>D246+D245</f>
        <v>6687.7</v>
      </c>
      <c r="E244" s="14">
        <f t="shared" ref="E244:F244" si="60">E246+E245</f>
        <v>3455.5</v>
      </c>
      <c r="F244" s="14">
        <f t="shared" si="60"/>
        <v>3006.8</v>
      </c>
      <c r="G244" s="74"/>
    </row>
    <row r="245" spans="1:7" ht="12.75" customHeight="1" outlineLevel="5" x14ac:dyDescent="0.2">
      <c r="A245" s="16" t="s">
        <v>200</v>
      </c>
      <c r="B245" s="16" t="s">
        <v>7</v>
      </c>
      <c r="C245" s="32" t="s">
        <v>8</v>
      </c>
      <c r="D245" s="17">
        <v>2200</v>
      </c>
      <c r="E245" s="14"/>
      <c r="F245" s="14"/>
      <c r="G245" s="74"/>
    </row>
    <row r="246" spans="1:7" ht="15.75" outlineLevel="7" x14ac:dyDescent="0.2">
      <c r="A246" s="16" t="s">
        <v>200</v>
      </c>
      <c r="B246" s="16" t="s">
        <v>15</v>
      </c>
      <c r="C246" s="32" t="s">
        <v>16</v>
      </c>
      <c r="D246" s="17">
        <v>4487.7</v>
      </c>
      <c r="E246" s="17">
        <v>3455.5</v>
      </c>
      <c r="F246" s="17">
        <v>3006.8</v>
      </c>
      <c r="G246" s="74"/>
    </row>
    <row r="247" spans="1:7" ht="31.5" outlineLevel="5" x14ac:dyDescent="0.2">
      <c r="A247" s="72" t="s">
        <v>202</v>
      </c>
      <c r="B247" s="72"/>
      <c r="C247" s="83" t="s">
        <v>203</v>
      </c>
      <c r="D247" s="73">
        <f>D248</f>
        <v>2000</v>
      </c>
      <c r="E247" s="73">
        <f t="shared" ref="E247:F247" si="61">E248</f>
        <v>1540</v>
      </c>
      <c r="F247" s="73">
        <f t="shared" si="61"/>
        <v>1340</v>
      </c>
      <c r="G247" s="74"/>
    </row>
    <row r="248" spans="1:7" ht="31.5" outlineLevel="7" x14ac:dyDescent="0.2">
      <c r="A248" s="76" t="s">
        <v>202</v>
      </c>
      <c r="B248" s="76" t="s">
        <v>70</v>
      </c>
      <c r="C248" s="84" t="s">
        <v>71</v>
      </c>
      <c r="D248" s="77">
        <v>2000</v>
      </c>
      <c r="E248" s="77">
        <v>1540</v>
      </c>
      <c r="F248" s="77">
        <v>1340</v>
      </c>
      <c r="G248" s="74"/>
    </row>
    <row r="249" spans="1:7" ht="31.5" outlineLevel="7" x14ac:dyDescent="0.2">
      <c r="A249" s="58" t="s">
        <v>453</v>
      </c>
      <c r="B249" s="76"/>
      <c r="C249" s="183" t="s">
        <v>451</v>
      </c>
      <c r="D249" s="73">
        <f>D250</f>
        <v>2595</v>
      </c>
      <c r="E249" s="73">
        <f t="shared" ref="E249:F250" si="62">E250</f>
        <v>0</v>
      </c>
      <c r="F249" s="73">
        <f t="shared" si="62"/>
        <v>0</v>
      </c>
      <c r="G249" s="74"/>
    </row>
    <row r="250" spans="1:7" s="70" customFormat="1" ht="31.5" outlineLevel="7" x14ac:dyDescent="0.2">
      <c r="A250" s="18" t="s">
        <v>454</v>
      </c>
      <c r="B250" s="18"/>
      <c r="C250" s="47" t="s">
        <v>452</v>
      </c>
      <c r="D250" s="14">
        <f>D251</f>
        <v>2595</v>
      </c>
      <c r="E250" s="14">
        <f t="shared" si="62"/>
        <v>0</v>
      </c>
      <c r="F250" s="14">
        <f t="shared" si="62"/>
        <v>0</v>
      </c>
      <c r="G250" s="87"/>
    </row>
    <row r="251" spans="1:7" ht="33.75" customHeight="1" outlineLevel="7" x14ac:dyDescent="0.2">
      <c r="A251" s="19" t="s">
        <v>454</v>
      </c>
      <c r="B251" s="19" t="s">
        <v>70</v>
      </c>
      <c r="C251" s="44" t="s">
        <v>447</v>
      </c>
      <c r="D251" s="17">
        <f>2595</f>
        <v>2595</v>
      </c>
      <c r="E251" s="17"/>
      <c r="F251" s="17"/>
      <c r="G251" s="74"/>
    </row>
    <row r="252" spans="1:7" ht="29.25" customHeight="1" outlineLevel="7" x14ac:dyDescent="0.2">
      <c r="A252" s="58" t="s">
        <v>487</v>
      </c>
      <c r="B252" s="72"/>
      <c r="C252" s="83" t="s">
        <v>204</v>
      </c>
      <c r="D252" s="73">
        <f>D253</f>
        <v>1579.1</v>
      </c>
      <c r="E252" s="73">
        <f t="shared" ref="E252:F253" si="63">E253</f>
        <v>0</v>
      </c>
      <c r="F252" s="73">
        <f t="shared" si="63"/>
        <v>0</v>
      </c>
      <c r="G252" s="74"/>
    </row>
    <row r="253" spans="1:7" ht="35.25" customHeight="1" outlineLevel="7" x14ac:dyDescent="0.2">
      <c r="A253" s="58" t="s">
        <v>489</v>
      </c>
      <c r="B253" s="72"/>
      <c r="C253" s="83" t="s">
        <v>490</v>
      </c>
      <c r="D253" s="73">
        <f>D254</f>
        <v>1579.1</v>
      </c>
      <c r="E253" s="73">
        <f t="shared" si="63"/>
        <v>0</v>
      </c>
      <c r="F253" s="73">
        <f t="shared" si="63"/>
        <v>0</v>
      </c>
      <c r="G253" s="74"/>
    </row>
    <row r="254" spans="1:7" ht="35.25" customHeight="1" outlineLevel="7" x14ac:dyDescent="0.2">
      <c r="A254" s="57" t="s">
        <v>488</v>
      </c>
      <c r="B254" s="57" t="s">
        <v>70</v>
      </c>
      <c r="C254" s="80" t="s">
        <v>447</v>
      </c>
      <c r="D254" s="77">
        <v>1579.1</v>
      </c>
      <c r="E254" s="77"/>
      <c r="F254" s="77"/>
      <c r="G254" s="74"/>
    </row>
    <row r="255" spans="1:7" ht="31.5" outlineLevel="3" x14ac:dyDescent="0.2">
      <c r="A255" s="72" t="s">
        <v>158</v>
      </c>
      <c r="B255" s="72"/>
      <c r="C255" s="83" t="s">
        <v>159</v>
      </c>
      <c r="D255" s="73">
        <f>D256+D261</f>
        <v>254333.3</v>
      </c>
      <c r="E255" s="73">
        <f>E256+E261</f>
        <v>277485.40000000002</v>
      </c>
      <c r="F255" s="73">
        <f>F256+F261</f>
        <v>277557.2</v>
      </c>
      <c r="G255" s="74"/>
    </row>
    <row r="256" spans="1:7" ht="31.5" outlineLevel="4" x14ac:dyDescent="0.2">
      <c r="A256" s="72" t="s">
        <v>160</v>
      </c>
      <c r="B256" s="72"/>
      <c r="C256" s="83" t="s">
        <v>161</v>
      </c>
      <c r="D256" s="73">
        <f>D257+D259</f>
        <v>202233.4</v>
      </c>
      <c r="E256" s="73">
        <f t="shared" ref="E256:F256" si="64">E257+E259</f>
        <v>202233.4</v>
      </c>
      <c r="F256" s="73">
        <f t="shared" si="64"/>
        <v>202233.4</v>
      </c>
      <c r="G256" s="74"/>
    </row>
    <row r="257" spans="1:7" ht="15.75" outlineLevel="5" x14ac:dyDescent="0.2">
      <c r="A257" s="72" t="s">
        <v>162</v>
      </c>
      <c r="B257" s="72"/>
      <c r="C257" s="83" t="s">
        <v>163</v>
      </c>
      <c r="D257" s="73">
        <f t="shared" ref="D257:F257" si="65">D258</f>
        <v>176583.1</v>
      </c>
      <c r="E257" s="73">
        <f t="shared" si="65"/>
        <v>176583.1</v>
      </c>
      <c r="F257" s="73">
        <f t="shared" si="65"/>
        <v>176583.1</v>
      </c>
      <c r="G257" s="74"/>
    </row>
    <row r="258" spans="1:7" ht="31.5" outlineLevel="7" x14ac:dyDescent="0.2">
      <c r="A258" s="76" t="s">
        <v>162</v>
      </c>
      <c r="B258" s="76" t="s">
        <v>70</v>
      </c>
      <c r="C258" s="84" t="s">
        <v>71</v>
      </c>
      <c r="D258" s="77">
        <v>176583.1</v>
      </c>
      <c r="E258" s="77">
        <v>176583.1</v>
      </c>
      <c r="F258" s="77">
        <v>176583.1</v>
      </c>
      <c r="G258" s="74"/>
    </row>
    <row r="259" spans="1:7" ht="15.75" outlineLevel="5" x14ac:dyDescent="0.2">
      <c r="A259" s="72" t="s">
        <v>221</v>
      </c>
      <c r="B259" s="72"/>
      <c r="C259" s="83" t="s">
        <v>222</v>
      </c>
      <c r="D259" s="73">
        <f>D260</f>
        <v>25650.3</v>
      </c>
      <c r="E259" s="73">
        <f>E260</f>
        <v>25650.3</v>
      </c>
      <c r="F259" s="73">
        <f>F260</f>
        <v>25650.3</v>
      </c>
      <c r="G259" s="74"/>
    </row>
    <row r="260" spans="1:7" ht="31.5" outlineLevel="7" x14ac:dyDescent="0.2">
      <c r="A260" s="76" t="s">
        <v>221</v>
      </c>
      <c r="B260" s="76" t="s">
        <v>70</v>
      </c>
      <c r="C260" s="84" t="s">
        <v>71</v>
      </c>
      <c r="D260" s="77">
        <v>25650.3</v>
      </c>
      <c r="E260" s="77">
        <v>25650.3</v>
      </c>
      <c r="F260" s="77">
        <v>25650.3</v>
      </c>
      <c r="G260" s="74"/>
    </row>
    <row r="261" spans="1:7" ht="34.5" customHeight="1" outlineLevel="4" x14ac:dyDescent="0.2">
      <c r="A261" s="72" t="s">
        <v>164</v>
      </c>
      <c r="B261" s="72"/>
      <c r="C261" s="83" t="s">
        <v>646</v>
      </c>
      <c r="D261" s="73">
        <f>D262+D264</f>
        <v>52099.9</v>
      </c>
      <c r="E261" s="73">
        <f t="shared" ref="E261:F261" si="66">E262+E264</f>
        <v>75252</v>
      </c>
      <c r="F261" s="73">
        <f t="shared" si="66"/>
        <v>75323.8</v>
      </c>
      <c r="G261" s="74"/>
    </row>
    <row r="262" spans="1:7" ht="66" customHeight="1" outlineLevel="5" x14ac:dyDescent="0.2">
      <c r="A262" s="72" t="s">
        <v>165</v>
      </c>
      <c r="B262" s="72"/>
      <c r="C262" s="83" t="s">
        <v>434</v>
      </c>
      <c r="D262" s="14">
        <f>D263</f>
        <v>5210</v>
      </c>
      <c r="E262" s="14">
        <f>E263</f>
        <v>7526</v>
      </c>
      <c r="F262" s="14">
        <f>F263</f>
        <v>7533</v>
      </c>
      <c r="G262" s="74"/>
    </row>
    <row r="263" spans="1:7" ht="31.5" outlineLevel="7" x14ac:dyDescent="0.2">
      <c r="A263" s="76" t="s">
        <v>165</v>
      </c>
      <c r="B263" s="76" t="s">
        <v>70</v>
      </c>
      <c r="C263" s="84" t="s">
        <v>71</v>
      </c>
      <c r="D263" s="17">
        <v>5210</v>
      </c>
      <c r="E263" s="17">
        <v>7526</v>
      </c>
      <c r="F263" s="17">
        <v>7533</v>
      </c>
      <c r="G263" s="74"/>
    </row>
    <row r="264" spans="1:7" ht="63" outlineLevel="5" x14ac:dyDescent="0.2">
      <c r="A264" s="72" t="s">
        <v>165</v>
      </c>
      <c r="B264" s="72"/>
      <c r="C264" s="83" t="s">
        <v>441</v>
      </c>
      <c r="D264" s="14">
        <f t="shared" ref="D264:F264" si="67">D265</f>
        <v>46889.9</v>
      </c>
      <c r="E264" s="14">
        <f t="shared" si="67"/>
        <v>67726</v>
      </c>
      <c r="F264" s="14">
        <f t="shared" si="67"/>
        <v>67790.8</v>
      </c>
      <c r="G264" s="74"/>
    </row>
    <row r="265" spans="1:7" ht="31.5" outlineLevel="7" x14ac:dyDescent="0.2">
      <c r="A265" s="76" t="s">
        <v>165</v>
      </c>
      <c r="B265" s="76" t="s">
        <v>70</v>
      </c>
      <c r="C265" s="84" t="s">
        <v>71</v>
      </c>
      <c r="D265" s="17">
        <v>46889.9</v>
      </c>
      <c r="E265" s="17">
        <v>67726</v>
      </c>
      <c r="F265" s="17">
        <v>67790.8</v>
      </c>
      <c r="G265" s="74"/>
    </row>
    <row r="266" spans="1:7" ht="31.5" outlineLevel="3" x14ac:dyDescent="0.2">
      <c r="A266" s="72" t="s">
        <v>179</v>
      </c>
      <c r="B266" s="72"/>
      <c r="C266" s="83" t="s">
        <v>180</v>
      </c>
      <c r="D266" s="73">
        <f>D267+D285</f>
        <v>212518.96611000001</v>
      </c>
      <c r="E266" s="73">
        <f t="shared" ref="E266:F266" si="68">E267+E285</f>
        <v>121173.4</v>
      </c>
      <c r="F266" s="73">
        <f t="shared" si="68"/>
        <v>28708</v>
      </c>
      <c r="G266" s="74"/>
    </row>
    <row r="267" spans="1:7" ht="24" customHeight="1" outlineLevel="4" x14ac:dyDescent="0.2">
      <c r="A267" s="72" t="s">
        <v>181</v>
      </c>
      <c r="B267" s="72"/>
      <c r="C267" s="83" t="s">
        <v>182</v>
      </c>
      <c r="D267" s="73">
        <f>D268+D271+D274+D277+D279+D281+D283</f>
        <v>56709.966110000008</v>
      </c>
      <c r="E267" s="73">
        <f t="shared" ref="E267:F267" si="69">E268+E271+E274+E277+E279+E281+E283</f>
        <v>47916.1</v>
      </c>
      <c r="F267" s="73">
        <f t="shared" si="69"/>
        <v>28708</v>
      </c>
      <c r="G267" s="74"/>
    </row>
    <row r="268" spans="1:7" ht="31.5" outlineLevel="5" x14ac:dyDescent="0.2">
      <c r="A268" s="72" t="s">
        <v>183</v>
      </c>
      <c r="B268" s="72"/>
      <c r="C268" s="83" t="s">
        <v>184</v>
      </c>
      <c r="D268" s="73">
        <f>D270+D269</f>
        <v>3187.1</v>
      </c>
      <c r="E268" s="73">
        <f t="shared" ref="E268:F268" si="70">E270+E269</f>
        <v>2762.1</v>
      </c>
      <c r="F268" s="73">
        <f t="shared" si="70"/>
        <v>2403.4</v>
      </c>
      <c r="G268" s="74"/>
    </row>
    <row r="269" spans="1:7" ht="31.5" outlineLevel="5" x14ac:dyDescent="0.2">
      <c r="A269" s="76" t="s">
        <v>183</v>
      </c>
      <c r="B269" s="76" t="s">
        <v>70</v>
      </c>
      <c r="C269" s="84" t="s">
        <v>482</v>
      </c>
      <c r="D269" s="17">
        <f>1587.1-400</f>
        <v>1187.0999999999999</v>
      </c>
      <c r="E269" s="17">
        <v>1222.0999999999999</v>
      </c>
      <c r="F269" s="17">
        <v>1063.4000000000001</v>
      </c>
      <c r="G269" s="74"/>
    </row>
    <row r="270" spans="1:7" ht="18" customHeight="1" outlineLevel="7" x14ac:dyDescent="0.2">
      <c r="A270" s="76" t="s">
        <v>183</v>
      </c>
      <c r="B270" s="76" t="s">
        <v>15</v>
      </c>
      <c r="C270" s="84" t="s">
        <v>16</v>
      </c>
      <c r="D270" s="17">
        <v>2000</v>
      </c>
      <c r="E270" s="17">
        <v>1540</v>
      </c>
      <c r="F270" s="17">
        <v>1340</v>
      </c>
      <c r="G270" s="74"/>
    </row>
    <row r="271" spans="1:7" ht="15.75" outlineLevel="5" x14ac:dyDescent="0.2">
      <c r="A271" s="72" t="s">
        <v>185</v>
      </c>
      <c r="B271" s="72"/>
      <c r="C271" s="83" t="s">
        <v>464</v>
      </c>
      <c r="D271" s="73">
        <f>D272+D273</f>
        <v>20087.7</v>
      </c>
      <c r="E271" s="73">
        <f>E272+E273</f>
        <v>17745.599999999999</v>
      </c>
      <c r="F271" s="73">
        <f>F272+F273</f>
        <v>16901.3</v>
      </c>
      <c r="G271" s="74"/>
    </row>
    <row r="272" spans="1:7" ht="31.5" outlineLevel="7" x14ac:dyDescent="0.2">
      <c r="A272" s="76" t="s">
        <v>185</v>
      </c>
      <c r="B272" s="76" t="s">
        <v>7</v>
      </c>
      <c r="C272" s="84" t="s">
        <v>8</v>
      </c>
      <c r="D272" s="17">
        <f>750+11244.1</f>
        <v>11994.1</v>
      </c>
      <c r="E272" s="17">
        <f>577.5+11244.1</f>
        <v>11821.6</v>
      </c>
      <c r="F272" s="17">
        <f>502.5+11244.1</f>
        <v>11746.6</v>
      </c>
      <c r="G272" s="74"/>
    </row>
    <row r="273" spans="1:7" ht="31.5" outlineLevel="7" x14ac:dyDescent="0.2">
      <c r="A273" s="76" t="s">
        <v>185</v>
      </c>
      <c r="B273" s="76" t="s">
        <v>70</v>
      </c>
      <c r="C273" s="84" t="s">
        <v>71</v>
      </c>
      <c r="D273" s="17">
        <f>7693.6+400</f>
        <v>8093.6</v>
      </c>
      <c r="E273" s="17">
        <v>5924</v>
      </c>
      <c r="F273" s="17">
        <v>5154.7</v>
      </c>
      <c r="G273" s="74"/>
    </row>
    <row r="274" spans="1:7" ht="31.5" outlineLevel="5" x14ac:dyDescent="0.2">
      <c r="A274" s="72" t="s">
        <v>186</v>
      </c>
      <c r="B274" s="72"/>
      <c r="C274" s="83" t="s">
        <v>470</v>
      </c>
      <c r="D274" s="73">
        <f>D275+D276</f>
        <v>4489.5</v>
      </c>
      <c r="E274" s="73">
        <f t="shared" ref="E274:F274" si="71">E275+E276</f>
        <v>3468.4</v>
      </c>
      <c r="F274" s="73">
        <f t="shared" si="71"/>
        <v>3024.5</v>
      </c>
      <c r="G274" s="74"/>
    </row>
    <row r="275" spans="1:7" ht="31.5" outlineLevel="7" x14ac:dyDescent="0.2">
      <c r="A275" s="76" t="s">
        <v>186</v>
      </c>
      <c r="B275" s="76" t="s">
        <v>7</v>
      </c>
      <c r="C275" s="84" t="s">
        <v>8</v>
      </c>
      <c r="D275" s="17">
        <v>4439.5</v>
      </c>
      <c r="E275" s="17">
        <v>3418.4</v>
      </c>
      <c r="F275" s="17">
        <v>2974.5</v>
      </c>
      <c r="G275" s="74"/>
    </row>
    <row r="276" spans="1:7" ht="31.5" outlineLevel="7" x14ac:dyDescent="0.2">
      <c r="A276" s="76" t="s">
        <v>186</v>
      </c>
      <c r="B276" s="76" t="s">
        <v>70</v>
      </c>
      <c r="C276" s="84" t="s">
        <v>71</v>
      </c>
      <c r="D276" s="17">
        <v>50</v>
      </c>
      <c r="E276" s="17">
        <v>50</v>
      </c>
      <c r="F276" s="17">
        <v>50</v>
      </c>
      <c r="G276" s="74"/>
    </row>
    <row r="277" spans="1:7" ht="33" customHeight="1" outlineLevel="5" x14ac:dyDescent="0.2">
      <c r="A277" s="72" t="s">
        <v>187</v>
      </c>
      <c r="B277" s="72"/>
      <c r="C277" s="83" t="s">
        <v>427</v>
      </c>
      <c r="D277" s="73">
        <f>D278</f>
        <v>11727.8</v>
      </c>
      <c r="E277" s="73">
        <f>E278</f>
        <v>7374.5</v>
      </c>
      <c r="F277" s="73">
        <f>F278</f>
        <v>6378.8</v>
      </c>
      <c r="G277" s="74"/>
    </row>
    <row r="278" spans="1:7" ht="31.5" outlineLevel="7" x14ac:dyDescent="0.2">
      <c r="A278" s="76" t="s">
        <v>187</v>
      </c>
      <c r="B278" s="76" t="s">
        <v>116</v>
      </c>
      <c r="C278" s="84" t="s">
        <v>117</v>
      </c>
      <c r="D278" s="17">
        <v>11727.8</v>
      </c>
      <c r="E278" s="17">
        <v>7374.5</v>
      </c>
      <c r="F278" s="17">
        <v>6378.8</v>
      </c>
      <c r="G278" s="74"/>
    </row>
    <row r="279" spans="1:7" ht="31.5" outlineLevel="7" x14ac:dyDescent="0.2">
      <c r="A279" s="13" t="s">
        <v>495</v>
      </c>
      <c r="B279" s="13"/>
      <c r="C279" s="30" t="s">
        <v>638</v>
      </c>
      <c r="D279" s="14">
        <f t="shared" ref="D279:F279" si="72">D280</f>
        <v>867.8</v>
      </c>
      <c r="E279" s="14">
        <f t="shared" si="72"/>
        <v>0</v>
      </c>
      <c r="F279" s="14">
        <f t="shared" si="72"/>
        <v>0</v>
      </c>
      <c r="G279" s="74"/>
    </row>
    <row r="280" spans="1:7" ht="31.5" outlineLevel="7" x14ac:dyDescent="0.2">
      <c r="A280" s="16" t="s">
        <v>495</v>
      </c>
      <c r="B280" s="16" t="s">
        <v>70</v>
      </c>
      <c r="C280" s="32" t="s">
        <v>71</v>
      </c>
      <c r="D280" s="17">
        <v>867.8</v>
      </c>
      <c r="E280" s="21"/>
      <c r="F280" s="21"/>
      <c r="G280" s="74"/>
    </row>
    <row r="281" spans="1:7" ht="31.5" outlineLevel="7" x14ac:dyDescent="0.2">
      <c r="A281" s="13" t="s">
        <v>495</v>
      </c>
      <c r="B281" s="13"/>
      <c r="C281" s="30" t="s">
        <v>637</v>
      </c>
      <c r="D281" s="14">
        <f>D282</f>
        <v>2603.3661099999999</v>
      </c>
      <c r="E281" s="14">
        <f t="shared" ref="E281:F281" si="73">E282</f>
        <v>0</v>
      </c>
      <c r="F281" s="14">
        <f t="shared" si="73"/>
        <v>0</v>
      </c>
      <c r="G281" s="74"/>
    </row>
    <row r="282" spans="1:7" ht="31.5" outlineLevel="7" x14ac:dyDescent="0.2">
      <c r="A282" s="16" t="s">
        <v>495</v>
      </c>
      <c r="B282" s="16" t="s">
        <v>70</v>
      </c>
      <c r="C282" s="32" t="s">
        <v>71</v>
      </c>
      <c r="D282" s="17">
        <v>2603.3661099999999</v>
      </c>
      <c r="E282" s="17"/>
      <c r="F282" s="17"/>
      <c r="G282" s="74"/>
    </row>
    <row r="283" spans="1:7" ht="47.25" outlineLevel="7" x14ac:dyDescent="0.2">
      <c r="A283" s="13" t="s">
        <v>839</v>
      </c>
      <c r="B283" s="13"/>
      <c r="C283" s="50" t="s">
        <v>437</v>
      </c>
      <c r="D283" s="14">
        <f t="shared" ref="D283:E283" si="74">D284</f>
        <v>13746.7</v>
      </c>
      <c r="E283" s="14">
        <f t="shared" si="74"/>
        <v>16565.5</v>
      </c>
      <c r="F283" s="14">
        <f>F284</f>
        <v>0</v>
      </c>
      <c r="G283" s="74"/>
    </row>
    <row r="284" spans="1:7" ht="31.5" outlineLevel="7" x14ac:dyDescent="0.2">
      <c r="A284" s="16" t="s">
        <v>839</v>
      </c>
      <c r="B284" s="16" t="s">
        <v>116</v>
      </c>
      <c r="C284" s="32" t="s">
        <v>117</v>
      </c>
      <c r="D284" s="17">
        <v>13746.7</v>
      </c>
      <c r="E284" s="17">
        <v>16565.5</v>
      </c>
      <c r="F284" s="17"/>
      <c r="G284" s="74"/>
    </row>
    <row r="285" spans="1:7" ht="47.25" outlineLevel="4" x14ac:dyDescent="0.2">
      <c r="A285" s="72" t="s">
        <v>188</v>
      </c>
      <c r="B285" s="72"/>
      <c r="C285" s="83" t="s">
        <v>189</v>
      </c>
      <c r="D285" s="73">
        <f>D286+D288</f>
        <v>155809</v>
      </c>
      <c r="E285" s="73">
        <f>E286+E288</f>
        <v>73257.3</v>
      </c>
      <c r="F285" s="73">
        <f>F286+F288</f>
        <v>0</v>
      </c>
      <c r="G285" s="74"/>
    </row>
    <row r="286" spans="1:7" ht="31.5" outlineLevel="5" x14ac:dyDescent="0.2">
      <c r="A286" s="72" t="s">
        <v>190</v>
      </c>
      <c r="B286" s="72"/>
      <c r="C286" s="83" t="s">
        <v>191</v>
      </c>
      <c r="D286" s="73">
        <f t="shared" ref="D286:F286" si="75">D287</f>
        <v>145162.4</v>
      </c>
      <c r="E286" s="73">
        <f t="shared" si="75"/>
        <v>49283.3</v>
      </c>
      <c r="F286" s="73">
        <f t="shared" si="75"/>
        <v>0</v>
      </c>
      <c r="G286" s="74"/>
    </row>
    <row r="287" spans="1:7" ht="31.5" outlineLevel="7" x14ac:dyDescent="0.2">
      <c r="A287" s="76" t="s">
        <v>190</v>
      </c>
      <c r="B287" s="76" t="s">
        <v>116</v>
      </c>
      <c r="C287" s="84" t="s">
        <v>117</v>
      </c>
      <c r="D287" s="77">
        <v>145162.4</v>
      </c>
      <c r="E287" s="77">
        <v>49283.3</v>
      </c>
      <c r="F287" s="77"/>
      <c r="G287" s="74"/>
    </row>
    <row r="288" spans="1:7" ht="31.5" outlineLevel="5" x14ac:dyDescent="0.2">
      <c r="A288" s="72" t="s">
        <v>192</v>
      </c>
      <c r="B288" s="72"/>
      <c r="C288" s="83" t="s">
        <v>193</v>
      </c>
      <c r="D288" s="73">
        <f t="shared" ref="D288:F288" si="76">D289</f>
        <v>10646.6</v>
      </c>
      <c r="E288" s="73">
        <f t="shared" si="76"/>
        <v>23974</v>
      </c>
      <c r="F288" s="73">
        <f t="shared" si="76"/>
        <v>0</v>
      </c>
      <c r="G288" s="74"/>
    </row>
    <row r="289" spans="1:7" ht="31.5" outlineLevel="7" x14ac:dyDescent="0.2">
      <c r="A289" s="76" t="s">
        <v>192</v>
      </c>
      <c r="B289" s="76" t="s">
        <v>116</v>
      </c>
      <c r="C289" s="84" t="s">
        <v>117</v>
      </c>
      <c r="D289" s="77">
        <v>10646.6</v>
      </c>
      <c r="E289" s="77">
        <v>23974</v>
      </c>
      <c r="F289" s="77"/>
      <c r="G289" s="74"/>
    </row>
    <row r="290" spans="1:7" ht="47.25" outlineLevel="3" x14ac:dyDescent="0.2">
      <c r="A290" s="72" t="s">
        <v>279</v>
      </c>
      <c r="B290" s="72"/>
      <c r="C290" s="83" t="s">
        <v>280</v>
      </c>
      <c r="D290" s="73">
        <f t="shared" ref="D290:F292" si="77">D291</f>
        <v>2192.9</v>
      </c>
      <c r="E290" s="73">
        <f t="shared" si="77"/>
        <v>730</v>
      </c>
      <c r="F290" s="73">
        <f t="shared" si="77"/>
        <v>730</v>
      </c>
      <c r="G290" s="74"/>
    </row>
    <row r="291" spans="1:7" ht="33.75" customHeight="1" outlineLevel="4" x14ac:dyDescent="0.2">
      <c r="A291" s="72" t="s">
        <v>281</v>
      </c>
      <c r="B291" s="72"/>
      <c r="C291" s="83" t="s">
        <v>282</v>
      </c>
      <c r="D291" s="73">
        <f t="shared" si="77"/>
        <v>2192.9</v>
      </c>
      <c r="E291" s="73">
        <f t="shared" si="77"/>
        <v>730</v>
      </c>
      <c r="F291" s="73">
        <f t="shared" si="77"/>
        <v>730</v>
      </c>
      <c r="G291" s="74"/>
    </row>
    <row r="292" spans="1:7" ht="31.5" outlineLevel="5" x14ac:dyDescent="0.2">
      <c r="A292" s="72" t="s">
        <v>283</v>
      </c>
      <c r="B292" s="72"/>
      <c r="C292" s="83" t="s">
        <v>284</v>
      </c>
      <c r="D292" s="73">
        <f t="shared" si="77"/>
        <v>2192.9</v>
      </c>
      <c r="E292" s="73">
        <f t="shared" si="77"/>
        <v>730</v>
      </c>
      <c r="F292" s="73">
        <f t="shared" si="77"/>
        <v>730</v>
      </c>
      <c r="G292" s="74"/>
    </row>
    <row r="293" spans="1:7" ht="31.5" outlineLevel="7" x14ac:dyDescent="0.2">
      <c r="A293" s="76" t="s">
        <v>283</v>
      </c>
      <c r="B293" s="76" t="s">
        <v>7</v>
      </c>
      <c r="C293" s="84" t="s">
        <v>8</v>
      </c>
      <c r="D293" s="77">
        <v>2192.9</v>
      </c>
      <c r="E293" s="77">
        <v>730</v>
      </c>
      <c r="F293" s="77">
        <v>730</v>
      </c>
      <c r="G293" s="74"/>
    </row>
    <row r="294" spans="1:7" ht="47.25" outlineLevel="7" x14ac:dyDescent="0.2">
      <c r="A294" s="72" t="s">
        <v>153</v>
      </c>
      <c r="B294" s="72"/>
      <c r="C294" s="83" t="s">
        <v>154</v>
      </c>
      <c r="D294" s="73">
        <f>D295+D302</f>
        <v>152944.20000000001</v>
      </c>
      <c r="E294" s="73">
        <f>E295+E302</f>
        <v>153397</v>
      </c>
      <c r="F294" s="73">
        <f>F295+F302</f>
        <v>153889.60000000001</v>
      </c>
      <c r="G294" s="74"/>
    </row>
    <row r="295" spans="1:7" ht="31.5" outlineLevel="4" x14ac:dyDescent="0.2">
      <c r="A295" s="72" t="s">
        <v>223</v>
      </c>
      <c r="B295" s="72"/>
      <c r="C295" s="83" t="s">
        <v>39</v>
      </c>
      <c r="D295" s="73">
        <f>D296+D300</f>
        <v>147614.6</v>
      </c>
      <c r="E295" s="73">
        <f>E296+E300</f>
        <v>148067.4</v>
      </c>
      <c r="F295" s="73">
        <f>F296+F300</f>
        <v>148560</v>
      </c>
      <c r="G295" s="74"/>
    </row>
    <row r="296" spans="1:7" ht="15.75" outlineLevel="5" x14ac:dyDescent="0.2">
      <c r="A296" s="72" t="s">
        <v>278</v>
      </c>
      <c r="B296" s="72"/>
      <c r="C296" s="83" t="s">
        <v>41</v>
      </c>
      <c r="D296" s="73">
        <f>D297+D298+D299</f>
        <v>12916.2</v>
      </c>
      <c r="E296" s="73">
        <f t="shared" ref="E296:F296" si="78">E297+E298+E299</f>
        <v>13404.800000000001</v>
      </c>
      <c r="F296" s="73">
        <f t="shared" si="78"/>
        <v>13912.900000000001</v>
      </c>
      <c r="G296" s="74"/>
    </row>
    <row r="297" spans="1:7" ht="47.25" outlineLevel="7" x14ac:dyDescent="0.2">
      <c r="A297" s="76" t="s">
        <v>278</v>
      </c>
      <c r="B297" s="76" t="s">
        <v>4</v>
      </c>
      <c r="C297" s="84" t="s">
        <v>5</v>
      </c>
      <c r="D297" s="17">
        <v>12213.4</v>
      </c>
      <c r="E297" s="17">
        <v>12702</v>
      </c>
      <c r="F297" s="17">
        <v>13210.1</v>
      </c>
      <c r="G297" s="74"/>
    </row>
    <row r="298" spans="1:7" ht="31.5" outlineLevel="7" x14ac:dyDescent="0.2">
      <c r="A298" s="76" t="s">
        <v>278</v>
      </c>
      <c r="B298" s="76" t="s">
        <v>7</v>
      </c>
      <c r="C298" s="84" t="s">
        <v>8</v>
      </c>
      <c r="D298" s="17">
        <v>700.6</v>
      </c>
      <c r="E298" s="17">
        <v>700.6</v>
      </c>
      <c r="F298" s="17">
        <v>700.6</v>
      </c>
      <c r="G298" s="74"/>
    </row>
    <row r="299" spans="1:7" ht="15.75" outlineLevel="7" x14ac:dyDescent="0.2">
      <c r="A299" s="76" t="s">
        <v>278</v>
      </c>
      <c r="B299" s="76" t="s">
        <v>15</v>
      </c>
      <c r="C299" s="84" t="s">
        <v>16</v>
      </c>
      <c r="D299" s="17">
        <v>2.2000000000000002</v>
      </c>
      <c r="E299" s="17">
        <v>2.2000000000000002</v>
      </c>
      <c r="F299" s="17">
        <v>2.2000000000000002</v>
      </c>
      <c r="G299" s="74"/>
    </row>
    <row r="300" spans="1:7" ht="31.5" outlineLevel="5" x14ac:dyDescent="0.2">
      <c r="A300" s="72" t="s">
        <v>224</v>
      </c>
      <c r="B300" s="72"/>
      <c r="C300" s="83" t="s">
        <v>225</v>
      </c>
      <c r="D300" s="73">
        <f>D301</f>
        <v>134698.4</v>
      </c>
      <c r="E300" s="73">
        <f>E301</f>
        <v>134662.6</v>
      </c>
      <c r="F300" s="73">
        <f>F301</f>
        <v>134647.1</v>
      </c>
      <c r="G300" s="74"/>
    </row>
    <row r="301" spans="1:7" ht="31.5" outlineLevel="7" x14ac:dyDescent="0.2">
      <c r="A301" s="76" t="s">
        <v>224</v>
      </c>
      <c r="B301" s="76" t="s">
        <v>70</v>
      </c>
      <c r="C301" s="84" t="s">
        <v>71</v>
      </c>
      <c r="D301" s="77">
        <f>1042+12279.5+121221.6+155.3</f>
        <v>134698.4</v>
      </c>
      <c r="E301" s="77">
        <f>1042+12279.5+121221.6+119.5</f>
        <v>134662.6</v>
      </c>
      <c r="F301" s="77">
        <f>1042+12279.5+121221.6+104</f>
        <v>134647.1</v>
      </c>
      <c r="G301" s="74"/>
    </row>
    <row r="302" spans="1:7" ht="32.25" customHeight="1" outlineLevel="7" x14ac:dyDescent="0.2">
      <c r="A302" s="72" t="s">
        <v>155</v>
      </c>
      <c r="B302" s="72"/>
      <c r="C302" s="83" t="s">
        <v>92</v>
      </c>
      <c r="D302" s="73">
        <f>D303</f>
        <v>5329.6</v>
      </c>
      <c r="E302" s="73">
        <f t="shared" ref="E302:F302" si="79">E303</f>
        <v>5329.6</v>
      </c>
      <c r="F302" s="73">
        <f t="shared" si="79"/>
        <v>5329.6</v>
      </c>
      <c r="G302" s="74"/>
    </row>
    <row r="303" spans="1:7" ht="31.5" outlineLevel="5" x14ac:dyDescent="0.2">
      <c r="A303" s="72" t="s">
        <v>156</v>
      </c>
      <c r="B303" s="72"/>
      <c r="C303" s="83" t="s">
        <v>157</v>
      </c>
      <c r="D303" s="73">
        <f>D304+D305</f>
        <v>5329.6</v>
      </c>
      <c r="E303" s="73">
        <f t="shared" ref="E303:F303" si="80">E304+E305</f>
        <v>5329.6</v>
      </c>
      <c r="F303" s="73">
        <f t="shared" si="80"/>
        <v>5329.6</v>
      </c>
      <c r="G303" s="74"/>
    </row>
    <row r="304" spans="1:7" ht="31.5" outlineLevel="7" x14ac:dyDescent="0.2">
      <c r="A304" s="76" t="s">
        <v>156</v>
      </c>
      <c r="B304" s="76" t="s">
        <v>7</v>
      </c>
      <c r="C304" s="84" t="s">
        <v>8</v>
      </c>
      <c r="D304" s="77">
        <v>4344</v>
      </c>
      <c r="E304" s="77">
        <v>4550.5</v>
      </c>
      <c r="F304" s="77">
        <v>4550.5</v>
      </c>
      <c r="G304" s="74"/>
    </row>
    <row r="305" spans="1:7" ht="15.75" outlineLevel="7" x14ac:dyDescent="0.2">
      <c r="A305" s="76" t="s">
        <v>156</v>
      </c>
      <c r="B305" s="76" t="s">
        <v>15</v>
      </c>
      <c r="C305" s="84" t="s">
        <v>16</v>
      </c>
      <c r="D305" s="77">
        <f>779.1+206.5</f>
        <v>985.6</v>
      </c>
      <c r="E305" s="77">
        <v>779.1</v>
      </c>
      <c r="F305" s="77">
        <v>779.1</v>
      </c>
      <c r="G305" s="74"/>
    </row>
    <row r="306" spans="1:7" ht="31.5" outlineLevel="2" x14ac:dyDescent="0.2">
      <c r="A306" s="72" t="s">
        <v>271</v>
      </c>
      <c r="B306" s="72"/>
      <c r="C306" s="83" t="s">
        <v>272</v>
      </c>
      <c r="D306" s="73">
        <f>D307+D336</f>
        <v>140349.72036000001</v>
      </c>
      <c r="E306" s="73">
        <f>E307+E336</f>
        <v>140587.95136000001</v>
      </c>
      <c r="F306" s="73">
        <f>F307+F336</f>
        <v>132889.15000000002</v>
      </c>
      <c r="G306" s="74"/>
    </row>
    <row r="307" spans="1:7" ht="31.5" outlineLevel="3" x14ac:dyDescent="0.2">
      <c r="A307" s="72" t="s">
        <v>273</v>
      </c>
      <c r="B307" s="72"/>
      <c r="C307" s="83" t="s">
        <v>274</v>
      </c>
      <c r="D307" s="73">
        <f>D308+D320+D327</f>
        <v>18570.120360000001</v>
      </c>
      <c r="E307" s="73">
        <f>E308+E320+E327</f>
        <v>18591.051359999998</v>
      </c>
      <c r="F307" s="73">
        <f>F308+F320+F327</f>
        <v>10666.15</v>
      </c>
      <c r="G307" s="74"/>
    </row>
    <row r="308" spans="1:7" ht="31.5" outlineLevel="4" x14ac:dyDescent="0.2">
      <c r="A308" s="72" t="s">
        <v>275</v>
      </c>
      <c r="B308" s="72"/>
      <c r="C308" s="83" t="s">
        <v>276</v>
      </c>
      <c r="D308" s="73">
        <f>D309+D314+D312</f>
        <v>7092.1547</v>
      </c>
      <c r="E308" s="73">
        <f t="shared" ref="E308:F308" si="81">E309+E314+E312</f>
        <v>6217.75</v>
      </c>
      <c r="F308" s="73">
        <f t="shared" si="81"/>
        <v>6196.25</v>
      </c>
      <c r="G308" s="74"/>
    </row>
    <row r="309" spans="1:7" ht="31.5" outlineLevel="5" x14ac:dyDescent="0.2">
      <c r="A309" s="72" t="s">
        <v>403</v>
      </c>
      <c r="B309" s="72"/>
      <c r="C309" s="83" t="s">
        <v>404</v>
      </c>
      <c r="D309" s="73">
        <f>D310+D311</f>
        <v>215</v>
      </c>
      <c r="E309" s="73">
        <f t="shared" ref="E309:F309" si="82">E310+E311</f>
        <v>165.60000000000002</v>
      </c>
      <c r="F309" s="73">
        <f t="shared" si="82"/>
        <v>144.10000000000002</v>
      </c>
      <c r="G309" s="74"/>
    </row>
    <row r="310" spans="1:7" ht="31.5" outlineLevel="7" x14ac:dyDescent="0.2">
      <c r="A310" s="76" t="s">
        <v>403</v>
      </c>
      <c r="B310" s="76" t="s">
        <v>7</v>
      </c>
      <c r="C310" s="84" t="s">
        <v>8</v>
      </c>
      <c r="D310" s="17">
        <v>120</v>
      </c>
      <c r="E310" s="17">
        <v>92.4</v>
      </c>
      <c r="F310" s="17">
        <v>80.400000000000006</v>
      </c>
      <c r="G310" s="74"/>
    </row>
    <row r="311" spans="1:7" ht="31.5" outlineLevel="7" x14ac:dyDescent="0.2">
      <c r="A311" s="76" t="s">
        <v>403</v>
      </c>
      <c r="B311" s="76" t="s">
        <v>70</v>
      </c>
      <c r="C311" s="84" t="s">
        <v>71</v>
      </c>
      <c r="D311" s="17">
        <v>95</v>
      </c>
      <c r="E311" s="17">
        <v>73.2</v>
      </c>
      <c r="F311" s="17">
        <v>63.7</v>
      </c>
      <c r="G311" s="74"/>
    </row>
    <row r="312" spans="1:7" ht="47.25" outlineLevel="7" x14ac:dyDescent="0.2">
      <c r="A312" s="72" t="s">
        <v>480</v>
      </c>
      <c r="B312" s="76"/>
      <c r="C312" s="83" t="s">
        <v>483</v>
      </c>
      <c r="D312" s="73">
        <f>D313</f>
        <v>2017.5</v>
      </c>
      <c r="E312" s="73">
        <f t="shared" ref="E312:F312" si="83">E313</f>
        <v>1192.5</v>
      </c>
      <c r="F312" s="73">
        <f t="shared" si="83"/>
        <v>1192.5</v>
      </c>
      <c r="G312" s="74"/>
    </row>
    <row r="313" spans="1:7" ht="31.5" outlineLevel="7" x14ac:dyDescent="0.2">
      <c r="A313" s="76" t="s">
        <v>480</v>
      </c>
      <c r="B313" s="76" t="s">
        <v>70</v>
      </c>
      <c r="C313" s="84" t="s">
        <v>71</v>
      </c>
      <c r="D313" s="77">
        <f>825+1192.5</f>
        <v>2017.5</v>
      </c>
      <c r="E313" s="77">
        <v>1192.5</v>
      </c>
      <c r="F313" s="77">
        <v>1192.5</v>
      </c>
      <c r="G313" s="74"/>
    </row>
    <row r="314" spans="1:7" ht="47.25" outlineLevel="7" x14ac:dyDescent="0.2">
      <c r="A314" s="13" t="s">
        <v>277</v>
      </c>
      <c r="B314" s="13"/>
      <c r="C314" s="30" t="s">
        <v>445</v>
      </c>
      <c r="D314" s="14">
        <f>D315+D319</f>
        <v>4859.6547</v>
      </c>
      <c r="E314" s="14">
        <f t="shared" ref="E314:F314" si="84">E315+E319</f>
        <v>4859.6499999999996</v>
      </c>
      <c r="F314" s="14">
        <f t="shared" si="84"/>
        <v>4859.6499999999996</v>
      </c>
      <c r="G314" s="74"/>
    </row>
    <row r="315" spans="1:7" ht="31.5" outlineLevel="7" x14ac:dyDescent="0.2">
      <c r="A315" s="16" t="s">
        <v>277</v>
      </c>
      <c r="B315" s="16" t="s">
        <v>116</v>
      </c>
      <c r="C315" s="32" t="s">
        <v>117</v>
      </c>
      <c r="D315" s="21">
        <f>D317+D318</f>
        <v>4859.6547</v>
      </c>
      <c r="E315" s="17">
        <f t="shared" ref="E315:F315" si="85">E317+E318</f>
        <v>4666.0556999999999</v>
      </c>
      <c r="F315" s="17">
        <f t="shared" si="85"/>
        <v>0</v>
      </c>
      <c r="G315" s="74"/>
    </row>
    <row r="316" spans="1:7" ht="15.75" outlineLevel="7" x14ac:dyDescent="0.2">
      <c r="A316" s="16"/>
      <c r="B316" s="16"/>
      <c r="C316" s="32" t="s">
        <v>465</v>
      </c>
      <c r="D316" s="17"/>
      <c r="E316" s="17"/>
      <c r="F316" s="17"/>
      <c r="G316" s="74"/>
    </row>
    <row r="317" spans="1:7" ht="31.5" outlineLevel="7" x14ac:dyDescent="0.2">
      <c r="A317" s="16"/>
      <c r="B317" s="16"/>
      <c r="C317" s="32" t="s">
        <v>847</v>
      </c>
      <c r="D317" s="21">
        <v>4859.6547</v>
      </c>
      <c r="E317" s="17"/>
      <c r="F317" s="17"/>
      <c r="G317" s="74"/>
    </row>
    <row r="318" spans="1:7" ht="31.5" outlineLevel="7" x14ac:dyDescent="0.2">
      <c r="A318" s="16"/>
      <c r="B318" s="16"/>
      <c r="C318" s="32" t="s">
        <v>848</v>
      </c>
      <c r="D318" s="17"/>
      <c r="E318" s="21">
        <f>4859.65-193.5943</f>
        <v>4666.0556999999999</v>
      </c>
      <c r="F318" s="17"/>
      <c r="G318" s="74"/>
    </row>
    <row r="319" spans="1:7" ht="31.5" outlineLevel="7" x14ac:dyDescent="0.2">
      <c r="A319" s="16" t="s">
        <v>277</v>
      </c>
      <c r="B319" s="16" t="s">
        <v>70</v>
      </c>
      <c r="C319" s="32" t="s">
        <v>71</v>
      </c>
      <c r="D319" s="14"/>
      <c r="E319" s="17">
        <v>193.5943</v>
      </c>
      <c r="F319" s="17">
        <v>4859.6499999999996</v>
      </c>
      <c r="G319" s="74"/>
    </row>
    <row r="320" spans="1:7" ht="31.5" outlineLevel="4" x14ac:dyDescent="0.2">
      <c r="A320" s="72" t="s">
        <v>399</v>
      </c>
      <c r="B320" s="72"/>
      <c r="C320" s="83" t="s">
        <v>400</v>
      </c>
      <c r="D320" s="73">
        <f>D321+D325</f>
        <v>5868.7</v>
      </c>
      <c r="E320" s="73">
        <f t="shared" ref="E320:F320" si="86">E321+E325</f>
        <v>4997.3999999999996</v>
      </c>
      <c r="F320" s="73">
        <f t="shared" si="86"/>
        <v>4189.3999999999996</v>
      </c>
      <c r="G320" s="74"/>
    </row>
    <row r="321" spans="1:7" ht="15.75" outlineLevel="5" x14ac:dyDescent="0.2">
      <c r="A321" s="72" t="s">
        <v>405</v>
      </c>
      <c r="B321" s="72"/>
      <c r="C321" s="83" t="s">
        <v>406</v>
      </c>
      <c r="D321" s="73">
        <f>D322+D323+D324</f>
        <v>5088.7</v>
      </c>
      <c r="E321" s="73">
        <f t="shared" ref="E321:F321" si="87">E322+E323+E324</f>
        <v>4217.3999999999996</v>
      </c>
      <c r="F321" s="73">
        <f t="shared" si="87"/>
        <v>3409.3999999999996</v>
      </c>
      <c r="G321" s="74"/>
    </row>
    <row r="322" spans="1:7" ht="31.5" outlineLevel="7" x14ac:dyDescent="0.2">
      <c r="A322" s="76" t="s">
        <v>405</v>
      </c>
      <c r="B322" s="76" t="s">
        <v>7</v>
      </c>
      <c r="C322" s="84" t="s">
        <v>8</v>
      </c>
      <c r="D322" s="77">
        <v>195.8</v>
      </c>
      <c r="E322" s="77">
        <v>150.80000000000001</v>
      </c>
      <c r="F322" s="77">
        <v>131.19999999999999</v>
      </c>
      <c r="G322" s="74"/>
    </row>
    <row r="323" spans="1:7" ht="15.75" outlineLevel="7" x14ac:dyDescent="0.2">
      <c r="A323" s="76" t="s">
        <v>405</v>
      </c>
      <c r="B323" s="76" t="s">
        <v>21</v>
      </c>
      <c r="C323" s="84" t="s">
        <v>22</v>
      </c>
      <c r="D323" s="77">
        <v>851.7</v>
      </c>
      <c r="E323" s="77">
        <v>655.8</v>
      </c>
      <c r="F323" s="77">
        <v>570.6</v>
      </c>
      <c r="G323" s="74"/>
    </row>
    <row r="324" spans="1:7" ht="31.5" outlineLevel="7" x14ac:dyDescent="0.2">
      <c r="A324" s="76" t="s">
        <v>405</v>
      </c>
      <c r="B324" s="76" t="s">
        <v>70</v>
      </c>
      <c r="C324" s="84" t="s">
        <v>71</v>
      </c>
      <c r="D324" s="77">
        <v>4041.2</v>
      </c>
      <c r="E324" s="77">
        <v>3410.8</v>
      </c>
      <c r="F324" s="77">
        <v>2707.6</v>
      </c>
      <c r="G324" s="74"/>
    </row>
    <row r="325" spans="1:7" ht="31.5" outlineLevel="5" x14ac:dyDescent="0.2">
      <c r="A325" s="72" t="s">
        <v>401</v>
      </c>
      <c r="B325" s="72"/>
      <c r="C325" s="83" t="s">
        <v>402</v>
      </c>
      <c r="D325" s="73">
        <f>D326</f>
        <v>780</v>
      </c>
      <c r="E325" s="73">
        <f>E326</f>
        <v>780</v>
      </c>
      <c r="F325" s="73">
        <f>F326</f>
        <v>780</v>
      </c>
      <c r="G325" s="74"/>
    </row>
    <row r="326" spans="1:7" ht="15.75" outlineLevel="7" x14ac:dyDescent="0.2">
      <c r="A326" s="76" t="s">
        <v>401</v>
      </c>
      <c r="B326" s="76" t="s">
        <v>21</v>
      </c>
      <c r="C326" s="84" t="s">
        <v>22</v>
      </c>
      <c r="D326" s="77">
        <v>780</v>
      </c>
      <c r="E326" s="77">
        <v>780</v>
      </c>
      <c r="F326" s="77">
        <v>780</v>
      </c>
      <c r="G326" s="74"/>
    </row>
    <row r="327" spans="1:7" ht="31.5" outlineLevel="4" x14ac:dyDescent="0.2">
      <c r="A327" s="72" t="s">
        <v>407</v>
      </c>
      <c r="B327" s="72"/>
      <c r="C327" s="83" t="s">
        <v>455</v>
      </c>
      <c r="D327" s="73">
        <f>D330+D328+D332+D334</f>
        <v>5609.26566</v>
      </c>
      <c r="E327" s="73">
        <f t="shared" ref="E327:F327" si="88">E330+E328+E332+E334</f>
        <v>7375.9013599999998</v>
      </c>
      <c r="F327" s="73">
        <f t="shared" si="88"/>
        <v>280.5</v>
      </c>
      <c r="G327" s="74"/>
    </row>
    <row r="328" spans="1:7" ht="63" outlineLevel="4" x14ac:dyDescent="0.2">
      <c r="A328" s="72" t="s">
        <v>408</v>
      </c>
      <c r="B328" s="72"/>
      <c r="C328" s="83" t="s">
        <v>460</v>
      </c>
      <c r="D328" s="73">
        <f>D329</f>
        <v>137.5</v>
      </c>
      <c r="E328" s="73">
        <f t="shared" ref="E328:F330" si="89">E329</f>
        <v>137.5</v>
      </c>
      <c r="F328" s="73">
        <f t="shared" si="89"/>
        <v>137.5</v>
      </c>
      <c r="G328" s="74"/>
    </row>
    <row r="329" spans="1:7" ht="31.5" outlineLevel="4" x14ac:dyDescent="0.2">
      <c r="A329" s="76" t="s">
        <v>408</v>
      </c>
      <c r="B329" s="76" t="s">
        <v>70</v>
      </c>
      <c r="C329" s="84" t="s">
        <v>71</v>
      </c>
      <c r="D329" s="77">
        <v>137.5</v>
      </c>
      <c r="E329" s="77">
        <v>137.5</v>
      </c>
      <c r="F329" s="77">
        <v>137.5</v>
      </c>
      <c r="G329" s="74"/>
    </row>
    <row r="330" spans="1:7" ht="63" outlineLevel="5" x14ac:dyDescent="0.2">
      <c r="A330" s="72" t="s">
        <v>408</v>
      </c>
      <c r="B330" s="72"/>
      <c r="C330" s="83" t="s">
        <v>466</v>
      </c>
      <c r="D330" s="73">
        <f>D331</f>
        <v>2611.5025000000001</v>
      </c>
      <c r="E330" s="73">
        <f t="shared" si="89"/>
        <v>7095.4013599999998</v>
      </c>
      <c r="F330" s="73">
        <f t="shared" si="89"/>
        <v>0</v>
      </c>
      <c r="G330" s="74"/>
    </row>
    <row r="331" spans="1:7" ht="31.5" outlineLevel="7" x14ac:dyDescent="0.2">
      <c r="A331" s="76" t="s">
        <v>408</v>
      </c>
      <c r="B331" s="76" t="s">
        <v>70</v>
      </c>
      <c r="C331" s="84" t="s">
        <v>71</v>
      </c>
      <c r="D331" s="77">
        <v>2611.5025000000001</v>
      </c>
      <c r="E331" s="77">
        <v>7095.4013599999998</v>
      </c>
      <c r="F331" s="77"/>
      <c r="G331" s="74"/>
    </row>
    <row r="332" spans="1:7" ht="47.25" outlineLevel="7" x14ac:dyDescent="0.2">
      <c r="A332" s="72" t="s">
        <v>481</v>
      </c>
      <c r="B332" s="72"/>
      <c r="C332" s="83" t="s">
        <v>647</v>
      </c>
      <c r="D332" s="73">
        <f>D333</f>
        <v>143</v>
      </c>
      <c r="E332" s="73">
        <f t="shared" ref="E332:F332" si="90">E333</f>
        <v>143</v>
      </c>
      <c r="F332" s="73">
        <f t="shared" si="90"/>
        <v>143</v>
      </c>
      <c r="G332" s="74"/>
    </row>
    <row r="333" spans="1:7" ht="31.5" outlineLevel="7" x14ac:dyDescent="0.2">
      <c r="A333" s="76" t="s">
        <v>481</v>
      </c>
      <c r="B333" s="76" t="s">
        <v>70</v>
      </c>
      <c r="C333" s="84" t="s">
        <v>71</v>
      </c>
      <c r="D333" s="77">
        <v>143</v>
      </c>
      <c r="E333" s="77">
        <v>143</v>
      </c>
      <c r="F333" s="77">
        <v>143</v>
      </c>
      <c r="G333" s="74"/>
    </row>
    <row r="334" spans="1:7" ht="47.25" outlineLevel="7" x14ac:dyDescent="0.2">
      <c r="A334" s="72" t="s">
        <v>481</v>
      </c>
      <c r="B334" s="72"/>
      <c r="C334" s="83" t="s">
        <v>648</v>
      </c>
      <c r="D334" s="73">
        <f>D335</f>
        <v>2717.26316</v>
      </c>
      <c r="E334" s="73">
        <f t="shared" ref="E334:F334" si="91">E335</f>
        <v>0</v>
      </c>
      <c r="F334" s="73">
        <f t="shared" si="91"/>
        <v>0</v>
      </c>
      <c r="G334" s="74"/>
    </row>
    <row r="335" spans="1:7" ht="31.5" outlineLevel="7" x14ac:dyDescent="0.2">
      <c r="A335" s="76" t="s">
        <v>481</v>
      </c>
      <c r="B335" s="76" t="s">
        <v>70</v>
      </c>
      <c r="C335" s="84" t="s">
        <v>71</v>
      </c>
      <c r="D335" s="77">
        <v>2717.26316</v>
      </c>
      <c r="E335" s="77"/>
      <c r="F335" s="77"/>
      <c r="G335" s="74"/>
    </row>
    <row r="336" spans="1:7" ht="31.5" outlineLevel="3" x14ac:dyDescent="0.2">
      <c r="A336" s="72" t="s">
        <v>393</v>
      </c>
      <c r="B336" s="72"/>
      <c r="C336" s="83" t="s">
        <v>394</v>
      </c>
      <c r="D336" s="73">
        <f>D337</f>
        <v>121779.6</v>
      </c>
      <c r="E336" s="73">
        <f>E337</f>
        <v>121996.90000000001</v>
      </c>
      <c r="F336" s="73">
        <f>F337</f>
        <v>122223.00000000001</v>
      </c>
      <c r="G336" s="74"/>
    </row>
    <row r="337" spans="1:7" ht="31.5" outlineLevel="4" x14ac:dyDescent="0.2">
      <c r="A337" s="72" t="s">
        <v>395</v>
      </c>
      <c r="B337" s="72"/>
      <c r="C337" s="83" t="s">
        <v>39</v>
      </c>
      <c r="D337" s="73">
        <f>D338+D341+D343</f>
        <v>121779.6</v>
      </c>
      <c r="E337" s="73">
        <f t="shared" ref="E337:F337" si="92">E338+E341+E343</f>
        <v>121996.90000000001</v>
      </c>
      <c r="F337" s="73">
        <f t="shared" si="92"/>
        <v>122223.00000000001</v>
      </c>
      <c r="G337" s="74"/>
    </row>
    <row r="338" spans="1:7" ht="15.75" outlineLevel="5" x14ac:dyDescent="0.2">
      <c r="A338" s="72" t="s">
        <v>409</v>
      </c>
      <c r="B338" s="72"/>
      <c r="C338" s="83" t="s">
        <v>41</v>
      </c>
      <c r="D338" s="73">
        <f>D339+D340</f>
        <v>5581.7</v>
      </c>
      <c r="E338" s="73">
        <f t="shared" ref="E338:F338" si="93">E339+E340</f>
        <v>5799</v>
      </c>
      <c r="F338" s="73">
        <f t="shared" si="93"/>
        <v>6025.0999999999995</v>
      </c>
      <c r="G338" s="74"/>
    </row>
    <row r="339" spans="1:7" ht="47.25" outlineLevel="7" x14ac:dyDescent="0.2">
      <c r="A339" s="76" t="s">
        <v>409</v>
      </c>
      <c r="B339" s="76" t="s">
        <v>4</v>
      </c>
      <c r="C339" s="84" t="s">
        <v>5</v>
      </c>
      <c r="D339" s="77">
        <v>5433.5</v>
      </c>
      <c r="E339" s="77">
        <v>5650.8</v>
      </c>
      <c r="F339" s="77">
        <v>5876.9</v>
      </c>
      <c r="G339" s="74"/>
    </row>
    <row r="340" spans="1:7" ht="31.5" outlineLevel="7" x14ac:dyDescent="0.2">
      <c r="A340" s="76" t="s">
        <v>409</v>
      </c>
      <c r="B340" s="76" t="s">
        <v>7</v>
      </c>
      <c r="C340" s="84" t="s">
        <v>8</v>
      </c>
      <c r="D340" s="77">
        <v>148.19999999999999</v>
      </c>
      <c r="E340" s="77">
        <v>148.19999999999999</v>
      </c>
      <c r="F340" s="77">
        <v>148.19999999999999</v>
      </c>
      <c r="G340" s="74"/>
    </row>
    <row r="341" spans="1:7" ht="31.5" outlineLevel="5" x14ac:dyDescent="0.2">
      <c r="A341" s="72" t="s">
        <v>396</v>
      </c>
      <c r="B341" s="72"/>
      <c r="C341" s="83" t="s">
        <v>431</v>
      </c>
      <c r="D341" s="73">
        <f t="shared" ref="D341:F341" si="94">D342</f>
        <v>115659.70000000001</v>
      </c>
      <c r="E341" s="73">
        <f t="shared" si="94"/>
        <v>115659.70000000001</v>
      </c>
      <c r="F341" s="73">
        <f t="shared" si="94"/>
        <v>115659.70000000001</v>
      </c>
      <c r="G341" s="74"/>
    </row>
    <row r="342" spans="1:7" ht="31.5" outlineLevel="7" x14ac:dyDescent="0.2">
      <c r="A342" s="76" t="s">
        <v>396</v>
      </c>
      <c r="B342" s="76" t="s">
        <v>70</v>
      </c>
      <c r="C342" s="84" t="s">
        <v>71</v>
      </c>
      <c r="D342" s="77">
        <f>98121.6+17538.1</f>
        <v>115659.70000000001</v>
      </c>
      <c r="E342" s="77">
        <f>98121.6+17538.1</f>
        <v>115659.70000000001</v>
      </c>
      <c r="F342" s="77">
        <f>98121.6+17538.1</f>
        <v>115659.70000000001</v>
      </c>
      <c r="G342" s="74"/>
    </row>
    <row r="343" spans="1:7" ht="31.5" outlineLevel="5" x14ac:dyDescent="0.2">
      <c r="A343" s="72" t="s">
        <v>397</v>
      </c>
      <c r="B343" s="72"/>
      <c r="C343" s="83" t="s">
        <v>398</v>
      </c>
      <c r="D343" s="73">
        <f>D344</f>
        <v>538.20000000000005</v>
      </c>
      <c r="E343" s="73">
        <f>E344</f>
        <v>538.20000000000005</v>
      </c>
      <c r="F343" s="73">
        <f>F344</f>
        <v>538.20000000000005</v>
      </c>
      <c r="G343" s="74"/>
    </row>
    <row r="344" spans="1:7" ht="31.5" outlineLevel="7" x14ac:dyDescent="0.2">
      <c r="A344" s="76" t="s">
        <v>397</v>
      </c>
      <c r="B344" s="76" t="s">
        <v>70</v>
      </c>
      <c r="C344" s="84" t="s">
        <v>71</v>
      </c>
      <c r="D344" s="77">
        <v>538.20000000000005</v>
      </c>
      <c r="E344" s="77">
        <v>538.20000000000005</v>
      </c>
      <c r="F344" s="77">
        <v>538.20000000000005</v>
      </c>
      <c r="G344" s="74"/>
    </row>
    <row r="345" spans="1:7" ht="31.5" outlineLevel="2" x14ac:dyDescent="0.2">
      <c r="A345" s="72" t="s">
        <v>62</v>
      </c>
      <c r="B345" s="72"/>
      <c r="C345" s="83" t="s">
        <v>63</v>
      </c>
      <c r="D345" s="73">
        <f>D346+D359+D365+D369</f>
        <v>10282.056129999999</v>
      </c>
      <c r="E345" s="73">
        <f t="shared" ref="E345:F345" si="95">E346+E359+E365+E369</f>
        <v>7864.6000000000013</v>
      </c>
      <c r="F345" s="73">
        <f t="shared" si="95"/>
        <v>7753.3</v>
      </c>
      <c r="G345" s="74"/>
    </row>
    <row r="346" spans="1:7" ht="31.5" outlineLevel="3" x14ac:dyDescent="0.2">
      <c r="A346" s="72" t="s">
        <v>64</v>
      </c>
      <c r="B346" s="72"/>
      <c r="C346" s="83" t="s">
        <v>65</v>
      </c>
      <c r="D346" s="73">
        <f>D347</f>
        <v>6010.3561300000001</v>
      </c>
      <c r="E346" s="73">
        <f t="shared" ref="E346:F346" si="96">E347</f>
        <v>3848.9</v>
      </c>
      <c r="F346" s="73">
        <f t="shared" si="96"/>
        <v>3848.9</v>
      </c>
      <c r="G346" s="74"/>
    </row>
    <row r="347" spans="1:7" ht="31.5" outlineLevel="4" x14ac:dyDescent="0.2">
      <c r="A347" s="72" t="s">
        <v>66</v>
      </c>
      <c r="B347" s="72"/>
      <c r="C347" s="83" t="s">
        <v>67</v>
      </c>
      <c r="D347" s="73">
        <f>D348+D355+D357+D353+D351</f>
        <v>6010.3561300000001</v>
      </c>
      <c r="E347" s="73">
        <f t="shared" ref="E347:F347" si="97">E348+E355+E357+E353+E351</f>
        <v>3848.9</v>
      </c>
      <c r="F347" s="73">
        <f t="shared" si="97"/>
        <v>3848.9</v>
      </c>
      <c r="G347" s="74"/>
    </row>
    <row r="348" spans="1:7" ht="31.5" outlineLevel="5" x14ac:dyDescent="0.2">
      <c r="A348" s="72" t="s">
        <v>68</v>
      </c>
      <c r="B348" s="72"/>
      <c r="C348" s="83" t="s">
        <v>69</v>
      </c>
      <c r="D348" s="73">
        <f>D349+D350</f>
        <v>2542.9</v>
      </c>
      <c r="E348" s="73">
        <f>E349+E350</f>
        <v>2542.9</v>
      </c>
      <c r="F348" s="73">
        <f>F349+F350</f>
        <v>2542.9</v>
      </c>
      <c r="G348" s="74"/>
    </row>
    <row r="349" spans="1:7" ht="31.5" outlineLevel="7" x14ac:dyDescent="0.2">
      <c r="A349" s="76" t="s">
        <v>68</v>
      </c>
      <c r="B349" s="76" t="s">
        <v>7</v>
      </c>
      <c r="C349" s="84" t="s">
        <v>8</v>
      </c>
      <c r="D349" s="17">
        <v>45</v>
      </c>
      <c r="E349" s="17">
        <v>45</v>
      </c>
      <c r="F349" s="17">
        <v>45</v>
      </c>
      <c r="G349" s="74"/>
    </row>
    <row r="350" spans="1:7" ht="31.5" outlineLevel="7" x14ac:dyDescent="0.2">
      <c r="A350" s="76" t="s">
        <v>68</v>
      </c>
      <c r="B350" s="76" t="s">
        <v>70</v>
      </c>
      <c r="C350" s="84" t="s">
        <v>71</v>
      </c>
      <c r="D350" s="17">
        <v>2497.9</v>
      </c>
      <c r="E350" s="17">
        <v>2497.9</v>
      </c>
      <c r="F350" s="17">
        <v>2497.9</v>
      </c>
      <c r="G350" s="74"/>
    </row>
    <row r="351" spans="1:7" ht="63" outlineLevel="7" x14ac:dyDescent="0.2">
      <c r="A351" s="18" t="s">
        <v>496</v>
      </c>
      <c r="B351" s="18"/>
      <c r="C351" s="43" t="s">
        <v>850</v>
      </c>
      <c r="D351" s="14">
        <f>D352</f>
        <v>128.33699999999999</v>
      </c>
      <c r="E351" s="14">
        <f t="shared" ref="E351:F351" si="98">E352</f>
        <v>0</v>
      </c>
      <c r="F351" s="14">
        <f t="shared" si="98"/>
        <v>0</v>
      </c>
      <c r="G351" s="74"/>
    </row>
    <row r="352" spans="1:7" ht="31.5" outlineLevel="7" x14ac:dyDescent="0.2">
      <c r="A352" s="19" t="s">
        <v>496</v>
      </c>
      <c r="B352" s="19" t="s">
        <v>70</v>
      </c>
      <c r="C352" s="44" t="s">
        <v>447</v>
      </c>
      <c r="D352" s="17">
        <v>128.33699999999999</v>
      </c>
      <c r="E352" s="17"/>
      <c r="F352" s="17"/>
      <c r="G352" s="74"/>
    </row>
    <row r="353" spans="1:7" ht="63" outlineLevel="7" x14ac:dyDescent="0.2">
      <c r="A353" s="18" t="s">
        <v>496</v>
      </c>
      <c r="B353" s="18"/>
      <c r="C353" s="43" t="s">
        <v>640</v>
      </c>
      <c r="D353" s="14">
        <f>D354</f>
        <v>641.70000000000005</v>
      </c>
      <c r="E353" s="14">
        <f t="shared" ref="E353:F353" si="99">E354</f>
        <v>0</v>
      </c>
      <c r="F353" s="14">
        <f t="shared" si="99"/>
        <v>0</v>
      </c>
      <c r="G353" s="74"/>
    </row>
    <row r="354" spans="1:7" ht="31.5" outlineLevel="7" x14ac:dyDescent="0.2">
      <c r="A354" s="19" t="s">
        <v>496</v>
      </c>
      <c r="B354" s="19" t="s">
        <v>70</v>
      </c>
      <c r="C354" s="44" t="s">
        <v>447</v>
      </c>
      <c r="D354" s="17">
        <v>641.70000000000005</v>
      </c>
      <c r="E354" s="17"/>
      <c r="F354" s="17"/>
      <c r="G354" s="74"/>
    </row>
    <row r="355" spans="1:7" ht="31.5" outlineLevel="7" x14ac:dyDescent="0.2">
      <c r="A355" s="58" t="s">
        <v>473</v>
      </c>
      <c r="B355" s="58"/>
      <c r="C355" s="82" t="s">
        <v>649</v>
      </c>
      <c r="D355" s="14">
        <f t="shared" ref="D355:F357" si="100">D356</f>
        <v>1730.3</v>
      </c>
      <c r="E355" s="14">
        <f t="shared" si="100"/>
        <v>1306</v>
      </c>
      <c r="F355" s="14">
        <f t="shared" si="100"/>
        <v>1306</v>
      </c>
      <c r="G355" s="74"/>
    </row>
    <row r="356" spans="1:7" ht="31.5" outlineLevel="7" x14ac:dyDescent="0.2">
      <c r="A356" s="57" t="s">
        <v>473</v>
      </c>
      <c r="B356" s="57" t="s">
        <v>70</v>
      </c>
      <c r="C356" s="81" t="s">
        <v>447</v>
      </c>
      <c r="D356" s="17">
        <v>1730.3</v>
      </c>
      <c r="E356" s="17">
        <v>1306</v>
      </c>
      <c r="F356" s="17">
        <v>1306</v>
      </c>
      <c r="G356" s="74"/>
    </row>
    <row r="357" spans="1:7" ht="31.5" outlineLevel="7" x14ac:dyDescent="0.2">
      <c r="A357" s="58" t="s">
        <v>473</v>
      </c>
      <c r="B357" s="58"/>
      <c r="C357" s="82" t="s">
        <v>479</v>
      </c>
      <c r="D357" s="14">
        <f t="shared" si="100"/>
        <v>967.11913000000004</v>
      </c>
      <c r="E357" s="14">
        <f t="shared" si="100"/>
        <v>0</v>
      </c>
      <c r="F357" s="14">
        <f t="shared" si="100"/>
        <v>0</v>
      </c>
      <c r="G357" s="74"/>
    </row>
    <row r="358" spans="1:7" ht="31.5" outlineLevel="7" x14ac:dyDescent="0.2">
      <c r="A358" s="57" t="s">
        <v>473</v>
      </c>
      <c r="B358" s="57" t="s">
        <v>70</v>
      </c>
      <c r="C358" s="81" t="s">
        <v>447</v>
      </c>
      <c r="D358" s="17">
        <f>685.96113+281.158</f>
        <v>967.11913000000004</v>
      </c>
      <c r="E358" s="17"/>
      <c r="F358" s="17"/>
      <c r="G358" s="74"/>
    </row>
    <row r="359" spans="1:7" ht="31.5" outlineLevel="3" x14ac:dyDescent="0.2">
      <c r="A359" s="72" t="s">
        <v>247</v>
      </c>
      <c r="B359" s="72"/>
      <c r="C359" s="83" t="s">
        <v>248</v>
      </c>
      <c r="D359" s="73">
        <f>D360</f>
        <v>2533.8000000000002</v>
      </c>
      <c r="E359" s="73">
        <f>E360</f>
        <v>2277.8000000000002</v>
      </c>
      <c r="F359" s="73">
        <f>F360</f>
        <v>2166.5</v>
      </c>
      <c r="G359" s="74"/>
    </row>
    <row r="360" spans="1:7" ht="21.75" customHeight="1" outlineLevel="4" x14ac:dyDescent="0.2">
      <c r="A360" s="72" t="s">
        <v>249</v>
      </c>
      <c r="B360" s="72"/>
      <c r="C360" s="83" t="s">
        <v>250</v>
      </c>
      <c r="D360" s="73">
        <f>D361+D363</f>
        <v>2533.8000000000002</v>
      </c>
      <c r="E360" s="73">
        <f>E361+E363</f>
        <v>2277.8000000000002</v>
      </c>
      <c r="F360" s="73">
        <f>F361+F363</f>
        <v>2166.5</v>
      </c>
      <c r="G360" s="74"/>
    </row>
    <row r="361" spans="1:7" ht="31.5" outlineLevel="5" x14ac:dyDescent="0.2">
      <c r="A361" s="72" t="s">
        <v>251</v>
      </c>
      <c r="B361" s="72"/>
      <c r="C361" s="83" t="s">
        <v>69</v>
      </c>
      <c r="D361" s="73">
        <f>D362</f>
        <v>1420.9</v>
      </c>
      <c r="E361" s="73">
        <f>E362</f>
        <v>1420.9</v>
      </c>
      <c r="F361" s="73">
        <f>F362</f>
        <v>1420.9</v>
      </c>
      <c r="G361" s="74"/>
    </row>
    <row r="362" spans="1:7" ht="31.5" outlineLevel="7" x14ac:dyDescent="0.2">
      <c r="A362" s="76" t="s">
        <v>251</v>
      </c>
      <c r="B362" s="76" t="s">
        <v>70</v>
      </c>
      <c r="C362" s="84" t="s">
        <v>71</v>
      </c>
      <c r="D362" s="77">
        <v>1420.9</v>
      </c>
      <c r="E362" s="77">
        <v>1420.9</v>
      </c>
      <c r="F362" s="77">
        <v>1420.9</v>
      </c>
      <c r="G362" s="74"/>
    </row>
    <row r="363" spans="1:7" ht="15.75" outlineLevel="5" x14ac:dyDescent="0.2">
      <c r="A363" s="72" t="s">
        <v>252</v>
      </c>
      <c r="B363" s="72"/>
      <c r="C363" s="83" t="s">
        <v>253</v>
      </c>
      <c r="D363" s="73">
        <f>D364</f>
        <v>1112.9000000000001</v>
      </c>
      <c r="E363" s="73">
        <f>E364</f>
        <v>856.9</v>
      </c>
      <c r="F363" s="73">
        <f>F364</f>
        <v>745.6</v>
      </c>
      <c r="G363" s="74"/>
    </row>
    <row r="364" spans="1:7" ht="15.75" outlineLevel="7" x14ac:dyDescent="0.2">
      <c r="A364" s="76" t="s">
        <v>252</v>
      </c>
      <c r="B364" s="76" t="s">
        <v>21</v>
      </c>
      <c r="C364" s="84" t="s">
        <v>22</v>
      </c>
      <c r="D364" s="77">
        <v>1112.9000000000001</v>
      </c>
      <c r="E364" s="77">
        <v>856.9</v>
      </c>
      <c r="F364" s="77">
        <v>745.6</v>
      </c>
      <c r="G364" s="74"/>
    </row>
    <row r="365" spans="1:7" ht="31.5" outlineLevel="3" x14ac:dyDescent="0.2">
      <c r="A365" s="72" t="s">
        <v>254</v>
      </c>
      <c r="B365" s="72"/>
      <c r="C365" s="83" t="s">
        <v>255</v>
      </c>
      <c r="D365" s="73">
        <f>D366</f>
        <v>1463.1</v>
      </c>
      <c r="E365" s="73">
        <f t="shared" ref="D365:F367" si="101">E366</f>
        <v>1463.1</v>
      </c>
      <c r="F365" s="73">
        <f t="shared" si="101"/>
        <v>1463.1</v>
      </c>
      <c r="G365" s="74"/>
    </row>
    <row r="366" spans="1:7" ht="31.5" outlineLevel="4" x14ac:dyDescent="0.2">
      <c r="A366" s="72" t="s">
        <v>256</v>
      </c>
      <c r="B366" s="72"/>
      <c r="C366" s="83" t="s">
        <v>257</v>
      </c>
      <c r="D366" s="73">
        <f t="shared" si="101"/>
        <v>1463.1</v>
      </c>
      <c r="E366" s="73">
        <f t="shared" si="101"/>
        <v>1463.1</v>
      </c>
      <c r="F366" s="73">
        <f t="shared" si="101"/>
        <v>1463.1</v>
      </c>
      <c r="G366" s="74"/>
    </row>
    <row r="367" spans="1:7" ht="31.5" outlineLevel="5" x14ac:dyDescent="0.2">
      <c r="A367" s="72" t="s">
        <v>258</v>
      </c>
      <c r="B367" s="72"/>
      <c r="C367" s="83" t="s">
        <v>69</v>
      </c>
      <c r="D367" s="73">
        <f t="shared" si="101"/>
        <v>1463.1</v>
      </c>
      <c r="E367" s="73">
        <f t="shared" si="101"/>
        <v>1463.1</v>
      </c>
      <c r="F367" s="73">
        <f t="shared" si="101"/>
        <v>1463.1</v>
      </c>
      <c r="G367" s="74"/>
    </row>
    <row r="368" spans="1:7" ht="31.5" outlineLevel="7" x14ac:dyDescent="0.2">
      <c r="A368" s="76" t="s">
        <v>258</v>
      </c>
      <c r="B368" s="76" t="s">
        <v>70</v>
      </c>
      <c r="C368" s="84" t="s">
        <v>71</v>
      </c>
      <c r="D368" s="77">
        <v>1463.1</v>
      </c>
      <c r="E368" s="77">
        <v>1463.1</v>
      </c>
      <c r="F368" s="77">
        <v>1463.1</v>
      </c>
      <c r="G368" s="74"/>
    </row>
    <row r="369" spans="1:7" ht="31.5" outlineLevel="3" x14ac:dyDescent="0.2">
      <c r="A369" s="72" t="s">
        <v>72</v>
      </c>
      <c r="B369" s="72"/>
      <c r="C369" s="83" t="s">
        <v>73</v>
      </c>
      <c r="D369" s="73">
        <f t="shared" ref="D369:F371" si="102">D370</f>
        <v>274.8</v>
      </c>
      <c r="E369" s="73">
        <f t="shared" si="102"/>
        <v>274.8</v>
      </c>
      <c r="F369" s="73">
        <f t="shared" si="102"/>
        <v>274.8</v>
      </c>
      <c r="G369" s="74"/>
    </row>
    <row r="370" spans="1:7" ht="47.25" outlineLevel="4" x14ac:dyDescent="0.2">
      <c r="A370" s="72" t="s">
        <v>74</v>
      </c>
      <c r="B370" s="72"/>
      <c r="C370" s="83" t="s">
        <v>75</v>
      </c>
      <c r="D370" s="73">
        <f t="shared" si="102"/>
        <v>274.8</v>
      </c>
      <c r="E370" s="73">
        <f t="shared" si="102"/>
        <v>274.8</v>
      </c>
      <c r="F370" s="73">
        <f t="shared" si="102"/>
        <v>274.8</v>
      </c>
      <c r="G370" s="74"/>
    </row>
    <row r="371" spans="1:7" ht="31.5" outlineLevel="5" x14ac:dyDescent="0.2">
      <c r="A371" s="72" t="s">
        <v>461</v>
      </c>
      <c r="B371" s="72"/>
      <c r="C371" s="83" t="s">
        <v>462</v>
      </c>
      <c r="D371" s="73">
        <f t="shared" si="102"/>
        <v>274.8</v>
      </c>
      <c r="E371" s="73">
        <f t="shared" si="102"/>
        <v>274.8</v>
      </c>
      <c r="F371" s="73">
        <f t="shared" si="102"/>
        <v>274.8</v>
      </c>
      <c r="G371" s="74"/>
    </row>
    <row r="372" spans="1:7" ht="31.5" outlineLevel="7" x14ac:dyDescent="0.2">
      <c r="A372" s="76" t="s">
        <v>461</v>
      </c>
      <c r="B372" s="76" t="s">
        <v>70</v>
      </c>
      <c r="C372" s="84" t="s">
        <v>71</v>
      </c>
      <c r="D372" s="77">
        <v>274.8</v>
      </c>
      <c r="E372" s="77">
        <v>274.8</v>
      </c>
      <c r="F372" s="77">
        <v>274.8</v>
      </c>
      <c r="G372" s="74"/>
    </row>
    <row r="373" spans="1:7" ht="31.5" outlineLevel="2" x14ac:dyDescent="0.2">
      <c r="A373" s="72" t="s">
        <v>24</v>
      </c>
      <c r="B373" s="72"/>
      <c r="C373" s="83" t="s">
        <v>25</v>
      </c>
      <c r="D373" s="73">
        <f>D374+D384+D406</f>
        <v>35450.699999999997</v>
      </c>
      <c r="E373" s="73">
        <f t="shared" ref="E373:F373" si="103">E374+E384+E406</f>
        <v>28322.7</v>
      </c>
      <c r="F373" s="73">
        <f t="shared" si="103"/>
        <v>27334.3</v>
      </c>
      <c r="G373" s="74"/>
    </row>
    <row r="374" spans="1:7" ht="31.5" outlineLevel="3" x14ac:dyDescent="0.2">
      <c r="A374" s="72" t="s">
        <v>387</v>
      </c>
      <c r="B374" s="72"/>
      <c r="C374" s="83" t="s">
        <v>388</v>
      </c>
      <c r="D374" s="73">
        <f>D375</f>
        <v>22984.3</v>
      </c>
      <c r="E374" s="73">
        <f t="shared" ref="E374:F374" si="104">E375</f>
        <v>23074.600000000002</v>
      </c>
      <c r="F374" s="73">
        <f t="shared" si="104"/>
        <v>3000</v>
      </c>
      <c r="G374" s="74"/>
    </row>
    <row r="375" spans="1:7" ht="31.5" outlineLevel="4" x14ac:dyDescent="0.2">
      <c r="A375" s="72" t="s">
        <v>389</v>
      </c>
      <c r="B375" s="72"/>
      <c r="C375" s="83" t="s">
        <v>390</v>
      </c>
      <c r="D375" s="73">
        <f>D380+D378+D376+D382</f>
        <v>22984.3</v>
      </c>
      <c r="E375" s="73">
        <f>E380+E378+E376+E382</f>
        <v>23074.600000000002</v>
      </c>
      <c r="F375" s="73">
        <f>F380+F378+F376+F382</f>
        <v>3000</v>
      </c>
      <c r="G375" s="74"/>
    </row>
    <row r="376" spans="1:7" ht="15.75" outlineLevel="5" x14ac:dyDescent="0.2">
      <c r="A376" s="88" t="s">
        <v>391</v>
      </c>
      <c r="B376" s="72"/>
      <c r="C376" s="83" t="s">
        <v>650</v>
      </c>
      <c r="D376" s="73">
        <f>D377</f>
        <v>17970</v>
      </c>
      <c r="E376" s="73">
        <f>E377</f>
        <v>17750.900000000001</v>
      </c>
      <c r="F376" s="73">
        <f>F377</f>
        <v>0</v>
      </c>
      <c r="G376" s="74"/>
    </row>
    <row r="377" spans="1:7" ht="15.75" outlineLevel="5" x14ac:dyDescent="0.2">
      <c r="A377" s="89" t="s">
        <v>391</v>
      </c>
      <c r="B377" s="76" t="s">
        <v>21</v>
      </c>
      <c r="C377" s="84" t="s">
        <v>22</v>
      </c>
      <c r="D377" s="77">
        <v>17970</v>
      </c>
      <c r="E377" s="77">
        <v>17750.900000000001</v>
      </c>
      <c r="F377" s="77"/>
      <c r="G377" s="74"/>
    </row>
    <row r="378" spans="1:7" ht="31.5" outlineLevel="5" x14ac:dyDescent="0.2">
      <c r="A378" s="72" t="s">
        <v>392</v>
      </c>
      <c r="B378" s="72"/>
      <c r="C378" s="83" t="s">
        <v>651</v>
      </c>
      <c r="D378" s="73">
        <f>D379</f>
        <v>3000</v>
      </c>
      <c r="E378" s="73">
        <f>E379</f>
        <v>3000</v>
      </c>
      <c r="F378" s="73">
        <f>F379</f>
        <v>3000</v>
      </c>
      <c r="G378" s="74"/>
    </row>
    <row r="379" spans="1:7" ht="15.75" outlineLevel="7" x14ac:dyDescent="0.2">
      <c r="A379" s="76" t="s">
        <v>392</v>
      </c>
      <c r="B379" s="76" t="s">
        <v>21</v>
      </c>
      <c r="C379" s="84" t="s">
        <v>22</v>
      </c>
      <c r="D379" s="77">
        <v>3000</v>
      </c>
      <c r="E379" s="77">
        <v>3000</v>
      </c>
      <c r="F379" s="77">
        <v>3000</v>
      </c>
      <c r="G379" s="74"/>
    </row>
    <row r="380" spans="1:7" ht="31.5" outlineLevel="5" x14ac:dyDescent="0.2">
      <c r="A380" s="72" t="s">
        <v>392</v>
      </c>
      <c r="B380" s="72"/>
      <c r="C380" s="83" t="s">
        <v>652</v>
      </c>
      <c r="D380" s="73">
        <f>D381</f>
        <v>1510.7</v>
      </c>
      <c r="E380" s="73">
        <f>E381</f>
        <v>1742.8</v>
      </c>
      <c r="F380" s="73">
        <f>F381</f>
        <v>0</v>
      </c>
      <c r="G380" s="74"/>
    </row>
    <row r="381" spans="1:7" ht="15.75" outlineLevel="7" x14ac:dyDescent="0.2">
      <c r="A381" s="76" t="s">
        <v>392</v>
      </c>
      <c r="B381" s="76" t="s">
        <v>21</v>
      </c>
      <c r="C381" s="84" t="s">
        <v>22</v>
      </c>
      <c r="D381" s="77">
        <v>1510.7</v>
      </c>
      <c r="E381" s="77">
        <v>1742.8</v>
      </c>
      <c r="F381" s="77"/>
      <c r="G381" s="74"/>
    </row>
    <row r="382" spans="1:7" ht="31.5" outlineLevel="5" x14ac:dyDescent="0.2">
      <c r="A382" s="72" t="s">
        <v>392</v>
      </c>
      <c r="B382" s="72"/>
      <c r="C382" s="83" t="s">
        <v>653</v>
      </c>
      <c r="D382" s="73">
        <f>D383</f>
        <v>503.6</v>
      </c>
      <c r="E382" s="73">
        <f>E383</f>
        <v>580.9</v>
      </c>
      <c r="F382" s="73">
        <f>F383</f>
        <v>0</v>
      </c>
      <c r="G382" s="74"/>
    </row>
    <row r="383" spans="1:7" ht="15.75" outlineLevel="7" x14ac:dyDescent="0.2">
      <c r="A383" s="76" t="s">
        <v>392</v>
      </c>
      <c r="B383" s="76" t="s">
        <v>21</v>
      </c>
      <c r="C383" s="84" t="s">
        <v>22</v>
      </c>
      <c r="D383" s="77">
        <v>503.6</v>
      </c>
      <c r="E383" s="77">
        <v>580.9</v>
      </c>
      <c r="F383" s="77"/>
      <c r="G383" s="74"/>
    </row>
    <row r="384" spans="1:7" ht="47.25" outlineLevel="3" x14ac:dyDescent="0.2">
      <c r="A384" s="72" t="s">
        <v>26</v>
      </c>
      <c r="B384" s="72"/>
      <c r="C384" s="83" t="s">
        <v>27</v>
      </c>
      <c r="D384" s="73">
        <f>D385+D396</f>
        <v>9966.3999999999978</v>
      </c>
      <c r="E384" s="73">
        <f t="shared" ref="E384:F384" si="105">E385+E396</f>
        <v>3323.1</v>
      </c>
      <c r="F384" s="73">
        <f t="shared" si="105"/>
        <v>22659.3</v>
      </c>
      <c r="G384" s="74"/>
    </row>
    <row r="385" spans="1:7" ht="31.5" outlineLevel="4" x14ac:dyDescent="0.2">
      <c r="A385" s="72" t="s">
        <v>259</v>
      </c>
      <c r="B385" s="72"/>
      <c r="C385" s="83" t="s">
        <v>260</v>
      </c>
      <c r="D385" s="73">
        <f>D386+D388+D390+D392+D394</f>
        <v>3399.3</v>
      </c>
      <c r="E385" s="73">
        <f t="shared" ref="E385:F385" si="106">E386+E388+E390+E392+E394</f>
        <v>2508.1</v>
      </c>
      <c r="F385" s="73">
        <f t="shared" si="106"/>
        <v>2352.7999999999997</v>
      </c>
      <c r="G385" s="74"/>
    </row>
    <row r="386" spans="1:7" ht="15.75" outlineLevel="5" x14ac:dyDescent="0.2">
      <c r="A386" s="72" t="s">
        <v>261</v>
      </c>
      <c r="B386" s="72"/>
      <c r="C386" s="83" t="s">
        <v>262</v>
      </c>
      <c r="D386" s="73">
        <f>D387</f>
        <v>11.4</v>
      </c>
      <c r="E386" s="73">
        <f>E387</f>
        <v>11.4</v>
      </c>
      <c r="F386" s="73">
        <f>F387</f>
        <v>11.4</v>
      </c>
      <c r="G386" s="74"/>
    </row>
    <row r="387" spans="1:7" ht="31.5" outlineLevel="7" x14ac:dyDescent="0.2">
      <c r="A387" s="76" t="s">
        <v>261</v>
      </c>
      <c r="B387" s="76" t="s">
        <v>7</v>
      </c>
      <c r="C387" s="84" t="s">
        <v>8</v>
      </c>
      <c r="D387" s="77">
        <v>11.4</v>
      </c>
      <c r="E387" s="77">
        <v>11.4</v>
      </c>
      <c r="F387" s="77">
        <v>11.4</v>
      </c>
      <c r="G387" s="74"/>
    </row>
    <row r="388" spans="1:7" ht="47.25" outlineLevel="5" x14ac:dyDescent="0.2">
      <c r="A388" s="72" t="s">
        <v>263</v>
      </c>
      <c r="B388" s="72"/>
      <c r="C388" s="83" t="s">
        <v>264</v>
      </c>
      <c r="D388" s="73">
        <f>D389</f>
        <v>1553.4</v>
      </c>
      <c r="E388" s="73">
        <f>E389</f>
        <v>1196.0999999999999</v>
      </c>
      <c r="F388" s="73">
        <f>F389</f>
        <v>1040.8</v>
      </c>
      <c r="G388" s="74"/>
    </row>
    <row r="389" spans="1:7" ht="15.75" outlineLevel="7" x14ac:dyDescent="0.2">
      <c r="A389" s="76" t="s">
        <v>263</v>
      </c>
      <c r="B389" s="76" t="s">
        <v>21</v>
      </c>
      <c r="C389" s="84" t="s">
        <v>22</v>
      </c>
      <c r="D389" s="77">
        <v>1553.4</v>
      </c>
      <c r="E389" s="77">
        <v>1196.0999999999999</v>
      </c>
      <c r="F389" s="77">
        <v>1040.8</v>
      </c>
      <c r="G389" s="74"/>
    </row>
    <row r="390" spans="1:7" ht="48" customHeight="1" outlineLevel="5" x14ac:dyDescent="0.2">
      <c r="A390" s="72" t="s">
        <v>468</v>
      </c>
      <c r="B390" s="72"/>
      <c r="C390" s="83" t="s">
        <v>469</v>
      </c>
      <c r="D390" s="73">
        <f>D391</f>
        <v>1000</v>
      </c>
      <c r="E390" s="73">
        <f>E391</f>
        <v>1000</v>
      </c>
      <c r="F390" s="73">
        <f>F391</f>
        <v>1000</v>
      </c>
      <c r="G390" s="74"/>
    </row>
    <row r="391" spans="1:7" ht="15.75" outlineLevel="7" x14ac:dyDescent="0.2">
      <c r="A391" s="76" t="s">
        <v>468</v>
      </c>
      <c r="B391" s="76" t="s">
        <v>21</v>
      </c>
      <c r="C391" s="84" t="s">
        <v>22</v>
      </c>
      <c r="D391" s="77">
        <v>1000</v>
      </c>
      <c r="E391" s="77">
        <v>1000</v>
      </c>
      <c r="F391" s="77">
        <v>1000</v>
      </c>
      <c r="G391" s="74"/>
    </row>
    <row r="392" spans="1:7" ht="47.25" outlineLevel="5" x14ac:dyDescent="0.2">
      <c r="A392" s="72" t="s">
        <v>347</v>
      </c>
      <c r="B392" s="72"/>
      <c r="C392" s="83" t="s">
        <v>435</v>
      </c>
      <c r="D392" s="73">
        <f>D393</f>
        <v>300.60000000000002</v>
      </c>
      <c r="E392" s="73">
        <f>E393</f>
        <v>300.60000000000002</v>
      </c>
      <c r="F392" s="73">
        <f>F393</f>
        <v>300.60000000000002</v>
      </c>
      <c r="G392" s="74"/>
    </row>
    <row r="393" spans="1:7" ht="31.5" outlineLevel="7" x14ac:dyDescent="0.2">
      <c r="A393" s="76" t="s">
        <v>347</v>
      </c>
      <c r="B393" s="76" t="s">
        <v>70</v>
      </c>
      <c r="C393" s="84" t="s">
        <v>71</v>
      </c>
      <c r="D393" s="77">
        <v>300.60000000000002</v>
      </c>
      <c r="E393" s="77">
        <v>300.60000000000002</v>
      </c>
      <c r="F393" s="77">
        <v>300.60000000000002</v>
      </c>
      <c r="G393" s="74"/>
    </row>
    <row r="394" spans="1:7" ht="47.25" outlineLevel="5" x14ac:dyDescent="0.2">
      <c r="A394" s="72" t="s">
        <v>347</v>
      </c>
      <c r="B394" s="72"/>
      <c r="C394" s="83" t="s">
        <v>438</v>
      </c>
      <c r="D394" s="73">
        <f>D395</f>
        <v>533.9</v>
      </c>
      <c r="E394" s="73">
        <f>E395</f>
        <v>0</v>
      </c>
      <c r="F394" s="73">
        <f>F395</f>
        <v>0</v>
      </c>
      <c r="G394" s="74"/>
    </row>
    <row r="395" spans="1:7" ht="31.5" outlineLevel="7" x14ac:dyDescent="0.2">
      <c r="A395" s="76" t="s">
        <v>347</v>
      </c>
      <c r="B395" s="76" t="s">
        <v>70</v>
      </c>
      <c r="C395" s="84" t="s">
        <v>71</v>
      </c>
      <c r="D395" s="77">
        <v>533.9</v>
      </c>
      <c r="E395" s="77"/>
      <c r="F395" s="77"/>
      <c r="G395" s="74"/>
    </row>
    <row r="396" spans="1:7" ht="31.5" outlineLevel="4" x14ac:dyDescent="0.2">
      <c r="A396" s="72" t="s">
        <v>28</v>
      </c>
      <c r="B396" s="72"/>
      <c r="C396" s="83" t="s">
        <v>29</v>
      </c>
      <c r="D396" s="73">
        <f>D399+D401+D397+D404</f>
        <v>6567.0999999999985</v>
      </c>
      <c r="E396" s="73">
        <f t="shared" ref="E396:F396" si="107">E399+E401+E397+E404</f>
        <v>815</v>
      </c>
      <c r="F396" s="73">
        <f t="shared" si="107"/>
        <v>20306.5</v>
      </c>
      <c r="G396" s="74"/>
    </row>
    <row r="397" spans="1:7" ht="47.25" outlineLevel="5" x14ac:dyDescent="0.2">
      <c r="A397" s="72" t="s">
        <v>194</v>
      </c>
      <c r="B397" s="72"/>
      <c r="C397" s="83" t="s">
        <v>195</v>
      </c>
      <c r="D397" s="73">
        <f>D398</f>
        <v>538.1</v>
      </c>
      <c r="E397" s="73">
        <f>E398</f>
        <v>612.1</v>
      </c>
      <c r="F397" s="73">
        <f>F398</f>
        <v>777.2</v>
      </c>
      <c r="G397" s="74"/>
    </row>
    <row r="398" spans="1:7" ht="31.5" outlineLevel="7" x14ac:dyDescent="0.2">
      <c r="A398" s="76" t="s">
        <v>194</v>
      </c>
      <c r="B398" s="76" t="s">
        <v>7</v>
      </c>
      <c r="C398" s="84" t="s">
        <v>8</v>
      </c>
      <c r="D398" s="77">
        <v>538.1</v>
      </c>
      <c r="E398" s="77">
        <v>612.1</v>
      </c>
      <c r="F398" s="77">
        <v>777.2</v>
      </c>
      <c r="G398" s="74"/>
    </row>
    <row r="399" spans="1:7" ht="63" outlineLevel="5" x14ac:dyDescent="0.2">
      <c r="A399" s="72" t="s">
        <v>30</v>
      </c>
      <c r="B399" s="72"/>
      <c r="C399" s="83" t="s">
        <v>31</v>
      </c>
      <c r="D399" s="73">
        <f>D400</f>
        <v>291.7</v>
      </c>
      <c r="E399" s="73">
        <f>E400</f>
        <v>202.9</v>
      </c>
      <c r="F399" s="73">
        <f>F400</f>
        <v>202.9</v>
      </c>
      <c r="G399" s="74"/>
    </row>
    <row r="400" spans="1:7" ht="47.25" outlineLevel="7" x14ac:dyDescent="0.2">
      <c r="A400" s="76" t="s">
        <v>30</v>
      </c>
      <c r="B400" s="76" t="s">
        <v>4</v>
      </c>
      <c r="C400" s="84" t="s">
        <v>5</v>
      </c>
      <c r="D400" s="17">
        <v>291.7</v>
      </c>
      <c r="E400" s="17">
        <v>202.9</v>
      </c>
      <c r="F400" s="17">
        <v>202.9</v>
      </c>
      <c r="G400" s="74"/>
    </row>
    <row r="401" spans="1:7" ht="47.25" outlineLevel="5" x14ac:dyDescent="0.2">
      <c r="A401" s="72" t="s">
        <v>32</v>
      </c>
      <c r="B401" s="72"/>
      <c r="C401" s="83" t="s">
        <v>33</v>
      </c>
      <c r="D401" s="73">
        <f>D402+D403</f>
        <v>2918.5</v>
      </c>
      <c r="E401" s="73">
        <f t="shared" ref="E401:F401" si="108">E402+E403</f>
        <v>0</v>
      </c>
      <c r="F401" s="73">
        <f t="shared" si="108"/>
        <v>0</v>
      </c>
      <c r="G401" s="74"/>
    </row>
    <row r="402" spans="1:7" ht="47.25" outlineLevel="7" x14ac:dyDescent="0.2">
      <c r="A402" s="76" t="s">
        <v>32</v>
      </c>
      <c r="B402" s="76" t="s">
        <v>4</v>
      </c>
      <c r="C402" s="84" t="s">
        <v>5</v>
      </c>
      <c r="D402" s="77">
        <v>29.2</v>
      </c>
      <c r="E402" s="77"/>
      <c r="F402" s="77"/>
      <c r="G402" s="74"/>
    </row>
    <row r="403" spans="1:7" ht="15.75" outlineLevel="7" x14ac:dyDescent="0.2">
      <c r="A403" s="76" t="s">
        <v>32</v>
      </c>
      <c r="B403" s="76" t="s">
        <v>21</v>
      </c>
      <c r="C403" s="84" t="s">
        <v>22</v>
      </c>
      <c r="D403" s="77">
        <v>2889.3</v>
      </c>
      <c r="E403" s="77"/>
      <c r="F403" s="77"/>
      <c r="G403" s="74"/>
    </row>
    <row r="404" spans="1:7" ht="47.25" outlineLevel="5" x14ac:dyDescent="0.2">
      <c r="A404" s="13" t="s">
        <v>590</v>
      </c>
      <c r="B404" s="13"/>
      <c r="C404" s="50" t="s">
        <v>437</v>
      </c>
      <c r="D404" s="14">
        <f t="shared" ref="D404:E404" si="109">D405</f>
        <v>2818.7999999999993</v>
      </c>
      <c r="E404" s="14">
        <f t="shared" si="109"/>
        <v>0</v>
      </c>
      <c r="F404" s="14">
        <f>F405</f>
        <v>19326.400000000001</v>
      </c>
      <c r="G404" s="74"/>
    </row>
    <row r="405" spans="1:7" ht="31.5" outlineLevel="7" x14ac:dyDescent="0.2">
      <c r="A405" s="16" t="s">
        <v>590</v>
      </c>
      <c r="B405" s="16" t="s">
        <v>116</v>
      </c>
      <c r="C405" s="32" t="s">
        <v>117</v>
      </c>
      <c r="D405" s="17">
        <f>16565.5-13746.7</f>
        <v>2818.7999999999993</v>
      </c>
      <c r="E405" s="17"/>
      <c r="F405" s="17">
        <v>19326.400000000001</v>
      </c>
      <c r="G405" s="74"/>
    </row>
    <row r="406" spans="1:7" ht="15.75" outlineLevel="3" x14ac:dyDescent="0.2">
      <c r="A406" s="72" t="s">
        <v>265</v>
      </c>
      <c r="B406" s="72"/>
      <c r="C406" s="83" t="s">
        <v>266</v>
      </c>
      <c r="D406" s="73">
        <f t="shared" ref="D406:F408" si="110">D407</f>
        <v>2500</v>
      </c>
      <c r="E406" s="73">
        <f t="shared" si="110"/>
        <v>1925</v>
      </c>
      <c r="F406" s="73">
        <f t="shared" si="110"/>
        <v>1675</v>
      </c>
      <c r="G406" s="74"/>
    </row>
    <row r="407" spans="1:7" ht="31.5" outlineLevel="4" x14ac:dyDescent="0.2">
      <c r="A407" s="72" t="s">
        <v>267</v>
      </c>
      <c r="B407" s="72"/>
      <c r="C407" s="83" t="s">
        <v>268</v>
      </c>
      <c r="D407" s="73">
        <f t="shared" si="110"/>
        <v>2500</v>
      </c>
      <c r="E407" s="73">
        <f t="shared" si="110"/>
        <v>1925</v>
      </c>
      <c r="F407" s="73">
        <f t="shared" si="110"/>
        <v>1675</v>
      </c>
      <c r="G407" s="74"/>
    </row>
    <row r="408" spans="1:7" ht="31.5" outlineLevel="5" x14ac:dyDescent="0.2">
      <c r="A408" s="72" t="s">
        <v>269</v>
      </c>
      <c r="B408" s="72"/>
      <c r="C408" s="83" t="s">
        <v>270</v>
      </c>
      <c r="D408" s="73">
        <f t="shared" si="110"/>
        <v>2500</v>
      </c>
      <c r="E408" s="73">
        <f t="shared" si="110"/>
        <v>1925</v>
      </c>
      <c r="F408" s="73">
        <f t="shared" si="110"/>
        <v>1675</v>
      </c>
      <c r="G408" s="74"/>
    </row>
    <row r="409" spans="1:7" ht="15.75" outlineLevel="7" x14ac:dyDescent="0.2">
      <c r="A409" s="76" t="s">
        <v>269</v>
      </c>
      <c r="B409" s="76" t="s">
        <v>21</v>
      </c>
      <c r="C409" s="84" t="s">
        <v>22</v>
      </c>
      <c r="D409" s="77">
        <v>2500</v>
      </c>
      <c r="E409" s="77">
        <v>1925</v>
      </c>
      <c r="F409" s="77">
        <v>1675</v>
      </c>
      <c r="G409" s="74"/>
    </row>
    <row r="410" spans="1:7" ht="31.5" outlineLevel="2" x14ac:dyDescent="0.2">
      <c r="A410" s="72" t="s">
        <v>34</v>
      </c>
      <c r="B410" s="72"/>
      <c r="C410" s="83" t="s">
        <v>35</v>
      </c>
      <c r="D410" s="73">
        <f>D411+D416</f>
        <v>308850.8</v>
      </c>
      <c r="E410" s="73">
        <f t="shared" ref="E410:F410" si="111">E411+E416</f>
        <v>314245.19999999995</v>
      </c>
      <c r="F410" s="73">
        <f t="shared" si="111"/>
        <v>321059.8</v>
      </c>
      <c r="G410" s="74"/>
    </row>
    <row r="411" spans="1:7" ht="31.5" outlineLevel="2" x14ac:dyDescent="0.2">
      <c r="A411" s="72" t="s">
        <v>76</v>
      </c>
      <c r="B411" s="72"/>
      <c r="C411" s="83" t="s">
        <v>77</v>
      </c>
      <c r="D411" s="73">
        <f>D412</f>
        <v>1374.2000000000003</v>
      </c>
      <c r="E411" s="73">
        <f t="shared" ref="E411:F411" si="112">E412</f>
        <v>1256.5</v>
      </c>
      <c r="F411" s="73">
        <f t="shared" si="112"/>
        <v>1205.3000000000002</v>
      </c>
      <c r="G411" s="74"/>
    </row>
    <row r="412" spans="1:7" ht="47.25" outlineLevel="4" x14ac:dyDescent="0.2">
      <c r="A412" s="72" t="s">
        <v>78</v>
      </c>
      <c r="B412" s="72"/>
      <c r="C412" s="83" t="s">
        <v>79</v>
      </c>
      <c r="D412" s="73">
        <f>D413</f>
        <v>1374.2000000000003</v>
      </c>
      <c r="E412" s="73">
        <f>E413</f>
        <v>1256.5</v>
      </c>
      <c r="F412" s="73">
        <f>F413</f>
        <v>1205.3000000000002</v>
      </c>
      <c r="G412" s="74"/>
    </row>
    <row r="413" spans="1:7" ht="15.75" outlineLevel="5" x14ac:dyDescent="0.2">
      <c r="A413" s="72" t="s">
        <v>80</v>
      </c>
      <c r="B413" s="72"/>
      <c r="C413" s="83" t="s">
        <v>81</v>
      </c>
      <c r="D413" s="73">
        <f>D414+D415</f>
        <v>1374.2000000000003</v>
      </c>
      <c r="E413" s="73">
        <f>E414+E415</f>
        <v>1256.5</v>
      </c>
      <c r="F413" s="73">
        <f>F414+F415</f>
        <v>1205.3000000000002</v>
      </c>
      <c r="G413" s="74"/>
    </row>
    <row r="414" spans="1:7" ht="47.25" outlineLevel="7" x14ac:dyDescent="0.2">
      <c r="A414" s="76" t="s">
        <v>80</v>
      </c>
      <c r="B414" s="76" t="s">
        <v>4</v>
      </c>
      <c r="C414" s="84" t="s">
        <v>5</v>
      </c>
      <c r="D414" s="77">
        <v>237</v>
      </c>
      <c r="E414" s="77">
        <v>204.6</v>
      </c>
      <c r="F414" s="77">
        <v>190.5</v>
      </c>
      <c r="G414" s="74"/>
    </row>
    <row r="415" spans="1:7" ht="31.5" outlineLevel="7" x14ac:dyDescent="0.2">
      <c r="A415" s="76" t="s">
        <v>80</v>
      </c>
      <c r="B415" s="76" t="s">
        <v>7</v>
      </c>
      <c r="C415" s="84" t="s">
        <v>8</v>
      </c>
      <c r="D415" s="77">
        <v>1137.2000000000003</v>
      </c>
      <c r="E415" s="77">
        <v>1051.9000000000001</v>
      </c>
      <c r="F415" s="77">
        <v>1014.8000000000001</v>
      </c>
      <c r="G415" s="74"/>
    </row>
    <row r="416" spans="1:7" ht="47.25" outlineLevel="3" x14ac:dyDescent="0.2">
      <c r="A416" s="72" t="s">
        <v>36</v>
      </c>
      <c r="B416" s="72"/>
      <c r="C416" s="83" t="s">
        <v>37</v>
      </c>
      <c r="D416" s="73">
        <f>D417+D453+D460</f>
        <v>307476.59999999998</v>
      </c>
      <c r="E416" s="73">
        <f t="shared" ref="E416:F416" si="113">E417+E453+E460</f>
        <v>312988.69999999995</v>
      </c>
      <c r="F416" s="73">
        <f t="shared" si="113"/>
        <v>319854.5</v>
      </c>
      <c r="G416" s="74"/>
    </row>
    <row r="417" spans="1:7" ht="31.5" outlineLevel="4" x14ac:dyDescent="0.2">
      <c r="A417" s="72" t="s">
        <v>38</v>
      </c>
      <c r="B417" s="72"/>
      <c r="C417" s="83" t="s">
        <v>39</v>
      </c>
      <c r="D417" s="73">
        <f>D418+D424+D432+D436+D438+D441+D444+D422+D426+D428+D430+D434+D448+D450+D446</f>
        <v>150323.70000000001</v>
      </c>
      <c r="E417" s="73">
        <f t="shared" ref="E417:F417" si="114">E418+E424+E432+E436+E438+E441+E444+E422+E426+E428+E430+E434+E448+E450+E446</f>
        <v>152407.19999999998</v>
      </c>
      <c r="F417" s="73">
        <f t="shared" si="114"/>
        <v>155701.1</v>
      </c>
      <c r="G417" s="74"/>
    </row>
    <row r="418" spans="1:7" ht="15.75" outlineLevel="5" x14ac:dyDescent="0.2">
      <c r="A418" s="72" t="s">
        <v>40</v>
      </c>
      <c r="B418" s="72"/>
      <c r="C418" s="83" t="s">
        <v>41</v>
      </c>
      <c r="D418" s="73">
        <f>D419+D420+D421</f>
        <v>107849</v>
      </c>
      <c r="E418" s="73">
        <f>E419+E420+E421</f>
        <v>111795.09999999999</v>
      </c>
      <c r="F418" s="73">
        <f>F419+F420+F421</f>
        <v>115899</v>
      </c>
      <c r="G418" s="74"/>
    </row>
    <row r="419" spans="1:7" ht="47.25" outlineLevel="7" x14ac:dyDescent="0.2">
      <c r="A419" s="76" t="s">
        <v>40</v>
      </c>
      <c r="B419" s="76" t="s">
        <v>4</v>
      </c>
      <c r="C419" s="84" t="s">
        <v>5</v>
      </c>
      <c r="D419" s="17">
        <v>98652.800000000003</v>
      </c>
      <c r="E419" s="17">
        <v>102598.9</v>
      </c>
      <c r="F419" s="17">
        <v>106702.8</v>
      </c>
      <c r="G419" s="74"/>
    </row>
    <row r="420" spans="1:7" ht="31.5" outlineLevel="7" x14ac:dyDescent="0.2">
      <c r="A420" s="76" t="s">
        <v>40</v>
      </c>
      <c r="B420" s="76" t="s">
        <v>7</v>
      </c>
      <c r="C420" s="84" t="s">
        <v>8</v>
      </c>
      <c r="D420" s="17">
        <v>8987.4</v>
      </c>
      <c r="E420" s="17">
        <v>8987.4</v>
      </c>
      <c r="F420" s="17">
        <v>8987.4</v>
      </c>
      <c r="G420" s="74"/>
    </row>
    <row r="421" spans="1:7" ht="15.75" outlineLevel="7" x14ac:dyDescent="0.2">
      <c r="A421" s="76" t="s">
        <v>40</v>
      </c>
      <c r="B421" s="76" t="s">
        <v>15</v>
      </c>
      <c r="C421" s="84" t="s">
        <v>16</v>
      </c>
      <c r="D421" s="17">
        <v>208.8</v>
      </c>
      <c r="E421" s="17">
        <v>208.8</v>
      </c>
      <c r="F421" s="17">
        <v>208.8</v>
      </c>
      <c r="G421" s="74"/>
    </row>
    <row r="422" spans="1:7" ht="47.25" outlineLevel="5" x14ac:dyDescent="0.2">
      <c r="A422" s="72" t="s">
        <v>82</v>
      </c>
      <c r="B422" s="72"/>
      <c r="C422" s="83" t="s">
        <v>14</v>
      </c>
      <c r="D422" s="73">
        <f>D423</f>
        <v>7100</v>
      </c>
      <c r="E422" s="73">
        <f>E423</f>
        <v>4970</v>
      </c>
      <c r="F422" s="73">
        <f>F423</f>
        <v>4260</v>
      </c>
      <c r="G422" s="74"/>
    </row>
    <row r="423" spans="1:7" ht="31.5" outlineLevel="7" x14ac:dyDescent="0.2">
      <c r="A423" s="76" t="s">
        <v>82</v>
      </c>
      <c r="B423" s="76" t="s">
        <v>7</v>
      </c>
      <c r="C423" s="84" t="s">
        <v>8</v>
      </c>
      <c r="D423" s="17">
        <v>7100</v>
      </c>
      <c r="E423" s="17">
        <v>4970</v>
      </c>
      <c r="F423" s="17">
        <v>4260</v>
      </c>
      <c r="G423" s="74"/>
    </row>
    <row r="424" spans="1:7" ht="31.5" outlineLevel="5" x14ac:dyDescent="0.2">
      <c r="A424" s="72" t="s">
        <v>42</v>
      </c>
      <c r="B424" s="72"/>
      <c r="C424" s="83" t="s">
        <v>10</v>
      </c>
      <c r="D424" s="73">
        <f>D425</f>
        <v>720</v>
      </c>
      <c r="E424" s="73">
        <f>E425</f>
        <v>450</v>
      </c>
      <c r="F424" s="73">
        <f>F425</f>
        <v>350</v>
      </c>
      <c r="G424" s="74"/>
    </row>
    <row r="425" spans="1:7" ht="31.5" outlineLevel="7" x14ac:dyDescent="0.2">
      <c r="A425" s="76" t="s">
        <v>42</v>
      </c>
      <c r="B425" s="76" t="s">
        <v>7</v>
      </c>
      <c r="C425" s="84" t="s">
        <v>8</v>
      </c>
      <c r="D425" s="77">
        <v>720</v>
      </c>
      <c r="E425" s="77">
        <v>450</v>
      </c>
      <c r="F425" s="77">
        <v>350</v>
      </c>
      <c r="G425" s="74"/>
    </row>
    <row r="426" spans="1:7" ht="31.5" outlineLevel="5" x14ac:dyDescent="0.2">
      <c r="A426" s="72" t="s">
        <v>83</v>
      </c>
      <c r="B426" s="72"/>
      <c r="C426" s="83" t="s">
        <v>84</v>
      </c>
      <c r="D426" s="73">
        <f>D427</f>
        <v>6472.9</v>
      </c>
      <c r="E426" s="73">
        <f>E427</f>
        <v>6472.9</v>
      </c>
      <c r="F426" s="73">
        <f>F427</f>
        <v>6472.9</v>
      </c>
      <c r="G426" s="74"/>
    </row>
    <row r="427" spans="1:7" ht="31.5" outlineLevel="7" x14ac:dyDescent="0.2">
      <c r="A427" s="76" t="s">
        <v>83</v>
      </c>
      <c r="B427" s="76" t="s">
        <v>70</v>
      </c>
      <c r="C427" s="84" t="s">
        <v>71</v>
      </c>
      <c r="D427" s="77">
        <v>6472.9</v>
      </c>
      <c r="E427" s="77">
        <v>6472.9</v>
      </c>
      <c r="F427" s="77">
        <v>6472.9</v>
      </c>
      <c r="G427" s="74"/>
    </row>
    <row r="428" spans="1:7" ht="31.5" outlineLevel="5" x14ac:dyDescent="0.2">
      <c r="A428" s="72" t="s">
        <v>246</v>
      </c>
      <c r="B428" s="72"/>
      <c r="C428" s="83" t="s">
        <v>494</v>
      </c>
      <c r="D428" s="73">
        <f>D429</f>
        <v>14289.1</v>
      </c>
      <c r="E428" s="73">
        <f>E429</f>
        <v>14289.1</v>
      </c>
      <c r="F428" s="73">
        <f>F429</f>
        <v>14289.1</v>
      </c>
      <c r="G428" s="74"/>
    </row>
    <row r="429" spans="1:7" ht="15.75" outlineLevel="7" x14ac:dyDescent="0.2">
      <c r="A429" s="76" t="s">
        <v>246</v>
      </c>
      <c r="B429" s="76" t="s">
        <v>21</v>
      </c>
      <c r="C429" s="84" t="s">
        <v>22</v>
      </c>
      <c r="D429" s="77">
        <v>14289.1</v>
      </c>
      <c r="E429" s="77">
        <v>14289.1</v>
      </c>
      <c r="F429" s="77">
        <v>14289.1</v>
      </c>
      <c r="G429" s="74"/>
    </row>
    <row r="430" spans="1:7" ht="15.75" outlineLevel="5" x14ac:dyDescent="0.2">
      <c r="A430" s="72" t="s">
        <v>85</v>
      </c>
      <c r="B430" s="72"/>
      <c r="C430" s="83" t="s">
        <v>86</v>
      </c>
      <c r="D430" s="73">
        <f>D431</f>
        <v>1383.5</v>
      </c>
      <c r="E430" s="73">
        <f>E431</f>
        <v>1383.5</v>
      </c>
      <c r="F430" s="73">
        <f>F431</f>
        <v>1383.5</v>
      </c>
      <c r="G430" s="74"/>
    </row>
    <row r="431" spans="1:7" ht="15.75" outlineLevel="7" x14ac:dyDescent="0.2">
      <c r="A431" s="76" t="s">
        <v>85</v>
      </c>
      <c r="B431" s="76" t="s">
        <v>21</v>
      </c>
      <c r="C431" s="84" t="s">
        <v>22</v>
      </c>
      <c r="D431" s="77">
        <v>1383.5</v>
      </c>
      <c r="E431" s="77">
        <v>1383.5</v>
      </c>
      <c r="F431" s="77">
        <v>1383.5</v>
      </c>
      <c r="G431" s="74"/>
    </row>
    <row r="432" spans="1:7" ht="47.25" outlineLevel="5" x14ac:dyDescent="0.2">
      <c r="A432" s="72" t="s">
        <v>43</v>
      </c>
      <c r="B432" s="72"/>
      <c r="C432" s="83" t="s">
        <v>654</v>
      </c>
      <c r="D432" s="73">
        <f>D433</f>
        <v>18.2</v>
      </c>
      <c r="E432" s="73">
        <f>E433</f>
        <v>19.100000000000001</v>
      </c>
      <c r="F432" s="73">
        <f>F433</f>
        <v>19.100000000000001</v>
      </c>
      <c r="G432" s="74"/>
    </row>
    <row r="433" spans="1:7" ht="47.25" outlineLevel="7" x14ac:dyDescent="0.2">
      <c r="A433" s="76" t="s">
        <v>43</v>
      </c>
      <c r="B433" s="76" t="s">
        <v>4</v>
      </c>
      <c r="C433" s="84" t="s">
        <v>5</v>
      </c>
      <c r="D433" s="77">
        <v>18.2</v>
      </c>
      <c r="E433" s="77">
        <v>19.100000000000001</v>
      </c>
      <c r="F433" s="77">
        <v>19.100000000000001</v>
      </c>
      <c r="G433" s="74"/>
    </row>
    <row r="434" spans="1:7" ht="47.25" outlineLevel="5" x14ac:dyDescent="0.2">
      <c r="A434" s="72" t="s">
        <v>87</v>
      </c>
      <c r="B434" s="72"/>
      <c r="C434" s="83" t="s">
        <v>88</v>
      </c>
      <c r="D434" s="73">
        <f>D435</f>
        <v>1037.7</v>
      </c>
      <c r="E434" s="73">
        <f>E435</f>
        <v>1079.4000000000001</v>
      </c>
      <c r="F434" s="73">
        <f>F435</f>
        <v>1079.4000000000001</v>
      </c>
      <c r="G434" s="74"/>
    </row>
    <row r="435" spans="1:7" ht="31.5" outlineLevel="7" x14ac:dyDescent="0.2">
      <c r="A435" s="76" t="s">
        <v>87</v>
      </c>
      <c r="B435" s="76" t="s">
        <v>70</v>
      </c>
      <c r="C435" s="84" t="s">
        <v>71</v>
      </c>
      <c r="D435" s="77">
        <v>1037.7</v>
      </c>
      <c r="E435" s="77">
        <v>1079.4000000000001</v>
      </c>
      <c r="F435" s="77">
        <v>1079.4000000000001</v>
      </c>
      <c r="G435" s="74"/>
    </row>
    <row r="436" spans="1:7" ht="15.75" outlineLevel="5" x14ac:dyDescent="0.2">
      <c r="A436" s="72" t="s">
        <v>44</v>
      </c>
      <c r="B436" s="72"/>
      <c r="C436" s="83" t="s">
        <v>45</v>
      </c>
      <c r="D436" s="73">
        <f>D437</f>
        <v>70.3</v>
      </c>
      <c r="E436" s="73">
        <f>E437</f>
        <v>70.3</v>
      </c>
      <c r="F436" s="73">
        <f>F437</f>
        <v>70.3</v>
      </c>
      <c r="G436" s="74"/>
    </row>
    <row r="437" spans="1:7" ht="31.5" outlineLevel="7" x14ac:dyDescent="0.2">
      <c r="A437" s="76" t="s">
        <v>44</v>
      </c>
      <c r="B437" s="76" t="s">
        <v>7</v>
      </c>
      <c r="C437" s="84" t="s">
        <v>8</v>
      </c>
      <c r="D437" s="77">
        <v>70.3</v>
      </c>
      <c r="E437" s="77">
        <v>70.3</v>
      </c>
      <c r="F437" s="77">
        <v>70.3</v>
      </c>
      <c r="G437" s="74"/>
    </row>
    <row r="438" spans="1:7" ht="31.5" outlineLevel="5" x14ac:dyDescent="0.2">
      <c r="A438" s="72" t="s">
        <v>46</v>
      </c>
      <c r="B438" s="72"/>
      <c r="C438" s="83" t="s">
        <v>47</v>
      </c>
      <c r="D438" s="73">
        <f>D439+D440</f>
        <v>310.60000000000002</v>
      </c>
      <c r="E438" s="73">
        <f>E439+E440</f>
        <v>324</v>
      </c>
      <c r="F438" s="73">
        <f>F439+F440</f>
        <v>324</v>
      </c>
      <c r="G438" s="74"/>
    </row>
    <row r="439" spans="1:7" ht="47.25" outlineLevel="7" x14ac:dyDescent="0.2">
      <c r="A439" s="76" t="s">
        <v>46</v>
      </c>
      <c r="B439" s="76" t="s">
        <v>4</v>
      </c>
      <c r="C439" s="84" t="s">
        <v>5</v>
      </c>
      <c r="D439" s="17">
        <v>220.6</v>
      </c>
      <c r="E439" s="17">
        <v>234</v>
      </c>
      <c r="F439" s="17">
        <v>234</v>
      </c>
      <c r="G439" s="74"/>
    </row>
    <row r="440" spans="1:7" ht="31.5" outlineLevel="7" x14ac:dyDescent="0.2">
      <c r="A440" s="76" t="s">
        <v>46</v>
      </c>
      <c r="B440" s="76" t="s">
        <v>7</v>
      </c>
      <c r="C440" s="84" t="s">
        <v>8</v>
      </c>
      <c r="D440" s="17">
        <v>90</v>
      </c>
      <c r="E440" s="17">
        <v>90</v>
      </c>
      <c r="F440" s="17">
        <v>90</v>
      </c>
      <c r="G440" s="74"/>
    </row>
    <row r="441" spans="1:7" ht="31.5" outlineLevel="5" x14ac:dyDescent="0.2">
      <c r="A441" s="72" t="s">
        <v>48</v>
      </c>
      <c r="B441" s="72"/>
      <c r="C441" s="83" t="s">
        <v>459</v>
      </c>
      <c r="D441" s="73">
        <f>D442+D443</f>
        <v>5418.6</v>
      </c>
      <c r="E441" s="73">
        <f>E442+E443</f>
        <v>5647.3</v>
      </c>
      <c r="F441" s="73">
        <f>F442+F443</f>
        <v>5647.3</v>
      </c>
      <c r="G441" s="74"/>
    </row>
    <row r="442" spans="1:7" ht="47.25" outlineLevel="7" x14ac:dyDescent="0.2">
      <c r="A442" s="76" t="s">
        <v>48</v>
      </c>
      <c r="B442" s="76" t="s">
        <v>4</v>
      </c>
      <c r="C442" s="84" t="s">
        <v>5</v>
      </c>
      <c r="D442" s="17">
        <v>5298.6</v>
      </c>
      <c r="E442" s="17">
        <v>5527.3</v>
      </c>
      <c r="F442" s="17">
        <v>5527.3</v>
      </c>
      <c r="G442" s="74"/>
    </row>
    <row r="443" spans="1:7" ht="31.5" outlineLevel="7" x14ac:dyDescent="0.2">
      <c r="A443" s="76" t="s">
        <v>48</v>
      </c>
      <c r="B443" s="76" t="s">
        <v>7</v>
      </c>
      <c r="C443" s="84" t="s">
        <v>8</v>
      </c>
      <c r="D443" s="17">
        <v>120</v>
      </c>
      <c r="E443" s="17">
        <v>120</v>
      </c>
      <c r="F443" s="17">
        <v>120</v>
      </c>
      <c r="G443" s="74"/>
    </row>
    <row r="444" spans="1:7" ht="63" outlineLevel="5" x14ac:dyDescent="0.2">
      <c r="A444" s="72" t="s">
        <v>49</v>
      </c>
      <c r="B444" s="72"/>
      <c r="C444" s="83" t="s">
        <v>50</v>
      </c>
      <c r="D444" s="73">
        <f>D445</f>
        <v>0.6</v>
      </c>
      <c r="E444" s="73">
        <f>E445</f>
        <v>0.6</v>
      </c>
      <c r="F444" s="73">
        <f>F445</f>
        <v>0.6</v>
      </c>
      <c r="G444" s="74"/>
    </row>
    <row r="445" spans="1:7" ht="47.25" outlineLevel="7" x14ac:dyDescent="0.2">
      <c r="A445" s="76" t="s">
        <v>49</v>
      </c>
      <c r="B445" s="76" t="s">
        <v>4</v>
      </c>
      <c r="C445" s="84" t="s">
        <v>5</v>
      </c>
      <c r="D445" s="77">
        <v>0.6</v>
      </c>
      <c r="E445" s="77">
        <v>0.6</v>
      </c>
      <c r="F445" s="77">
        <v>0.6</v>
      </c>
      <c r="G445" s="74"/>
    </row>
    <row r="446" spans="1:7" ht="31.5" outlineLevel="7" x14ac:dyDescent="0.2">
      <c r="A446" s="13" t="s">
        <v>630</v>
      </c>
      <c r="B446" s="13"/>
      <c r="C446" s="30" t="s">
        <v>849</v>
      </c>
      <c r="D446" s="14">
        <f>D447</f>
        <v>861.9</v>
      </c>
      <c r="E446" s="14">
        <f t="shared" ref="E446:F446" si="115">E447</f>
        <v>899.59999999999991</v>
      </c>
      <c r="F446" s="14">
        <f t="shared" si="115"/>
        <v>899.59999999999991</v>
      </c>
      <c r="G446" s="74"/>
    </row>
    <row r="447" spans="1:7" ht="47.25" outlineLevel="7" x14ac:dyDescent="0.2">
      <c r="A447" s="16" t="s">
        <v>630</v>
      </c>
      <c r="B447" s="16" t="s">
        <v>4</v>
      </c>
      <c r="C447" s="32" t="s">
        <v>5</v>
      </c>
      <c r="D447" s="17">
        <f>383.07+478.83</f>
        <v>861.9</v>
      </c>
      <c r="E447" s="17">
        <f>399.82+499.78</f>
        <v>899.59999999999991</v>
      </c>
      <c r="F447" s="17">
        <f>399.82+499.78</f>
        <v>899.59999999999991</v>
      </c>
      <c r="G447" s="74"/>
    </row>
    <row r="448" spans="1:7" ht="47.25" outlineLevel="5" x14ac:dyDescent="0.2">
      <c r="A448" s="72" t="s">
        <v>51</v>
      </c>
      <c r="B448" s="72"/>
      <c r="C448" s="83" t="s">
        <v>52</v>
      </c>
      <c r="D448" s="73">
        <f>D449</f>
        <v>11.3</v>
      </c>
      <c r="E448" s="73">
        <f>E449</f>
        <v>10.9</v>
      </c>
      <c r="F448" s="73">
        <f>F449</f>
        <v>10.9</v>
      </c>
      <c r="G448" s="74"/>
    </row>
    <row r="449" spans="1:7" ht="31.5" outlineLevel="7" x14ac:dyDescent="0.2">
      <c r="A449" s="76" t="s">
        <v>51</v>
      </c>
      <c r="B449" s="76" t="s">
        <v>7</v>
      </c>
      <c r="C449" s="84" t="s">
        <v>8</v>
      </c>
      <c r="D449" s="77">
        <v>11.3</v>
      </c>
      <c r="E449" s="77">
        <v>10.9</v>
      </c>
      <c r="F449" s="77">
        <v>10.9</v>
      </c>
      <c r="G449" s="74"/>
    </row>
    <row r="450" spans="1:7" ht="15.75" outlineLevel="5" x14ac:dyDescent="0.2">
      <c r="A450" s="72" t="s">
        <v>89</v>
      </c>
      <c r="B450" s="72"/>
      <c r="C450" s="83" t="s">
        <v>90</v>
      </c>
      <c r="D450" s="73">
        <f>D451+D452</f>
        <v>4780</v>
      </c>
      <c r="E450" s="73">
        <f>E451+E452</f>
        <v>4995.3999999999996</v>
      </c>
      <c r="F450" s="73">
        <f>F451+F452</f>
        <v>4995.3999999999996</v>
      </c>
      <c r="G450" s="74"/>
    </row>
    <row r="451" spans="1:7" ht="47.25" outlineLevel="7" x14ac:dyDescent="0.2">
      <c r="A451" s="76" t="s">
        <v>89</v>
      </c>
      <c r="B451" s="76" t="s">
        <v>4</v>
      </c>
      <c r="C451" s="84" t="s">
        <v>5</v>
      </c>
      <c r="D451" s="17">
        <v>4577</v>
      </c>
      <c r="E451" s="17">
        <v>4777</v>
      </c>
      <c r="F451" s="17">
        <v>4777</v>
      </c>
      <c r="G451" s="74"/>
    </row>
    <row r="452" spans="1:7" ht="31.5" outlineLevel="7" x14ac:dyDescent="0.2">
      <c r="A452" s="76" t="s">
        <v>89</v>
      </c>
      <c r="B452" s="76" t="s">
        <v>7</v>
      </c>
      <c r="C452" s="84" t="s">
        <v>8</v>
      </c>
      <c r="D452" s="17">
        <v>203</v>
      </c>
      <c r="E452" s="17">
        <v>218.4</v>
      </c>
      <c r="F452" s="17">
        <v>218.4</v>
      </c>
      <c r="G452" s="74"/>
    </row>
    <row r="453" spans="1:7" ht="47.25" outlineLevel="4" x14ac:dyDescent="0.2">
      <c r="A453" s="72" t="s">
        <v>410</v>
      </c>
      <c r="B453" s="72"/>
      <c r="C453" s="83" t="s">
        <v>411</v>
      </c>
      <c r="D453" s="73">
        <f>D454+D458</f>
        <v>22733.3</v>
      </c>
      <c r="E453" s="73">
        <f>E454+E458</f>
        <v>23521.7</v>
      </c>
      <c r="F453" s="73">
        <f>F454+F458</f>
        <v>24336.800000000003</v>
      </c>
      <c r="G453" s="74"/>
    </row>
    <row r="454" spans="1:7" ht="15.75" outlineLevel="5" x14ac:dyDescent="0.2">
      <c r="A454" s="72" t="s">
        <v>412</v>
      </c>
      <c r="B454" s="72"/>
      <c r="C454" s="83" t="s">
        <v>41</v>
      </c>
      <c r="D454" s="73">
        <f>D455+D456+D457</f>
        <v>22625.8</v>
      </c>
      <c r="E454" s="73">
        <f>E455+E456+E457</f>
        <v>23409.5</v>
      </c>
      <c r="F454" s="73">
        <f>F455+F456+F457</f>
        <v>24224.600000000002</v>
      </c>
      <c r="G454" s="74"/>
    </row>
    <row r="455" spans="1:7" ht="47.25" outlineLevel="7" x14ac:dyDescent="0.2">
      <c r="A455" s="76" t="s">
        <v>412</v>
      </c>
      <c r="B455" s="76" t="s">
        <v>4</v>
      </c>
      <c r="C455" s="84" t="s">
        <v>5</v>
      </c>
      <c r="D455" s="77">
        <v>19591.099999999999</v>
      </c>
      <c r="E455" s="77">
        <v>20374.8</v>
      </c>
      <c r="F455" s="77">
        <v>21189.9</v>
      </c>
      <c r="G455" s="74"/>
    </row>
    <row r="456" spans="1:7" ht="31.5" outlineLevel="7" x14ac:dyDescent="0.2">
      <c r="A456" s="76" t="s">
        <v>412</v>
      </c>
      <c r="B456" s="76" t="s">
        <v>7</v>
      </c>
      <c r="C456" s="84" t="s">
        <v>8</v>
      </c>
      <c r="D456" s="77">
        <v>2956.2</v>
      </c>
      <c r="E456" s="77">
        <v>2956.2</v>
      </c>
      <c r="F456" s="77">
        <v>2956.2</v>
      </c>
      <c r="G456" s="74"/>
    </row>
    <row r="457" spans="1:7" ht="15.75" outlineLevel="7" x14ac:dyDescent="0.2">
      <c r="A457" s="76" t="s">
        <v>412</v>
      </c>
      <c r="B457" s="76" t="s">
        <v>15</v>
      </c>
      <c r="C457" s="84" t="s">
        <v>16</v>
      </c>
      <c r="D457" s="77">
        <v>78.5</v>
      </c>
      <c r="E457" s="77">
        <v>78.5</v>
      </c>
      <c r="F457" s="77">
        <v>78.5</v>
      </c>
      <c r="G457" s="74"/>
    </row>
    <row r="458" spans="1:7" ht="47.25" outlineLevel="5" x14ac:dyDescent="0.2">
      <c r="A458" s="72" t="s">
        <v>413</v>
      </c>
      <c r="B458" s="72"/>
      <c r="C458" s="83" t="s">
        <v>414</v>
      </c>
      <c r="D458" s="73">
        <f>D459</f>
        <v>107.5</v>
      </c>
      <c r="E458" s="73">
        <f>E459</f>
        <v>112.2</v>
      </c>
      <c r="F458" s="73">
        <f>F459</f>
        <v>112.2</v>
      </c>
      <c r="G458" s="74"/>
    </row>
    <row r="459" spans="1:7" ht="47.25" outlineLevel="7" x14ac:dyDescent="0.2">
      <c r="A459" s="76" t="s">
        <v>413</v>
      </c>
      <c r="B459" s="76" t="s">
        <v>4</v>
      </c>
      <c r="C459" s="84" t="s">
        <v>5</v>
      </c>
      <c r="D459" s="77">
        <v>107.5</v>
      </c>
      <c r="E459" s="77">
        <v>112.2</v>
      </c>
      <c r="F459" s="77">
        <v>112.2</v>
      </c>
      <c r="G459" s="74"/>
    </row>
    <row r="460" spans="1:7" ht="34.5" customHeight="1" outlineLevel="4" x14ac:dyDescent="0.2">
      <c r="A460" s="72" t="s">
        <v>91</v>
      </c>
      <c r="B460" s="72"/>
      <c r="C460" s="83" t="s">
        <v>92</v>
      </c>
      <c r="D460" s="73">
        <f>D467+D469+D471+D461+D465</f>
        <v>134419.6</v>
      </c>
      <c r="E460" s="73">
        <f>E467+E469+E471+E461+E465</f>
        <v>137059.79999999999</v>
      </c>
      <c r="F460" s="73">
        <f>F467+F469+F471+F461+F465</f>
        <v>139816.6</v>
      </c>
      <c r="G460" s="74"/>
    </row>
    <row r="461" spans="1:7" ht="15.75" outlineLevel="5" x14ac:dyDescent="0.2">
      <c r="A461" s="72" t="s">
        <v>415</v>
      </c>
      <c r="B461" s="72"/>
      <c r="C461" s="83" t="s">
        <v>109</v>
      </c>
      <c r="D461" s="73">
        <f>D462+D463+D464</f>
        <v>72362.000000000015</v>
      </c>
      <c r="E461" s="73">
        <f>E462+E463+E464</f>
        <v>75020.600000000006</v>
      </c>
      <c r="F461" s="73">
        <f>F462+F463+F464</f>
        <v>77785.400000000009</v>
      </c>
      <c r="G461" s="74"/>
    </row>
    <row r="462" spans="1:7" ht="47.25" outlineLevel="7" x14ac:dyDescent="0.2">
      <c r="A462" s="76" t="s">
        <v>415</v>
      </c>
      <c r="B462" s="76" t="s">
        <v>4</v>
      </c>
      <c r="C462" s="84" t="s">
        <v>5</v>
      </c>
      <c r="D462" s="77">
        <v>66463.8</v>
      </c>
      <c r="E462" s="77">
        <v>69122.399999999994</v>
      </c>
      <c r="F462" s="77">
        <v>71887.199999999997</v>
      </c>
      <c r="G462" s="74"/>
    </row>
    <row r="463" spans="1:7" ht="31.5" outlineLevel="7" x14ac:dyDescent="0.2">
      <c r="A463" s="76" t="s">
        <v>415</v>
      </c>
      <c r="B463" s="76" t="s">
        <v>7</v>
      </c>
      <c r="C463" s="84" t="s">
        <v>8</v>
      </c>
      <c r="D463" s="77">
        <f>5689.6+100</f>
        <v>5789.6</v>
      </c>
      <c r="E463" s="77">
        <f t="shared" ref="E463:F463" si="116">5689.6+100</f>
        <v>5789.6</v>
      </c>
      <c r="F463" s="77">
        <f t="shared" si="116"/>
        <v>5789.6</v>
      </c>
      <c r="G463" s="74"/>
    </row>
    <row r="464" spans="1:7" ht="15.75" outlineLevel="7" x14ac:dyDescent="0.2">
      <c r="A464" s="76" t="s">
        <v>415</v>
      </c>
      <c r="B464" s="76" t="s">
        <v>15</v>
      </c>
      <c r="C464" s="84" t="s">
        <v>16</v>
      </c>
      <c r="D464" s="77">
        <v>108.6</v>
      </c>
      <c r="E464" s="77">
        <v>108.6</v>
      </c>
      <c r="F464" s="77">
        <v>108.6</v>
      </c>
      <c r="G464" s="74"/>
    </row>
    <row r="465" spans="1:9" ht="15.75" outlineLevel="5" x14ac:dyDescent="0.2">
      <c r="A465" s="72" t="s">
        <v>240</v>
      </c>
      <c r="B465" s="72"/>
      <c r="C465" s="83" t="s">
        <v>241</v>
      </c>
      <c r="D465" s="73">
        <f t="shared" ref="D465:F465" si="117">D466</f>
        <v>12163.9</v>
      </c>
      <c r="E465" s="73">
        <f t="shared" si="117"/>
        <v>12152.4</v>
      </c>
      <c r="F465" s="73">
        <f t="shared" si="117"/>
        <v>12147.4</v>
      </c>
      <c r="G465" s="74"/>
    </row>
    <row r="466" spans="1:9" ht="31.5" outlineLevel="7" x14ac:dyDescent="0.2">
      <c r="A466" s="76" t="s">
        <v>240</v>
      </c>
      <c r="B466" s="76" t="s">
        <v>70</v>
      </c>
      <c r="C466" s="84" t="s">
        <v>71</v>
      </c>
      <c r="D466" s="77">
        <f>50+12113.9</f>
        <v>12163.9</v>
      </c>
      <c r="E466" s="77">
        <f>38.5+12113.9</f>
        <v>12152.4</v>
      </c>
      <c r="F466" s="77">
        <f>33.5+12113.9</f>
        <v>12147.4</v>
      </c>
      <c r="G466" s="74"/>
    </row>
    <row r="467" spans="1:9" ht="15.75" outlineLevel="5" x14ac:dyDescent="0.2">
      <c r="A467" s="72" t="s">
        <v>93</v>
      </c>
      <c r="B467" s="72"/>
      <c r="C467" s="83" t="s">
        <v>94</v>
      </c>
      <c r="D467" s="73">
        <f>D468</f>
        <v>49303.7</v>
      </c>
      <c r="E467" s="73">
        <f>E468</f>
        <v>49296.799999999996</v>
      </c>
      <c r="F467" s="73">
        <f>F468</f>
        <v>49293.799999999996</v>
      </c>
      <c r="G467" s="74"/>
    </row>
    <row r="468" spans="1:9" ht="31.5" outlineLevel="7" x14ac:dyDescent="0.2">
      <c r="A468" s="76" t="s">
        <v>93</v>
      </c>
      <c r="B468" s="76" t="s">
        <v>70</v>
      </c>
      <c r="C468" s="84" t="s">
        <v>71</v>
      </c>
      <c r="D468" s="77">
        <f>49273.7+30</f>
        <v>49303.7</v>
      </c>
      <c r="E468" s="77">
        <f>49273.7+23.1</f>
        <v>49296.799999999996</v>
      </c>
      <c r="F468" s="77">
        <f>49273.7+20.1</f>
        <v>49293.799999999996</v>
      </c>
      <c r="G468" s="74"/>
    </row>
    <row r="469" spans="1:9" ht="31.5" outlineLevel="5" x14ac:dyDescent="0.2">
      <c r="A469" s="72" t="s">
        <v>95</v>
      </c>
      <c r="B469" s="72"/>
      <c r="C469" s="83" t="s">
        <v>10</v>
      </c>
      <c r="D469" s="73">
        <f>D470</f>
        <v>340</v>
      </c>
      <c r="E469" s="73">
        <f>E470</f>
        <v>340</v>
      </c>
      <c r="F469" s="73">
        <f>F470</f>
        <v>340</v>
      </c>
      <c r="G469" s="74"/>
    </row>
    <row r="470" spans="1:9" ht="15.75" outlineLevel="7" x14ac:dyDescent="0.2">
      <c r="A470" s="76" t="s">
        <v>95</v>
      </c>
      <c r="B470" s="76" t="s">
        <v>15</v>
      </c>
      <c r="C470" s="84" t="s">
        <v>16</v>
      </c>
      <c r="D470" s="77">
        <v>340</v>
      </c>
      <c r="E470" s="77">
        <v>340</v>
      </c>
      <c r="F470" s="77">
        <v>340</v>
      </c>
      <c r="G470" s="74"/>
    </row>
    <row r="471" spans="1:9" ht="15.75" outlineLevel="5" x14ac:dyDescent="0.2">
      <c r="A471" s="72" t="s">
        <v>96</v>
      </c>
      <c r="B471" s="72"/>
      <c r="C471" s="83" t="s">
        <v>97</v>
      </c>
      <c r="D471" s="73">
        <f>D472</f>
        <v>250</v>
      </c>
      <c r="E471" s="73">
        <f>E472</f>
        <v>250</v>
      </c>
      <c r="F471" s="73">
        <f>F472</f>
        <v>250</v>
      </c>
      <c r="G471" s="74"/>
    </row>
    <row r="472" spans="1:9" ht="31.5" outlineLevel="7" x14ac:dyDescent="0.2">
      <c r="A472" s="76" t="s">
        <v>96</v>
      </c>
      <c r="B472" s="76" t="s">
        <v>7</v>
      </c>
      <c r="C472" s="84" t="s">
        <v>8</v>
      </c>
      <c r="D472" s="77">
        <v>250</v>
      </c>
      <c r="E472" s="77">
        <v>250</v>
      </c>
      <c r="F472" s="77">
        <v>250</v>
      </c>
      <c r="G472" s="74"/>
    </row>
    <row r="473" spans="1:9" ht="20.25" outlineLevel="7" x14ac:dyDescent="0.2">
      <c r="A473" s="90"/>
      <c r="B473" s="90"/>
      <c r="C473" s="185" t="s">
        <v>655</v>
      </c>
      <c r="D473" s="73">
        <f>D410+D373+D345+D306+D207+D178+D122+D69+D12</f>
        <v>3240021.1525999997</v>
      </c>
      <c r="E473" s="73">
        <f>E410+E373+E345+E306+E207+E178+E122+E69+E12</f>
        <v>3169896.0513600004</v>
      </c>
      <c r="F473" s="73">
        <f>F410+F373+F345+F306+F207+F178+F122+F69+F12</f>
        <v>3079389.96</v>
      </c>
      <c r="G473" s="201"/>
      <c r="H473" s="201"/>
      <c r="I473" s="201"/>
    </row>
    <row r="474" spans="1:9" ht="15.75" outlineLevel="7" x14ac:dyDescent="0.2">
      <c r="A474" s="76"/>
      <c r="B474" s="76"/>
      <c r="C474" s="84"/>
      <c r="D474" s="77"/>
      <c r="E474" s="77"/>
      <c r="F474" s="77"/>
      <c r="G474" s="74"/>
    </row>
    <row r="475" spans="1:9" ht="15.75" outlineLevel="2" x14ac:dyDescent="0.2">
      <c r="A475" s="72" t="s">
        <v>0</v>
      </c>
      <c r="B475" s="72"/>
      <c r="C475" s="83" t="s">
        <v>1</v>
      </c>
      <c r="D475" s="73">
        <f>D476+D478+D480+D484+D486+D488</f>
        <v>22508.5</v>
      </c>
      <c r="E475" s="73">
        <f t="shared" ref="E475:F475" si="118">E476+E478+E480+E484+E486+E488</f>
        <v>23217.800000000003</v>
      </c>
      <c r="F475" s="73">
        <f t="shared" si="118"/>
        <v>23955.4</v>
      </c>
      <c r="G475" s="74"/>
    </row>
    <row r="476" spans="1:9" ht="31.5" outlineLevel="3" x14ac:dyDescent="0.2">
      <c r="A476" s="72" t="s">
        <v>23</v>
      </c>
      <c r="B476" s="72"/>
      <c r="C476" s="83" t="s">
        <v>432</v>
      </c>
      <c r="D476" s="73">
        <f>D477</f>
        <v>3590</v>
      </c>
      <c r="E476" s="73">
        <f>E477</f>
        <v>3733.6</v>
      </c>
      <c r="F476" s="73">
        <f>F477</f>
        <v>3882.9</v>
      </c>
      <c r="G476" s="74"/>
    </row>
    <row r="477" spans="1:9" ht="47.25" outlineLevel="7" x14ac:dyDescent="0.2">
      <c r="A477" s="76" t="s">
        <v>23</v>
      </c>
      <c r="B477" s="76" t="s">
        <v>4</v>
      </c>
      <c r="C477" s="84" t="s">
        <v>5</v>
      </c>
      <c r="D477" s="17">
        <v>3590</v>
      </c>
      <c r="E477" s="17">
        <v>3733.6</v>
      </c>
      <c r="F477" s="17">
        <v>3882.9</v>
      </c>
      <c r="G477" s="74"/>
    </row>
    <row r="478" spans="1:9" ht="31.5" outlineLevel="3" x14ac:dyDescent="0.2">
      <c r="A478" s="72" t="s">
        <v>2</v>
      </c>
      <c r="B478" s="72"/>
      <c r="C478" s="83" t="s">
        <v>3</v>
      </c>
      <c r="D478" s="73">
        <f t="shared" ref="D478:F478" si="119">D479</f>
        <v>2229.4</v>
      </c>
      <c r="E478" s="73">
        <f t="shared" si="119"/>
        <v>2318.6</v>
      </c>
      <c r="F478" s="73">
        <f t="shared" si="119"/>
        <v>2411.3000000000002</v>
      </c>
      <c r="G478" s="74"/>
    </row>
    <row r="479" spans="1:9" ht="47.25" outlineLevel="7" x14ac:dyDescent="0.2">
      <c r="A479" s="76" t="s">
        <v>2</v>
      </c>
      <c r="B479" s="76" t="s">
        <v>4</v>
      </c>
      <c r="C479" s="84" t="s">
        <v>5</v>
      </c>
      <c r="D479" s="77">
        <v>2229.4</v>
      </c>
      <c r="E479" s="77">
        <v>2318.6</v>
      </c>
      <c r="F479" s="77">
        <v>2411.3000000000002</v>
      </c>
      <c r="G479" s="74"/>
    </row>
    <row r="480" spans="1:9" ht="15.75" outlineLevel="3" x14ac:dyDescent="0.2">
      <c r="A480" s="72" t="s">
        <v>6</v>
      </c>
      <c r="B480" s="72"/>
      <c r="C480" s="83" t="s">
        <v>41</v>
      </c>
      <c r="D480" s="73">
        <f>D481+D482+D483</f>
        <v>11453.999999999998</v>
      </c>
      <c r="E480" s="73">
        <f t="shared" ref="E480:F480" si="120">E481+E482+E483</f>
        <v>11847.3</v>
      </c>
      <c r="F480" s="73">
        <f t="shared" si="120"/>
        <v>12256.3</v>
      </c>
      <c r="G480" s="74"/>
    </row>
    <row r="481" spans="1:7" ht="47.25" outlineLevel="7" x14ac:dyDescent="0.2">
      <c r="A481" s="76" t="s">
        <v>6</v>
      </c>
      <c r="B481" s="76" t="s">
        <v>4</v>
      </c>
      <c r="C481" s="84" t="s">
        <v>5</v>
      </c>
      <c r="D481" s="17">
        <f>5763.5+4069.9</f>
        <v>9833.4</v>
      </c>
      <c r="E481" s="17">
        <f>5994.1+4232.6</f>
        <v>10226.700000000001</v>
      </c>
      <c r="F481" s="17">
        <f>6233.8+4401.9</f>
        <v>10635.7</v>
      </c>
      <c r="G481" s="74"/>
    </row>
    <row r="482" spans="1:7" ht="31.5" outlineLevel="7" x14ac:dyDescent="0.2">
      <c r="A482" s="76" t="s">
        <v>6</v>
      </c>
      <c r="B482" s="76" t="s">
        <v>7</v>
      </c>
      <c r="C482" s="84" t="s">
        <v>8</v>
      </c>
      <c r="D482" s="17">
        <f>497.5+65+998.3+57</f>
        <v>1617.8</v>
      </c>
      <c r="E482" s="17">
        <f>497.5+65+998.3+57</f>
        <v>1617.8</v>
      </c>
      <c r="F482" s="17">
        <f>497.5+65+998.3+57</f>
        <v>1617.8</v>
      </c>
      <c r="G482" s="74"/>
    </row>
    <row r="483" spans="1:7" ht="15.75" outlineLevel="7" x14ac:dyDescent="0.2">
      <c r="A483" s="76" t="s">
        <v>6</v>
      </c>
      <c r="B483" s="76" t="s">
        <v>15</v>
      </c>
      <c r="C483" s="84" t="s">
        <v>16</v>
      </c>
      <c r="D483" s="77">
        <v>2.8</v>
      </c>
      <c r="E483" s="77">
        <v>2.8</v>
      </c>
      <c r="F483" s="77">
        <v>2.8</v>
      </c>
      <c r="G483" s="74"/>
    </row>
    <row r="484" spans="1:7" ht="15.75" outlineLevel="3" x14ac:dyDescent="0.2">
      <c r="A484" s="72" t="s">
        <v>17</v>
      </c>
      <c r="B484" s="72"/>
      <c r="C484" s="83" t="s">
        <v>18</v>
      </c>
      <c r="D484" s="73">
        <f>D485</f>
        <v>2422.7000000000003</v>
      </c>
      <c r="E484" s="73">
        <f>E485</f>
        <v>2505.9</v>
      </c>
      <c r="F484" s="73">
        <f>F485</f>
        <v>2592.5</v>
      </c>
      <c r="G484" s="74"/>
    </row>
    <row r="485" spans="1:7" ht="47.25" outlineLevel="7" x14ac:dyDescent="0.2">
      <c r="A485" s="76" t="s">
        <v>17</v>
      </c>
      <c r="B485" s="76" t="s">
        <v>4</v>
      </c>
      <c r="C485" s="84" t="s">
        <v>5</v>
      </c>
      <c r="D485" s="17">
        <f>2080.3+342.4</f>
        <v>2422.7000000000003</v>
      </c>
      <c r="E485" s="17">
        <f>2163.5+342.4</f>
        <v>2505.9</v>
      </c>
      <c r="F485" s="17">
        <f>2250.1+342.4</f>
        <v>2592.5</v>
      </c>
      <c r="G485" s="74"/>
    </row>
    <row r="486" spans="1:7" ht="31.5" outlineLevel="3" x14ac:dyDescent="0.2">
      <c r="A486" s="72" t="s">
        <v>9</v>
      </c>
      <c r="B486" s="72"/>
      <c r="C486" s="83" t="s">
        <v>10</v>
      </c>
      <c r="D486" s="73">
        <f>D487</f>
        <v>134</v>
      </c>
      <c r="E486" s="73">
        <f>E487</f>
        <v>134</v>
      </c>
      <c r="F486" s="73">
        <f>F487</f>
        <v>134</v>
      </c>
      <c r="G486" s="74"/>
    </row>
    <row r="487" spans="1:7" ht="31.5" outlineLevel="7" x14ac:dyDescent="0.2">
      <c r="A487" s="76" t="s">
        <v>9</v>
      </c>
      <c r="B487" s="76" t="s">
        <v>7</v>
      </c>
      <c r="C487" s="84" t="s">
        <v>8</v>
      </c>
      <c r="D487" s="77">
        <f>15+119</f>
        <v>134</v>
      </c>
      <c r="E487" s="77">
        <f>15+119</f>
        <v>134</v>
      </c>
      <c r="F487" s="77">
        <f>15+119</f>
        <v>134</v>
      </c>
      <c r="G487" s="74"/>
    </row>
    <row r="488" spans="1:7" ht="15.75" outlineLevel="3" x14ac:dyDescent="0.2">
      <c r="A488" s="72" t="s">
        <v>19</v>
      </c>
      <c r="B488" s="72"/>
      <c r="C488" s="83" t="s">
        <v>20</v>
      </c>
      <c r="D488" s="73">
        <f>D489</f>
        <v>2678.4</v>
      </c>
      <c r="E488" s="73">
        <f>E489</f>
        <v>2678.4</v>
      </c>
      <c r="F488" s="73">
        <f>F489</f>
        <v>2678.4</v>
      </c>
      <c r="G488" s="74"/>
    </row>
    <row r="489" spans="1:7" ht="15.75" outlineLevel="7" x14ac:dyDescent="0.2">
      <c r="A489" s="76" t="s">
        <v>19</v>
      </c>
      <c r="B489" s="76" t="s">
        <v>21</v>
      </c>
      <c r="C489" s="84" t="s">
        <v>22</v>
      </c>
      <c r="D489" s="77">
        <v>2678.4</v>
      </c>
      <c r="E489" s="77">
        <v>2678.4</v>
      </c>
      <c r="F489" s="77">
        <v>2678.4</v>
      </c>
      <c r="G489" s="74"/>
    </row>
    <row r="490" spans="1:7" ht="31.5" outlineLevel="2" x14ac:dyDescent="0.2">
      <c r="A490" s="72" t="s">
        <v>11</v>
      </c>
      <c r="B490" s="72"/>
      <c r="C490" s="83" t="s">
        <v>12</v>
      </c>
      <c r="D490" s="73">
        <f>D491+D495+D497+D499+D501+D493+D503+D505</f>
        <v>241733.68</v>
      </c>
      <c r="E490" s="73">
        <f t="shared" ref="E490:F490" si="121">E491+E495+E497+E499+E501+E493+E503+E505</f>
        <v>129715.75</v>
      </c>
      <c r="F490" s="73">
        <f t="shared" si="121"/>
        <v>131970.255</v>
      </c>
      <c r="G490" s="74"/>
    </row>
    <row r="491" spans="1:7" ht="47.25" outlineLevel="3" x14ac:dyDescent="0.2">
      <c r="A491" s="72" t="s">
        <v>13</v>
      </c>
      <c r="B491" s="72"/>
      <c r="C491" s="83" t="s">
        <v>14</v>
      </c>
      <c r="D491" s="73">
        <f t="shared" ref="D491:F491" si="122">D492</f>
        <v>1089</v>
      </c>
      <c r="E491" s="73">
        <f t="shared" si="122"/>
        <v>1089</v>
      </c>
      <c r="F491" s="73">
        <f t="shared" si="122"/>
        <v>1089</v>
      </c>
      <c r="G491" s="74"/>
    </row>
    <row r="492" spans="1:7" ht="31.5" outlineLevel="7" x14ac:dyDescent="0.2">
      <c r="A492" s="76" t="s">
        <v>13</v>
      </c>
      <c r="B492" s="76" t="s">
        <v>7</v>
      </c>
      <c r="C492" s="84" t="s">
        <v>8</v>
      </c>
      <c r="D492" s="77">
        <f>36+1053</f>
        <v>1089</v>
      </c>
      <c r="E492" s="77">
        <f t="shared" ref="E492:F492" si="123">36+1053</f>
        <v>1089</v>
      </c>
      <c r="F492" s="77">
        <f t="shared" si="123"/>
        <v>1089</v>
      </c>
      <c r="G492" s="74"/>
    </row>
    <row r="493" spans="1:7" ht="15.75" outlineLevel="7" x14ac:dyDescent="0.2">
      <c r="A493" s="72" t="s">
        <v>53</v>
      </c>
      <c r="B493" s="72"/>
      <c r="C493" s="83" t="s">
        <v>497</v>
      </c>
      <c r="D493" s="73">
        <f t="shared" ref="D493:F493" si="124">D494</f>
        <v>7000</v>
      </c>
      <c r="E493" s="73">
        <f t="shared" si="124"/>
        <v>4000</v>
      </c>
      <c r="F493" s="73">
        <f t="shared" si="124"/>
        <v>4800</v>
      </c>
      <c r="G493" s="74"/>
    </row>
    <row r="494" spans="1:7" ht="15.75" outlineLevel="7" x14ac:dyDescent="0.2">
      <c r="A494" s="76" t="s">
        <v>53</v>
      </c>
      <c r="B494" s="76" t="s">
        <v>15</v>
      </c>
      <c r="C494" s="84" t="s">
        <v>16</v>
      </c>
      <c r="D494" s="77">
        <v>7000</v>
      </c>
      <c r="E494" s="77">
        <v>4000</v>
      </c>
      <c r="F494" s="77">
        <v>4800</v>
      </c>
      <c r="G494" s="74"/>
    </row>
    <row r="495" spans="1:7" ht="47.25" outlineLevel="3" x14ac:dyDescent="0.2">
      <c r="A495" s="72" t="s">
        <v>416</v>
      </c>
      <c r="B495" s="72"/>
      <c r="C495" s="83" t="s">
        <v>851</v>
      </c>
      <c r="D495" s="73">
        <f>D496</f>
        <v>0</v>
      </c>
      <c r="E495" s="73">
        <f>E496</f>
        <v>26892.549999999996</v>
      </c>
      <c r="F495" s="73">
        <f>F496</f>
        <v>35194.839999999997</v>
      </c>
      <c r="G495" s="74"/>
    </row>
    <row r="496" spans="1:7" ht="15.75" outlineLevel="7" x14ac:dyDescent="0.2">
      <c r="A496" s="76" t="s">
        <v>416</v>
      </c>
      <c r="B496" s="76" t="s">
        <v>15</v>
      </c>
      <c r="C496" s="84" t="s">
        <v>16</v>
      </c>
      <c r="D496" s="77"/>
      <c r="E496" s="17">
        <f>33087.95-4455-1740.4</f>
        <v>26892.549999999996</v>
      </c>
      <c r="F496" s="17">
        <f>36935.24-1740.4</f>
        <v>35194.839999999997</v>
      </c>
      <c r="G496" s="74"/>
    </row>
    <row r="497" spans="1:7" ht="15.75" outlineLevel="3" x14ac:dyDescent="0.2">
      <c r="A497" s="72" t="s">
        <v>417</v>
      </c>
      <c r="B497" s="72"/>
      <c r="C497" s="83" t="s">
        <v>418</v>
      </c>
      <c r="D497" s="73">
        <f>D498</f>
        <v>0</v>
      </c>
      <c r="E497" s="73">
        <f>E498</f>
        <v>41734.199999999997</v>
      </c>
      <c r="F497" s="73">
        <f>F498</f>
        <v>90886.414999999994</v>
      </c>
      <c r="G497" s="74"/>
    </row>
    <row r="498" spans="1:7" ht="15.75" outlineLevel="7" x14ac:dyDescent="0.2">
      <c r="A498" s="76" t="s">
        <v>417</v>
      </c>
      <c r="B498" s="76" t="s">
        <v>15</v>
      </c>
      <c r="C498" s="84" t="s">
        <v>16</v>
      </c>
      <c r="D498" s="77"/>
      <c r="E498" s="77">
        <v>41734.199999999997</v>
      </c>
      <c r="F498" s="77">
        <v>90886.414999999994</v>
      </c>
      <c r="G498" s="74"/>
    </row>
    <row r="499" spans="1:7" ht="47.25" outlineLevel="3" x14ac:dyDescent="0.2">
      <c r="A499" s="72" t="s">
        <v>98</v>
      </c>
      <c r="B499" s="72"/>
      <c r="C499" s="83" t="s">
        <v>429</v>
      </c>
      <c r="D499" s="14">
        <f t="shared" ref="D499" si="125">D500</f>
        <v>21077.85</v>
      </c>
      <c r="E499" s="73">
        <f>E500</f>
        <v>0</v>
      </c>
      <c r="F499" s="73">
        <f>F500</f>
        <v>0</v>
      </c>
      <c r="G499" s="74"/>
    </row>
    <row r="500" spans="1:7" ht="15.75" outlineLevel="7" x14ac:dyDescent="0.2">
      <c r="A500" s="76" t="s">
        <v>98</v>
      </c>
      <c r="B500" s="76" t="s">
        <v>15</v>
      </c>
      <c r="C500" s="84" t="s">
        <v>16</v>
      </c>
      <c r="D500" s="21">
        <v>21077.85</v>
      </c>
      <c r="E500" s="79"/>
      <c r="F500" s="79"/>
      <c r="G500" s="74"/>
    </row>
    <row r="501" spans="1:7" ht="47.25" outlineLevel="3" x14ac:dyDescent="0.2">
      <c r="A501" s="72" t="s">
        <v>98</v>
      </c>
      <c r="B501" s="72"/>
      <c r="C501" s="83" t="s">
        <v>442</v>
      </c>
      <c r="D501" s="14">
        <f t="shared" ref="D501" si="126">D502</f>
        <v>63233.5</v>
      </c>
      <c r="E501" s="73">
        <f>E502</f>
        <v>0</v>
      </c>
      <c r="F501" s="73">
        <f>F502</f>
        <v>0</v>
      </c>
      <c r="G501" s="74"/>
    </row>
    <row r="502" spans="1:7" ht="15.75" outlineLevel="7" x14ac:dyDescent="0.2">
      <c r="A502" s="76" t="s">
        <v>98</v>
      </c>
      <c r="B502" s="76" t="s">
        <v>15</v>
      </c>
      <c r="C502" s="84" t="s">
        <v>16</v>
      </c>
      <c r="D502" s="21">
        <v>63233.5</v>
      </c>
      <c r="E502" s="77"/>
      <c r="F502" s="77"/>
      <c r="G502" s="74"/>
    </row>
    <row r="503" spans="1:7" ht="47.25" outlineLevel="7" x14ac:dyDescent="0.2">
      <c r="A503" s="13" t="s">
        <v>491</v>
      </c>
      <c r="B503" s="13"/>
      <c r="C503" s="30" t="s">
        <v>564</v>
      </c>
      <c r="D503" s="14">
        <f t="shared" ref="D503:F505" si="127">D504</f>
        <v>37333.33</v>
      </c>
      <c r="E503" s="14">
        <f t="shared" si="127"/>
        <v>14000</v>
      </c>
      <c r="F503" s="14">
        <f t="shared" si="127"/>
        <v>0</v>
      </c>
      <c r="G503" s="74"/>
    </row>
    <row r="504" spans="1:7" ht="16.5" customHeight="1" outlineLevel="7" x14ac:dyDescent="0.2">
      <c r="A504" s="16" t="s">
        <v>491</v>
      </c>
      <c r="B504" s="16" t="s">
        <v>15</v>
      </c>
      <c r="C504" s="32" t="s">
        <v>16</v>
      </c>
      <c r="D504" s="17">
        <v>37333.33</v>
      </c>
      <c r="E504" s="17">
        <v>14000</v>
      </c>
      <c r="F504" s="17"/>
      <c r="G504" s="74"/>
    </row>
    <row r="505" spans="1:7" ht="32.25" customHeight="1" outlineLevel="7" x14ac:dyDescent="0.2">
      <c r="A505" s="13" t="s">
        <v>491</v>
      </c>
      <c r="B505" s="13"/>
      <c r="C505" s="30" t="s">
        <v>639</v>
      </c>
      <c r="D505" s="14">
        <f t="shared" si="127"/>
        <v>112000</v>
      </c>
      <c r="E505" s="14">
        <f t="shared" si="127"/>
        <v>42000</v>
      </c>
      <c r="F505" s="14">
        <f t="shared" si="127"/>
        <v>0</v>
      </c>
      <c r="G505" s="74"/>
    </row>
    <row r="506" spans="1:7" ht="16.5" customHeight="1" outlineLevel="7" x14ac:dyDescent="0.2">
      <c r="A506" s="16" t="s">
        <v>491</v>
      </c>
      <c r="B506" s="16" t="s">
        <v>15</v>
      </c>
      <c r="C506" s="32" t="s">
        <v>16</v>
      </c>
      <c r="D506" s="17">
        <v>112000</v>
      </c>
      <c r="E506" s="17">
        <v>42000</v>
      </c>
      <c r="F506" s="17"/>
      <c r="G506" s="74"/>
    </row>
    <row r="507" spans="1:7" ht="15.75" x14ac:dyDescent="0.25">
      <c r="A507" s="91"/>
      <c r="B507" s="91"/>
      <c r="C507" s="186" t="s">
        <v>656</v>
      </c>
      <c r="D507" s="92">
        <f>D490+D475</f>
        <v>264242.18</v>
      </c>
      <c r="E507" s="92">
        <f>E490+E475</f>
        <v>152933.54999999999</v>
      </c>
      <c r="F507" s="92">
        <f>F490+F475</f>
        <v>155925.655</v>
      </c>
      <c r="G507" s="74"/>
    </row>
    <row r="508" spans="1:7" ht="24" customHeight="1" x14ac:dyDescent="0.25">
      <c r="A508" s="237" t="s">
        <v>425</v>
      </c>
      <c r="B508" s="238"/>
      <c r="C508" s="239"/>
      <c r="D508" s="92">
        <f>D507+D473</f>
        <v>3504263.3325999998</v>
      </c>
      <c r="E508" s="92">
        <f>E507+E473</f>
        <v>3322829.6013600002</v>
      </c>
      <c r="F508" s="92">
        <f>F507+F473</f>
        <v>3235315.6149999998</v>
      </c>
      <c r="G508" s="74"/>
    </row>
    <row r="510" spans="1:7" x14ac:dyDescent="0.2">
      <c r="D510" s="74"/>
      <c r="E510" s="74"/>
      <c r="F510" s="74"/>
    </row>
    <row r="511" spans="1:7" x14ac:dyDescent="0.2">
      <c r="D511" s="74"/>
      <c r="E511" s="74"/>
      <c r="F511" s="74"/>
    </row>
    <row r="512" spans="1:7" x14ac:dyDescent="0.2">
      <c r="D512" s="74"/>
      <c r="E512" s="74"/>
      <c r="F512" s="74"/>
    </row>
    <row r="513" spans="3:7" ht="27.75" customHeight="1" x14ac:dyDescent="0.2"/>
    <row r="514" spans="3:7" x14ac:dyDescent="0.2">
      <c r="D514" s="201"/>
      <c r="E514" s="201"/>
      <c r="F514" s="201"/>
    </row>
    <row r="515" spans="3:7" x14ac:dyDescent="0.2">
      <c r="D515" s="201"/>
      <c r="E515" s="201"/>
      <c r="F515" s="201"/>
    </row>
    <row r="516" spans="3:7" x14ac:dyDescent="0.2">
      <c r="D516" s="93"/>
      <c r="E516" s="93"/>
      <c r="F516" s="93"/>
    </row>
    <row r="517" spans="3:7" x14ac:dyDescent="0.2">
      <c r="C517" s="218"/>
      <c r="D517" s="219"/>
      <c r="E517" s="219"/>
      <c r="F517" s="219"/>
      <c r="G517" s="220"/>
    </row>
    <row r="518" spans="3:7" x14ac:dyDescent="0.2">
      <c r="G518" s="203"/>
    </row>
  </sheetData>
  <mergeCells count="4">
    <mergeCell ref="A1:B1"/>
    <mergeCell ref="A7:F7"/>
    <mergeCell ref="A8:F8"/>
    <mergeCell ref="A508:C508"/>
  </mergeCells>
  <pageMargins left="0.98425196850393704" right="0.39370078740157483" top="0.39370078740157483" bottom="0.39370078740157483" header="0.31496062992125984" footer="0.31496062992125984"/>
  <pageSetup paperSize="9" scale="48" fitToHeight="0" orientation="portrait" r:id="rId1"/>
  <headerFooter differentFirst="1">
    <oddHeader xml:space="preserve">&amp;C&amp;P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  <pageSetUpPr fitToPage="1"/>
  </sheetPr>
  <dimension ref="A1:I938"/>
  <sheetViews>
    <sheetView showGridLines="0" tabSelected="1" zoomScaleNormal="100" workbookViewId="0">
      <pane ySplit="10" topLeftCell="A919" activePane="bottomLeft" state="frozen"/>
      <selection pane="bottomLeft" activeCell="E935" sqref="E935"/>
    </sheetView>
  </sheetViews>
  <sheetFormatPr defaultRowHeight="12.75" outlineLevelRow="7" x14ac:dyDescent="0.2"/>
  <cols>
    <col min="1" max="1" width="10.85546875" style="15" customWidth="1"/>
    <col min="2" max="2" width="13.140625" style="15" customWidth="1"/>
    <col min="3" max="3" width="17.85546875" style="15" customWidth="1"/>
    <col min="4" max="4" width="10.28515625" style="15" customWidth="1"/>
    <col min="5" max="5" width="111.140625" style="53" customWidth="1"/>
    <col min="6" max="6" width="17.28515625" style="15" customWidth="1"/>
    <col min="7" max="7" width="17.85546875" style="15" customWidth="1"/>
    <col min="8" max="8" width="17.28515625" style="15" customWidth="1"/>
    <col min="9" max="9" width="18.42578125" style="15" customWidth="1"/>
    <col min="10" max="16384" width="9.140625" style="15"/>
  </cols>
  <sheetData>
    <row r="1" spans="1:8" s="10" customFormat="1" ht="15.75" x14ac:dyDescent="0.25">
      <c r="A1" s="247"/>
      <c r="B1" s="247"/>
      <c r="C1" s="247"/>
      <c r="D1" s="247"/>
      <c r="E1" s="41"/>
      <c r="F1" s="8"/>
      <c r="G1" s="1" t="s">
        <v>841</v>
      </c>
      <c r="H1" s="1"/>
    </row>
    <row r="2" spans="1:8" s="10" customFormat="1" ht="15.75" x14ac:dyDescent="0.25">
      <c r="A2" s="8"/>
      <c r="B2" s="8"/>
      <c r="C2" s="8"/>
      <c r="D2" s="8"/>
      <c r="E2" s="41"/>
      <c r="F2" s="8"/>
      <c r="G2" s="2" t="s">
        <v>492</v>
      </c>
      <c r="H2" s="11"/>
    </row>
    <row r="3" spans="1:8" s="10" customFormat="1" ht="15.75" x14ac:dyDescent="0.25">
      <c r="A3" s="8"/>
      <c r="B3" s="8"/>
      <c r="C3" s="8"/>
      <c r="D3" s="8"/>
      <c r="E3" s="41"/>
      <c r="F3" s="8"/>
      <c r="G3" s="3" t="s">
        <v>493</v>
      </c>
      <c r="H3" s="9"/>
    </row>
    <row r="4" spans="1:8" s="10" customFormat="1" ht="15.75" x14ac:dyDescent="0.25">
      <c r="A4" s="8"/>
      <c r="B4" s="8"/>
      <c r="C4" s="8"/>
      <c r="D4" s="8"/>
      <c r="E4" s="41"/>
      <c r="F4" s="8"/>
      <c r="G4" s="3" t="s">
        <v>747</v>
      </c>
      <c r="H4" s="9"/>
    </row>
    <row r="5" spans="1:8" s="10" customFormat="1" ht="15.75" x14ac:dyDescent="0.25">
      <c r="A5" s="248" t="s">
        <v>625</v>
      </c>
      <c r="B5" s="248"/>
      <c r="C5" s="248"/>
      <c r="D5" s="248"/>
      <c r="E5" s="248"/>
      <c r="F5" s="248"/>
      <c r="G5" s="248"/>
      <c r="H5" s="248"/>
    </row>
    <row r="6" spans="1:8" s="10" customFormat="1" ht="15.75" x14ac:dyDescent="0.25">
      <c r="A6" s="248"/>
      <c r="B6" s="248"/>
      <c r="C6" s="248"/>
      <c r="D6" s="248"/>
      <c r="E6" s="248"/>
      <c r="F6" s="248"/>
      <c r="G6" s="248"/>
      <c r="H6" s="248"/>
    </row>
    <row r="7" spans="1:8" s="10" customFormat="1" ht="15.75" x14ac:dyDescent="0.25">
      <c r="A7" s="249"/>
      <c r="B7" s="249"/>
      <c r="C7" s="249"/>
      <c r="D7" s="249"/>
      <c r="E7" s="42"/>
      <c r="H7" s="10" t="s">
        <v>419</v>
      </c>
    </row>
    <row r="8" spans="1:8" s="10" customFormat="1" ht="25.5" customHeight="1" x14ac:dyDescent="0.25">
      <c r="A8" s="250" t="s">
        <v>498</v>
      </c>
      <c r="B8" s="251" t="s">
        <v>499</v>
      </c>
      <c r="C8" s="251"/>
      <c r="D8" s="251"/>
      <c r="E8" s="252" t="s">
        <v>420</v>
      </c>
      <c r="F8" s="245" t="s">
        <v>471</v>
      </c>
      <c r="G8" s="245" t="s">
        <v>472</v>
      </c>
      <c r="H8" s="244" t="s">
        <v>624</v>
      </c>
    </row>
    <row r="9" spans="1:8" s="12" customFormat="1" ht="28.5" x14ac:dyDescent="0.2">
      <c r="A9" s="250"/>
      <c r="B9" s="210" t="s">
        <v>500</v>
      </c>
      <c r="C9" s="5" t="s">
        <v>476</v>
      </c>
      <c r="D9" s="5" t="s">
        <v>477</v>
      </c>
      <c r="E9" s="252"/>
      <c r="F9" s="246"/>
      <c r="G9" s="246"/>
      <c r="H9" s="244"/>
    </row>
    <row r="10" spans="1:8" s="12" customFormat="1" ht="14.25" x14ac:dyDescent="0.2">
      <c r="A10" s="4" t="s">
        <v>421</v>
      </c>
      <c r="B10" s="4" t="s">
        <v>422</v>
      </c>
      <c r="C10" s="4" t="s">
        <v>501</v>
      </c>
      <c r="D10" s="4" t="s">
        <v>423</v>
      </c>
      <c r="E10" s="211">
        <v>5</v>
      </c>
      <c r="F10" s="4" t="s">
        <v>424</v>
      </c>
      <c r="G10" s="4" t="s">
        <v>502</v>
      </c>
      <c r="H10" s="4" t="s">
        <v>503</v>
      </c>
    </row>
    <row r="11" spans="1:8" ht="15.75" x14ac:dyDescent="0.2">
      <c r="A11" s="13" t="s">
        <v>504</v>
      </c>
      <c r="B11" s="13"/>
      <c r="C11" s="13"/>
      <c r="D11" s="13"/>
      <c r="E11" s="30" t="s">
        <v>505</v>
      </c>
      <c r="F11" s="14">
        <f t="shared" ref="F11:H11" si="0">F12+F26</f>
        <v>8606.4</v>
      </c>
      <c r="G11" s="14">
        <f t="shared" si="0"/>
        <v>8926.2000000000007</v>
      </c>
      <c r="H11" s="14">
        <f t="shared" si="0"/>
        <v>9258.6</v>
      </c>
    </row>
    <row r="12" spans="1:8" ht="15.75" x14ac:dyDescent="0.2">
      <c r="A12" s="13" t="s">
        <v>504</v>
      </c>
      <c r="B12" s="13" t="s">
        <v>506</v>
      </c>
      <c r="C12" s="13"/>
      <c r="D12" s="13"/>
      <c r="E12" s="7" t="s">
        <v>507</v>
      </c>
      <c r="F12" s="14">
        <f t="shared" ref="F12:H12" si="1">F13+F22</f>
        <v>8541.4</v>
      </c>
      <c r="G12" s="14">
        <f t="shared" si="1"/>
        <v>8861.2000000000007</v>
      </c>
      <c r="H12" s="14">
        <f t="shared" si="1"/>
        <v>9193.6</v>
      </c>
    </row>
    <row r="13" spans="1:8" ht="31.5" outlineLevel="1" x14ac:dyDescent="0.2">
      <c r="A13" s="13" t="s">
        <v>504</v>
      </c>
      <c r="B13" s="13" t="s">
        <v>508</v>
      </c>
      <c r="C13" s="13"/>
      <c r="D13" s="13"/>
      <c r="E13" s="30" t="s">
        <v>509</v>
      </c>
      <c r="F13" s="14">
        <f t="shared" ref="F13:H13" si="2">F14</f>
        <v>8505.4</v>
      </c>
      <c r="G13" s="14">
        <f t="shared" si="2"/>
        <v>8825.2000000000007</v>
      </c>
      <c r="H13" s="14">
        <f t="shared" si="2"/>
        <v>9157.6</v>
      </c>
    </row>
    <row r="14" spans="1:8" ht="15.75" outlineLevel="2" x14ac:dyDescent="0.2">
      <c r="A14" s="13" t="s">
        <v>504</v>
      </c>
      <c r="B14" s="13" t="s">
        <v>508</v>
      </c>
      <c r="C14" s="13" t="s">
        <v>0</v>
      </c>
      <c r="D14" s="13"/>
      <c r="E14" s="30" t="s">
        <v>1</v>
      </c>
      <c r="F14" s="14">
        <f t="shared" ref="F14:H14" si="3">F15+F17+F20</f>
        <v>8505.4</v>
      </c>
      <c r="G14" s="14">
        <f t="shared" si="3"/>
        <v>8825.2000000000007</v>
      </c>
      <c r="H14" s="14">
        <f t="shared" si="3"/>
        <v>9157.6</v>
      </c>
    </row>
    <row r="15" spans="1:8" ht="15.75" outlineLevel="3" x14ac:dyDescent="0.2">
      <c r="A15" s="13" t="s">
        <v>504</v>
      </c>
      <c r="B15" s="13" t="s">
        <v>508</v>
      </c>
      <c r="C15" s="13" t="s">
        <v>2</v>
      </c>
      <c r="D15" s="13"/>
      <c r="E15" s="30" t="s">
        <v>3</v>
      </c>
      <c r="F15" s="14">
        <f t="shared" ref="F15:H15" si="4">F16</f>
        <v>2229.4</v>
      </c>
      <c r="G15" s="14">
        <f t="shared" si="4"/>
        <v>2318.6</v>
      </c>
      <c r="H15" s="14">
        <f t="shared" si="4"/>
        <v>2411.3000000000002</v>
      </c>
    </row>
    <row r="16" spans="1:8" ht="47.25" outlineLevel="7" x14ac:dyDescent="0.2">
      <c r="A16" s="16" t="s">
        <v>504</v>
      </c>
      <c r="B16" s="16" t="s">
        <v>508</v>
      </c>
      <c r="C16" s="16" t="s">
        <v>2</v>
      </c>
      <c r="D16" s="16" t="s">
        <v>4</v>
      </c>
      <c r="E16" s="32" t="s">
        <v>5</v>
      </c>
      <c r="F16" s="17">
        <v>2229.4</v>
      </c>
      <c r="G16" s="17">
        <v>2318.6</v>
      </c>
      <c r="H16" s="17">
        <v>2411.3000000000002</v>
      </c>
    </row>
    <row r="17" spans="1:8" ht="15.75" outlineLevel="3" x14ac:dyDescent="0.2">
      <c r="A17" s="13" t="s">
        <v>504</v>
      </c>
      <c r="B17" s="13" t="s">
        <v>508</v>
      </c>
      <c r="C17" s="13" t="s">
        <v>6</v>
      </c>
      <c r="D17" s="13"/>
      <c r="E17" s="30" t="s">
        <v>41</v>
      </c>
      <c r="F17" s="14">
        <f t="shared" ref="F17:H17" si="5">F18+F19</f>
        <v>6261</v>
      </c>
      <c r="G17" s="14">
        <f t="shared" si="5"/>
        <v>6491.6</v>
      </c>
      <c r="H17" s="14">
        <f t="shared" si="5"/>
        <v>6731.3</v>
      </c>
    </row>
    <row r="18" spans="1:8" ht="47.25" outlineLevel="7" x14ac:dyDescent="0.2">
      <c r="A18" s="16" t="s">
        <v>504</v>
      </c>
      <c r="B18" s="16" t="s">
        <v>508</v>
      </c>
      <c r="C18" s="16" t="s">
        <v>6</v>
      </c>
      <c r="D18" s="16" t="s">
        <v>4</v>
      </c>
      <c r="E18" s="32" t="s">
        <v>5</v>
      </c>
      <c r="F18" s="17">
        <v>5763.5</v>
      </c>
      <c r="G18" s="17">
        <v>5994.1</v>
      </c>
      <c r="H18" s="17">
        <v>6233.8</v>
      </c>
    </row>
    <row r="19" spans="1:8" ht="15.75" outlineLevel="7" x14ac:dyDescent="0.2">
      <c r="A19" s="16" t="s">
        <v>504</v>
      </c>
      <c r="B19" s="16" t="s">
        <v>508</v>
      </c>
      <c r="C19" s="16" t="s">
        <v>6</v>
      </c>
      <c r="D19" s="16" t="s">
        <v>7</v>
      </c>
      <c r="E19" s="32" t="s">
        <v>8</v>
      </c>
      <c r="F19" s="17">
        <v>497.5</v>
      </c>
      <c r="G19" s="17">
        <v>497.5</v>
      </c>
      <c r="H19" s="17">
        <v>497.5</v>
      </c>
    </row>
    <row r="20" spans="1:8" ht="15.75" outlineLevel="3" x14ac:dyDescent="0.2">
      <c r="A20" s="13" t="s">
        <v>504</v>
      </c>
      <c r="B20" s="13" t="s">
        <v>508</v>
      </c>
      <c r="C20" s="13" t="s">
        <v>9</v>
      </c>
      <c r="D20" s="13"/>
      <c r="E20" s="30" t="s">
        <v>10</v>
      </c>
      <c r="F20" s="14">
        <f t="shared" ref="F20:H20" si="6">F21</f>
        <v>15</v>
      </c>
      <c r="G20" s="14">
        <f t="shared" si="6"/>
        <v>15</v>
      </c>
      <c r="H20" s="14">
        <f t="shared" si="6"/>
        <v>15</v>
      </c>
    </row>
    <row r="21" spans="1:8" ht="15.75" outlineLevel="7" x14ac:dyDescent="0.2">
      <c r="A21" s="16" t="s">
        <v>504</v>
      </c>
      <c r="B21" s="16" t="s">
        <v>508</v>
      </c>
      <c r="C21" s="16" t="s">
        <v>9</v>
      </c>
      <c r="D21" s="16" t="s">
        <v>7</v>
      </c>
      <c r="E21" s="32" t="s">
        <v>8</v>
      </c>
      <c r="F21" s="17">
        <v>15</v>
      </c>
      <c r="G21" s="17">
        <v>15</v>
      </c>
      <c r="H21" s="17">
        <v>15</v>
      </c>
    </row>
    <row r="22" spans="1:8" ht="15.75" outlineLevel="1" x14ac:dyDescent="0.2">
      <c r="A22" s="13" t="s">
        <v>504</v>
      </c>
      <c r="B22" s="13" t="s">
        <v>510</v>
      </c>
      <c r="C22" s="13"/>
      <c r="D22" s="13"/>
      <c r="E22" s="30" t="s">
        <v>511</v>
      </c>
      <c r="F22" s="14">
        <f t="shared" ref="F22:F24" si="7">F23</f>
        <v>36</v>
      </c>
      <c r="G22" s="14">
        <f t="shared" ref="G22:G24" si="8">G23</f>
        <v>36</v>
      </c>
      <c r="H22" s="14">
        <f t="shared" ref="H22:H24" si="9">H23</f>
        <v>36</v>
      </c>
    </row>
    <row r="23" spans="1:8" ht="31.5" outlineLevel="2" x14ac:dyDescent="0.2">
      <c r="A23" s="13" t="s">
        <v>504</v>
      </c>
      <c r="B23" s="13" t="s">
        <v>510</v>
      </c>
      <c r="C23" s="13" t="s">
        <v>11</v>
      </c>
      <c r="D23" s="13"/>
      <c r="E23" s="30" t="s">
        <v>12</v>
      </c>
      <c r="F23" s="14">
        <f t="shared" si="7"/>
        <v>36</v>
      </c>
      <c r="G23" s="14">
        <f t="shared" si="8"/>
        <v>36</v>
      </c>
      <c r="H23" s="14">
        <f t="shared" si="9"/>
        <v>36</v>
      </c>
    </row>
    <row r="24" spans="1:8" ht="31.5" outlineLevel="3" x14ac:dyDescent="0.2">
      <c r="A24" s="13" t="s">
        <v>504</v>
      </c>
      <c r="B24" s="13" t="s">
        <v>510</v>
      </c>
      <c r="C24" s="13" t="s">
        <v>13</v>
      </c>
      <c r="D24" s="13"/>
      <c r="E24" s="30" t="s">
        <v>14</v>
      </c>
      <c r="F24" s="14">
        <f t="shared" si="7"/>
        <v>36</v>
      </c>
      <c r="G24" s="14">
        <f t="shared" si="8"/>
        <v>36</v>
      </c>
      <c r="H24" s="14">
        <f t="shared" si="9"/>
        <v>36</v>
      </c>
    </row>
    <row r="25" spans="1:8" ht="15.75" outlineLevel="7" x14ac:dyDescent="0.2">
      <c r="A25" s="16" t="s">
        <v>504</v>
      </c>
      <c r="B25" s="16" t="s">
        <v>510</v>
      </c>
      <c r="C25" s="16" t="s">
        <v>13</v>
      </c>
      <c r="D25" s="16" t="s">
        <v>7</v>
      </c>
      <c r="E25" s="32" t="s">
        <v>8</v>
      </c>
      <c r="F25" s="17">
        <v>36</v>
      </c>
      <c r="G25" s="17">
        <v>36</v>
      </c>
      <c r="H25" s="17">
        <v>36</v>
      </c>
    </row>
    <row r="26" spans="1:8" ht="15.75" outlineLevel="7" x14ac:dyDescent="0.2">
      <c r="A26" s="13" t="s">
        <v>504</v>
      </c>
      <c r="B26" s="13" t="s">
        <v>512</v>
      </c>
      <c r="C26" s="16"/>
      <c r="D26" s="16"/>
      <c r="E26" s="7" t="s">
        <v>513</v>
      </c>
      <c r="F26" s="14">
        <f t="shared" ref="F26:F29" si="10">F27</f>
        <v>65</v>
      </c>
      <c r="G26" s="14">
        <f t="shared" ref="G26:G29" si="11">G27</f>
        <v>65</v>
      </c>
      <c r="H26" s="14">
        <f t="shared" ref="H26:H29" si="12">H27</f>
        <v>65</v>
      </c>
    </row>
    <row r="27" spans="1:8" ht="15.75" outlineLevel="1" x14ac:dyDescent="0.2">
      <c r="A27" s="13" t="s">
        <v>504</v>
      </c>
      <c r="B27" s="13" t="s">
        <v>514</v>
      </c>
      <c r="C27" s="13"/>
      <c r="D27" s="13"/>
      <c r="E27" s="30" t="s">
        <v>515</v>
      </c>
      <c r="F27" s="14">
        <f t="shared" si="10"/>
        <v>65</v>
      </c>
      <c r="G27" s="14">
        <f t="shared" si="11"/>
        <v>65</v>
      </c>
      <c r="H27" s="14">
        <f t="shared" si="12"/>
        <v>65</v>
      </c>
    </row>
    <row r="28" spans="1:8" ht="15.75" outlineLevel="2" x14ac:dyDescent="0.2">
      <c r="A28" s="13" t="s">
        <v>504</v>
      </c>
      <c r="B28" s="13" t="s">
        <v>514</v>
      </c>
      <c r="C28" s="13" t="s">
        <v>0</v>
      </c>
      <c r="D28" s="13"/>
      <c r="E28" s="30" t="s">
        <v>1</v>
      </c>
      <c r="F28" s="14">
        <f t="shared" si="10"/>
        <v>65</v>
      </c>
      <c r="G28" s="14">
        <f t="shared" si="11"/>
        <v>65</v>
      </c>
      <c r="H28" s="14">
        <f t="shared" si="12"/>
        <v>65</v>
      </c>
    </row>
    <row r="29" spans="1:8" ht="15.75" outlineLevel="3" x14ac:dyDescent="0.2">
      <c r="A29" s="13" t="s">
        <v>504</v>
      </c>
      <c r="B29" s="13" t="s">
        <v>514</v>
      </c>
      <c r="C29" s="13" t="s">
        <v>6</v>
      </c>
      <c r="D29" s="13"/>
      <c r="E29" s="30" t="s">
        <v>41</v>
      </c>
      <c r="F29" s="14">
        <f t="shared" si="10"/>
        <v>65</v>
      </c>
      <c r="G29" s="14">
        <f t="shared" si="11"/>
        <v>65</v>
      </c>
      <c r="H29" s="14">
        <f t="shared" si="12"/>
        <v>65</v>
      </c>
    </row>
    <row r="30" spans="1:8" ht="15.75" outlineLevel="7" x14ac:dyDescent="0.2">
      <c r="A30" s="16" t="s">
        <v>504</v>
      </c>
      <c r="B30" s="16" t="s">
        <v>514</v>
      </c>
      <c r="C30" s="16" t="s">
        <v>6</v>
      </c>
      <c r="D30" s="16" t="s">
        <v>7</v>
      </c>
      <c r="E30" s="32" t="s">
        <v>8</v>
      </c>
      <c r="F30" s="17">
        <v>65</v>
      </c>
      <c r="G30" s="17">
        <v>65</v>
      </c>
      <c r="H30" s="17">
        <v>65</v>
      </c>
    </row>
    <row r="31" spans="1:8" ht="15.75" outlineLevel="7" x14ac:dyDescent="0.2">
      <c r="A31" s="16"/>
      <c r="B31" s="16"/>
      <c r="C31" s="16"/>
      <c r="D31" s="16"/>
      <c r="E31" s="32"/>
      <c r="F31" s="17"/>
      <c r="G31" s="17"/>
      <c r="H31" s="17"/>
    </row>
    <row r="32" spans="1:8" ht="15.75" x14ac:dyDescent="0.2">
      <c r="A32" s="13" t="s">
        <v>516</v>
      </c>
      <c r="B32" s="13"/>
      <c r="C32" s="13"/>
      <c r="D32" s="13"/>
      <c r="E32" s="30" t="s">
        <v>517</v>
      </c>
      <c r="F32" s="14">
        <f t="shared" ref="F32:H32" si="13">F33+F50</f>
        <v>11401.1</v>
      </c>
      <c r="G32" s="14">
        <f t="shared" si="13"/>
        <v>11647</v>
      </c>
      <c r="H32" s="14">
        <f t="shared" si="13"/>
        <v>11902.9</v>
      </c>
    </row>
    <row r="33" spans="1:8" ht="15.75" x14ac:dyDescent="0.2">
      <c r="A33" s="13" t="s">
        <v>516</v>
      </c>
      <c r="B33" s="13" t="s">
        <v>506</v>
      </c>
      <c r="C33" s="13"/>
      <c r="D33" s="13"/>
      <c r="E33" s="7" t="s">
        <v>507</v>
      </c>
      <c r="F33" s="14">
        <f t="shared" ref="F33:H33" si="14">F34+F46</f>
        <v>11001.7</v>
      </c>
      <c r="G33" s="14">
        <f t="shared" si="14"/>
        <v>11247.6</v>
      </c>
      <c r="H33" s="14">
        <f t="shared" si="14"/>
        <v>11503.5</v>
      </c>
    </row>
    <row r="34" spans="1:8" ht="31.5" outlineLevel="1" x14ac:dyDescent="0.2">
      <c r="A34" s="13" t="s">
        <v>516</v>
      </c>
      <c r="B34" s="13" t="s">
        <v>518</v>
      </c>
      <c r="C34" s="13"/>
      <c r="D34" s="13"/>
      <c r="E34" s="30" t="s">
        <v>519</v>
      </c>
      <c r="F34" s="14">
        <f t="shared" ref="F34:H34" si="15">F35</f>
        <v>9948.7000000000007</v>
      </c>
      <c r="G34" s="14">
        <f t="shared" si="15"/>
        <v>10194.6</v>
      </c>
      <c r="H34" s="14">
        <f t="shared" si="15"/>
        <v>10450.5</v>
      </c>
    </row>
    <row r="35" spans="1:8" ht="15.75" outlineLevel="2" x14ac:dyDescent="0.2">
      <c r="A35" s="13" t="s">
        <v>516</v>
      </c>
      <c r="B35" s="13" t="s">
        <v>518</v>
      </c>
      <c r="C35" s="13" t="s">
        <v>0</v>
      </c>
      <c r="D35" s="13"/>
      <c r="E35" s="30" t="s">
        <v>1</v>
      </c>
      <c r="F35" s="14">
        <f t="shared" ref="F35:H35" si="16">F36+F40+F42+F44</f>
        <v>9948.7000000000007</v>
      </c>
      <c r="G35" s="14">
        <f t="shared" si="16"/>
        <v>10194.6</v>
      </c>
      <c r="H35" s="14">
        <f t="shared" si="16"/>
        <v>10450.5</v>
      </c>
    </row>
    <row r="36" spans="1:8" ht="15.75" outlineLevel="3" x14ac:dyDescent="0.2">
      <c r="A36" s="13" t="s">
        <v>516</v>
      </c>
      <c r="B36" s="13" t="s">
        <v>518</v>
      </c>
      <c r="C36" s="13" t="s">
        <v>6</v>
      </c>
      <c r="D36" s="13"/>
      <c r="E36" s="30" t="s">
        <v>41</v>
      </c>
      <c r="F36" s="14">
        <f t="shared" ref="F36:H36" si="17">F37+F38+F39</f>
        <v>5071</v>
      </c>
      <c r="G36" s="14">
        <f t="shared" si="17"/>
        <v>5233.7000000000007</v>
      </c>
      <c r="H36" s="14">
        <f t="shared" si="17"/>
        <v>5403</v>
      </c>
    </row>
    <row r="37" spans="1:8" ht="47.25" outlineLevel="7" x14ac:dyDescent="0.2">
      <c r="A37" s="16" t="s">
        <v>516</v>
      </c>
      <c r="B37" s="16" t="s">
        <v>518</v>
      </c>
      <c r="C37" s="16" t="s">
        <v>6</v>
      </c>
      <c r="D37" s="16" t="s">
        <v>4</v>
      </c>
      <c r="E37" s="32" t="s">
        <v>5</v>
      </c>
      <c r="F37" s="17">
        <v>4069.9</v>
      </c>
      <c r="G37" s="17">
        <v>4232.6000000000004</v>
      </c>
      <c r="H37" s="17">
        <v>4401.8999999999996</v>
      </c>
    </row>
    <row r="38" spans="1:8" ht="15.75" outlineLevel="7" x14ac:dyDescent="0.2">
      <c r="A38" s="16" t="s">
        <v>516</v>
      </c>
      <c r="B38" s="16" t="s">
        <v>518</v>
      </c>
      <c r="C38" s="16" t="s">
        <v>6</v>
      </c>
      <c r="D38" s="16" t="s">
        <v>7</v>
      </c>
      <c r="E38" s="32" t="s">
        <v>8</v>
      </c>
      <c r="F38" s="17">
        <v>998.3</v>
      </c>
      <c r="G38" s="17">
        <v>998.3</v>
      </c>
      <c r="H38" s="17">
        <v>998.3</v>
      </c>
    </row>
    <row r="39" spans="1:8" ht="15.75" outlineLevel="7" x14ac:dyDescent="0.2">
      <c r="A39" s="16" t="s">
        <v>516</v>
      </c>
      <c r="B39" s="16" t="s">
        <v>518</v>
      </c>
      <c r="C39" s="16" t="s">
        <v>6</v>
      </c>
      <c r="D39" s="16" t="s">
        <v>15</v>
      </c>
      <c r="E39" s="32" t="s">
        <v>16</v>
      </c>
      <c r="F39" s="17">
        <v>2.8</v>
      </c>
      <c r="G39" s="17">
        <v>2.8</v>
      </c>
      <c r="H39" s="17">
        <v>2.8</v>
      </c>
    </row>
    <row r="40" spans="1:8" ht="15.75" outlineLevel="3" x14ac:dyDescent="0.2">
      <c r="A40" s="13" t="s">
        <v>516</v>
      </c>
      <c r="B40" s="13" t="s">
        <v>518</v>
      </c>
      <c r="C40" s="13" t="s">
        <v>17</v>
      </c>
      <c r="D40" s="13"/>
      <c r="E40" s="30" t="s">
        <v>18</v>
      </c>
      <c r="F40" s="14">
        <f t="shared" ref="F40:H40" si="18">F41</f>
        <v>2080.3000000000002</v>
      </c>
      <c r="G40" s="14">
        <f t="shared" si="18"/>
        <v>2163.5</v>
      </c>
      <c r="H40" s="14">
        <f t="shared" si="18"/>
        <v>2250.1</v>
      </c>
    </row>
    <row r="41" spans="1:8" ht="47.25" outlineLevel="7" x14ac:dyDescent="0.2">
      <c r="A41" s="16" t="s">
        <v>516</v>
      </c>
      <c r="B41" s="16" t="s">
        <v>518</v>
      </c>
      <c r="C41" s="16" t="s">
        <v>17</v>
      </c>
      <c r="D41" s="16" t="s">
        <v>4</v>
      </c>
      <c r="E41" s="32" t="s">
        <v>5</v>
      </c>
      <c r="F41" s="17">
        <v>2080.3000000000002</v>
      </c>
      <c r="G41" s="17">
        <v>2163.5</v>
      </c>
      <c r="H41" s="17">
        <v>2250.1</v>
      </c>
    </row>
    <row r="42" spans="1:8" ht="15.75" outlineLevel="3" x14ac:dyDescent="0.2">
      <c r="A42" s="13" t="s">
        <v>516</v>
      </c>
      <c r="B42" s="13" t="s">
        <v>518</v>
      </c>
      <c r="C42" s="13" t="s">
        <v>9</v>
      </c>
      <c r="D42" s="13"/>
      <c r="E42" s="30" t="s">
        <v>10</v>
      </c>
      <c r="F42" s="14">
        <f t="shared" ref="F42:H42" si="19">F43</f>
        <v>119</v>
      </c>
      <c r="G42" s="14">
        <f t="shared" si="19"/>
        <v>119</v>
      </c>
      <c r="H42" s="14">
        <f t="shared" si="19"/>
        <v>119</v>
      </c>
    </row>
    <row r="43" spans="1:8" ht="15.75" outlineLevel="7" x14ac:dyDescent="0.2">
      <c r="A43" s="16" t="s">
        <v>516</v>
      </c>
      <c r="B43" s="16" t="s">
        <v>518</v>
      </c>
      <c r="C43" s="16" t="s">
        <v>9</v>
      </c>
      <c r="D43" s="16" t="s">
        <v>7</v>
      </c>
      <c r="E43" s="32" t="s">
        <v>8</v>
      </c>
      <c r="F43" s="17">
        <v>119</v>
      </c>
      <c r="G43" s="17">
        <v>119</v>
      </c>
      <c r="H43" s="17">
        <v>119</v>
      </c>
    </row>
    <row r="44" spans="1:8" ht="15.75" outlineLevel="3" x14ac:dyDescent="0.2">
      <c r="A44" s="13" t="s">
        <v>516</v>
      </c>
      <c r="B44" s="13" t="s">
        <v>518</v>
      </c>
      <c r="C44" s="13" t="s">
        <v>19</v>
      </c>
      <c r="D44" s="13"/>
      <c r="E44" s="30" t="s">
        <v>20</v>
      </c>
      <c r="F44" s="14">
        <f t="shared" ref="F44:H44" si="20">F45</f>
        <v>2678.4</v>
      </c>
      <c r="G44" s="14">
        <f t="shared" si="20"/>
        <v>2678.4</v>
      </c>
      <c r="H44" s="14">
        <f t="shared" si="20"/>
        <v>2678.4</v>
      </c>
    </row>
    <row r="45" spans="1:8" ht="15.75" outlineLevel="7" x14ac:dyDescent="0.2">
      <c r="A45" s="16" t="s">
        <v>516</v>
      </c>
      <c r="B45" s="16" t="s">
        <v>518</v>
      </c>
      <c r="C45" s="16" t="s">
        <v>19</v>
      </c>
      <c r="D45" s="16" t="s">
        <v>21</v>
      </c>
      <c r="E45" s="32" t="s">
        <v>22</v>
      </c>
      <c r="F45" s="17">
        <v>2678.4</v>
      </c>
      <c r="G45" s="17">
        <v>2678.4</v>
      </c>
      <c r="H45" s="17">
        <v>2678.4</v>
      </c>
    </row>
    <row r="46" spans="1:8" ht="15.75" outlineLevel="1" x14ac:dyDescent="0.2">
      <c r="A46" s="13" t="s">
        <v>516</v>
      </c>
      <c r="B46" s="13" t="s">
        <v>510</v>
      </c>
      <c r="C46" s="13"/>
      <c r="D46" s="13"/>
      <c r="E46" s="30" t="s">
        <v>511</v>
      </c>
      <c r="F46" s="14">
        <f t="shared" ref="F46:F48" si="21">F47</f>
        <v>1053</v>
      </c>
      <c r="G46" s="14">
        <f t="shared" ref="G46:G48" si="22">G47</f>
        <v>1053</v>
      </c>
      <c r="H46" s="14">
        <f t="shared" ref="H46:H48" si="23">H47</f>
        <v>1053</v>
      </c>
    </row>
    <row r="47" spans="1:8" ht="31.5" outlineLevel="2" x14ac:dyDescent="0.2">
      <c r="A47" s="13" t="s">
        <v>516</v>
      </c>
      <c r="B47" s="13" t="s">
        <v>510</v>
      </c>
      <c r="C47" s="13" t="s">
        <v>11</v>
      </c>
      <c r="D47" s="13"/>
      <c r="E47" s="30" t="s">
        <v>12</v>
      </c>
      <c r="F47" s="14">
        <f t="shared" si="21"/>
        <v>1053</v>
      </c>
      <c r="G47" s="14">
        <f t="shared" si="22"/>
        <v>1053</v>
      </c>
      <c r="H47" s="14">
        <f t="shared" si="23"/>
        <v>1053</v>
      </c>
    </row>
    <row r="48" spans="1:8" ht="31.5" outlineLevel="3" x14ac:dyDescent="0.2">
      <c r="A48" s="13" t="s">
        <v>516</v>
      </c>
      <c r="B48" s="13" t="s">
        <v>510</v>
      </c>
      <c r="C48" s="13" t="s">
        <v>13</v>
      </c>
      <c r="D48" s="13"/>
      <c r="E48" s="30" t="s">
        <v>14</v>
      </c>
      <c r="F48" s="14">
        <f t="shared" si="21"/>
        <v>1053</v>
      </c>
      <c r="G48" s="14">
        <f t="shared" si="22"/>
        <v>1053</v>
      </c>
      <c r="H48" s="14">
        <f t="shared" si="23"/>
        <v>1053</v>
      </c>
    </row>
    <row r="49" spans="1:8" ht="15.75" outlineLevel="7" x14ac:dyDescent="0.2">
      <c r="A49" s="16" t="s">
        <v>516</v>
      </c>
      <c r="B49" s="16" t="s">
        <v>510</v>
      </c>
      <c r="C49" s="16" t="s">
        <v>13</v>
      </c>
      <c r="D49" s="16" t="s">
        <v>7</v>
      </c>
      <c r="E49" s="32" t="s">
        <v>8</v>
      </c>
      <c r="F49" s="17">
        <v>1053</v>
      </c>
      <c r="G49" s="17">
        <v>1053</v>
      </c>
      <c r="H49" s="17">
        <v>1053</v>
      </c>
    </row>
    <row r="50" spans="1:8" ht="15.75" outlineLevel="7" x14ac:dyDescent="0.2">
      <c r="A50" s="13" t="s">
        <v>516</v>
      </c>
      <c r="B50" s="13" t="s">
        <v>512</v>
      </c>
      <c r="C50" s="16"/>
      <c r="D50" s="16"/>
      <c r="E50" s="7" t="s">
        <v>513</v>
      </c>
      <c r="F50" s="14">
        <f t="shared" ref="F50:F55" si="24">F51</f>
        <v>399.4</v>
      </c>
      <c r="G50" s="14">
        <f t="shared" ref="G50:G55" si="25">G51</f>
        <v>399.4</v>
      </c>
      <c r="H50" s="14">
        <f t="shared" ref="H50:H55" si="26">H51</f>
        <v>399.4</v>
      </c>
    </row>
    <row r="51" spans="1:8" ht="15.75" outlineLevel="1" x14ac:dyDescent="0.2">
      <c r="A51" s="13" t="s">
        <v>516</v>
      </c>
      <c r="B51" s="13" t="s">
        <v>514</v>
      </c>
      <c r="C51" s="13"/>
      <c r="D51" s="13"/>
      <c r="E51" s="30" t="s">
        <v>515</v>
      </c>
      <c r="F51" s="14">
        <f t="shared" si="24"/>
        <v>399.4</v>
      </c>
      <c r="G51" s="14">
        <f t="shared" si="25"/>
        <v>399.4</v>
      </c>
      <c r="H51" s="14">
        <f t="shared" si="26"/>
        <v>399.4</v>
      </c>
    </row>
    <row r="52" spans="1:8" ht="15.75" outlineLevel="2" x14ac:dyDescent="0.2">
      <c r="A52" s="13" t="s">
        <v>516</v>
      </c>
      <c r="B52" s="13" t="s">
        <v>514</v>
      </c>
      <c r="C52" s="13" t="s">
        <v>0</v>
      </c>
      <c r="D52" s="13"/>
      <c r="E52" s="30" t="s">
        <v>1</v>
      </c>
      <c r="F52" s="14">
        <f>F53+F55</f>
        <v>399.4</v>
      </c>
      <c r="G52" s="14">
        <f t="shared" ref="G52:H52" si="27">G53+G55</f>
        <v>399.4</v>
      </c>
      <c r="H52" s="14">
        <f t="shared" si="27"/>
        <v>399.4</v>
      </c>
    </row>
    <row r="53" spans="1:8" ht="15.75" outlineLevel="3" x14ac:dyDescent="0.2">
      <c r="A53" s="13" t="s">
        <v>516</v>
      </c>
      <c r="B53" s="13" t="s">
        <v>514</v>
      </c>
      <c r="C53" s="13" t="s">
        <v>6</v>
      </c>
      <c r="D53" s="13"/>
      <c r="E53" s="30" t="s">
        <v>41</v>
      </c>
      <c r="F53" s="14">
        <f t="shared" si="24"/>
        <v>57</v>
      </c>
      <c r="G53" s="14">
        <f t="shared" si="25"/>
        <v>57</v>
      </c>
      <c r="H53" s="14">
        <f t="shared" si="26"/>
        <v>57</v>
      </c>
    </row>
    <row r="54" spans="1:8" ht="15.75" outlineLevel="7" x14ac:dyDescent="0.2">
      <c r="A54" s="16" t="s">
        <v>516</v>
      </c>
      <c r="B54" s="16" t="s">
        <v>514</v>
      </c>
      <c r="C54" s="16" t="s">
        <v>6</v>
      </c>
      <c r="D54" s="16" t="s">
        <v>7</v>
      </c>
      <c r="E54" s="32" t="s">
        <v>8</v>
      </c>
      <c r="F54" s="17">
        <v>57</v>
      </c>
      <c r="G54" s="17">
        <v>57</v>
      </c>
      <c r="H54" s="17">
        <v>57</v>
      </c>
    </row>
    <row r="55" spans="1:8" ht="15.75" outlineLevel="7" x14ac:dyDescent="0.2">
      <c r="A55" s="13" t="s">
        <v>516</v>
      </c>
      <c r="B55" s="13" t="s">
        <v>514</v>
      </c>
      <c r="C55" s="13" t="s">
        <v>17</v>
      </c>
      <c r="D55" s="13"/>
      <c r="E55" s="30" t="s">
        <v>18</v>
      </c>
      <c r="F55" s="14">
        <f t="shared" si="24"/>
        <v>342.4</v>
      </c>
      <c r="G55" s="14">
        <f t="shared" si="25"/>
        <v>342.4</v>
      </c>
      <c r="H55" s="14">
        <f t="shared" si="26"/>
        <v>342.4</v>
      </c>
    </row>
    <row r="56" spans="1:8" ht="15.75" outlineLevel="7" x14ac:dyDescent="0.2">
      <c r="A56" s="16" t="s">
        <v>516</v>
      </c>
      <c r="B56" s="16" t="s">
        <v>514</v>
      </c>
      <c r="C56" s="16" t="s">
        <v>17</v>
      </c>
      <c r="D56" s="16" t="s">
        <v>7</v>
      </c>
      <c r="E56" s="32" t="s">
        <v>8</v>
      </c>
      <c r="F56" s="17">
        <v>342.4</v>
      </c>
      <c r="G56" s="17">
        <v>342.4</v>
      </c>
      <c r="H56" s="17">
        <v>342.4</v>
      </c>
    </row>
    <row r="57" spans="1:8" ht="15.75" outlineLevel="7" x14ac:dyDescent="0.2">
      <c r="A57" s="16"/>
      <c r="B57" s="16"/>
      <c r="C57" s="16"/>
      <c r="D57" s="16"/>
      <c r="E57" s="32"/>
      <c r="F57" s="17"/>
      <c r="G57" s="17"/>
      <c r="H57" s="17"/>
    </row>
    <row r="58" spans="1:8" ht="15.75" x14ac:dyDescent="0.2">
      <c r="A58" s="13" t="s">
        <v>520</v>
      </c>
      <c r="B58" s="13"/>
      <c r="C58" s="13"/>
      <c r="D58" s="13"/>
      <c r="E58" s="30" t="s">
        <v>521</v>
      </c>
      <c r="F58" s="14">
        <f>F59+F163+F201+F268+F379+F391+F420+F427+F474</f>
        <v>1224464.0269399998</v>
      </c>
      <c r="G58" s="14">
        <f>G59+G163+G201+G268+G379+G391+G420+G427+G474</f>
        <v>974624.67</v>
      </c>
      <c r="H58" s="14">
        <f>H59+H163+H201+H268+H379+H391+H420+H427+H474</f>
        <v>849047.67</v>
      </c>
    </row>
    <row r="59" spans="1:8" ht="15.75" x14ac:dyDescent="0.2">
      <c r="A59" s="13" t="s">
        <v>520</v>
      </c>
      <c r="B59" s="13" t="s">
        <v>506</v>
      </c>
      <c r="C59" s="13"/>
      <c r="D59" s="13"/>
      <c r="E59" s="7" t="s">
        <v>507</v>
      </c>
      <c r="F59" s="14">
        <f>F60+F64+F95+F101+F105</f>
        <v>436351.16912999999</v>
      </c>
      <c r="G59" s="14">
        <f>G60+G64+G95+G101+G105</f>
        <v>256348.32</v>
      </c>
      <c r="H59" s="14">
        <f>H60+H64+H95+H101+H105</f>
        <v>204577.41999999998</v>
      </c>
    </row>
    <row r="60" spans="1:8" ht="31.5" outlineLevel="1" x14ac:dyDescent="0.2">
      <c r="A60" s="13" t="s">
        <v>520</v>
      </c>
      <c r="B60" s="13" t="s">
        <v>522</v>
      </c>
      <c r="C60" s="13"/>
      <c r="D60" s="13"/>
      <c r="E60" s="30" t="s">
        <v>523</v>
      </c>
      <c r="F60" s="14">
        <f t="shared" ref="F60:H62" si="28">F61</f>
        <v>3590</v>
      </c>
      <c r="G60" s="14">
        <f t="shared" si="28"/>
        <v>3733.6</v>
      </c>
      <c r="H60" s="14">
        <f t="shared" si="28"/>
        <v>3882.9</v>
      </c>
    </row>
    <row r="61" spans="1:8" ht="15.75" outlineLevel="2" x14ac:dyDescent="0.2">
      <c r="A61" s="13" t="s">
        <v>520</v>
      </c>
      <c r="B61" s="13" t="s">
        <v>522</v>
      </c>
      <c r="C61" s="13" t="s">
        <v>0</v>
      </c>
      <c r="D61" s="13"/>
      <c r="E61" s="30" t="s">
        <v>1</v>
      </c>
      <c r="F61" s="14">
        <f t="shared" si="28"/>
        <v>3590</v>
      </c>
      <c r="G61" s="14">
        <f t="shared" si="28"/>
        <v>3733.6</v>
      </c>
      <c r="H61" s="14">
        <f t="shared" si="28"/>
        <v>3882.9</v>
      </c>
    </row>
    <row r="62" spans="1:8" ht="15.75" outlineLevel="3" x14ac:dyDescent="0.2">
      <c r="A62" s="13" t="s">
        <v>520</v>
      </c>
      <c r="B62" s="13" t="s">
        <v>522</v>
      </c>
      <c r="C62" s="13" t="s">
        <v>23</v>
      </c>
      <c r="D62" s="13"/>
      <c r="E62" s="30" t="s">
        <v>432</v>
      </c>
      <c r="F62" s="14">
        <f t="shared" si="28"/>
        <v>3590</v>
      </c>
      <c r="G62" s="14">
        <f t="shared" si="28"/>
        <v>3733.6</v>
      </c>
      <c r="H62" s="14">
        <f t="shared" si="28"/>
        <v>3882.9</v>
      </c>
    </row>
    <row r="63" spans="1:8" ht="47.25" outlineLevel="7" x14ac:dyDescent="0.2">
      <c r="A63" s="16" t="s">
        <v>520</v>
      </c>
      <c r="B63" s="16" t="s">
        <v>522</v>
      </c>
      <c r="C63" s="16" t="s">
        <v>23</v>
      </c>
      <c r="D63" s="16" t="s">
        <v>4</v>
      </c>
      <c r="E63" s="32" t="s">
        <v>5</v>
      </c>
      <c r="F63" s="17">
        <v>3590</v>
      </c>
      <c r="G63" s="17">
        <v>3733.6</v>
      </c>
      <c r="H63" s="17">
        <v>3882.9</v>
      </c>
    </row>
    <row r="64" spans="1:8" ht="31.5" outlineLevel="1" x14ac:dyDescent="0.2">
      <c r="A64" s="13" t="s">
        <v>520</v>
      </c>
      <c r="B64" s="13" t="s">
        <v>524</v>
      </c>
      <c r="C64" s="13"/>
      <c r="D64" s="13"/>
      <c r="E64" s="30" t="s">
        <v>525</v>
      </c>
      <c r="F64" s="14">
        <f>F65+F72</f>
        <v>115091.27000000002</v>
      </c>
      <c r="G64" s="14">
        <f t="shared" ref="G64:H64" si="29">G65+G72</f>
        <v>118909.12000000001</v>
      </c>
      <c r="H64" s="14">
        <f t="shared" si="29"/>
        <v>122913.02000000002</v>
      </c>
    </row>
    <row r="65" spans="1:8" ht="31.5" outlineLevel="2" x14ac:dyDescent="0.2">
      <c r="A65" s="13" t="s">
        <v>520</v>
      </c>
      <c r="B65" s="13" t="s">
        <v>524</v>
      </c>
      <c r="C65" s="13" t="s">
        <v>24</v>
      </c>
      <c r="D65" s="13"/>
      <c r="E65" s="30" t="s">
        <v>25</v>
      </c>
      <c r="F65" s="14">
        <f t="shared" ref="F65:F66" si="30">F66</f>
        <v>320.89999999999998</v>
      </c>
      <c r="G65" s="14">
        <f t="shared" ref="G65:G66" si="31">G66</f>
        <v>202.9</v>
      </c>
      <c r="H65" s="14">
        <f t="shared" ref="H65:H66" si="32">H66</f>
        <v>202.9</v>
      </c>
    </row>
    <row r="66" spans="1:8" ht="31.5" outlineLevel="3" x14ac:dyDescent="0.2">
      <c r="A66" s="13" t="s">
        <v>520</v>
      </c>
      <c r="B66" s="13" t="s">
        <v>524</v>
      </c>
      <c r="C66" s="13" t="s">
        <v>26</v>
      </c>
      <c r="D66" s="13"/>
      <c r="E66" s="30" t="s">
        <v>27</v>
      </c>
      <c r="F66" s="14">
        <f t="shared" si="30"/>
        <v>320.89999999999998</v>
      </c>
      <c r="G66" s="14">
        <f t="shared" si="31"/>
        <v>202.9</v>
      </c>
      <c r="H66" s="14">
        <f t="shared" si="32"/>
        <v>202.9</v>
      </c>
    </row>
    <row r="67" spans="1:8" ht="15.75" outlineLevel="4" x14ac:dyDescent="0.2">
      <c r="A67" s="13" t="s">
        <v>520</v>
      </c>
      <c r="B67" s="13" t="s">
        <v>524</v>
      </c>
      <c r="C67" s="13" t="s">
        <v>28</v>
      </c>
      <c r="D67" s="13"/>
      <c r="E67" s="30" t="s">
        <v>29</v>
      </c>
      <c r="F67" s="14">
        <f t="shared" ref="F67:H67" si="33">F68+F70</f>
        <v>320.89999999999998</v>
      </c>
      <c r="G67" s="14">
        <f t="shared" si="33"/>
        <v>202.9</v>
      </c>
      <c r="H67" s="14">
        <f t="shared" si="33"/>
        <v>202.9</v>
      </c>
    </row>
    <row r="68" spans="1:8" ht="47.25" outlineLevel="5" x14ac:dyDescent="0.2">
      <c r="A68" s="33" t="s">
        <v>520</v>
      </c>
      <c r="B68" s="33" t="s">
        <v>524</v>
      </c>
      <c r="C68" s="33" t="s">
        <v>30</v>
      </c>
      <c r="D68" s="33"/>
      <c r="E68" s="45" t="s">
        <v>31</v>
      </c>
      <c r="F68" s="34">
        <f t="shared" ref="F68:H68" si="34">F69</f>
        <v>291.7</v>
      </c>
      <c r="G68" s="34">
        <f t="shared" si="34"/>
        <v>202.9</v>
      </c>
      <c r="H68" s="34">
        <f t="shared" si="34"/>
        <v>202.9</v>
      </c>
    </row>
    <row r="69" spans="1:8" ht="47.25" outlineLevel="7" x14ac:dyDescent="0.2">
      <c r="A69" s="35" t="s">
        <v>520</v>
      </c>
      <c r="B69" s="35" t="s">
        <v>524</v>
      </c>
      <c r="C69" s="35" t="s">
        <v>30</v>
      </c>
      <c r="D69" s="35" t="s">
        <v>4</v>
      </c>
      <c r="E69" s="46" t="s">
        <v>5</v>
      </c>
      <c r="F69" s="36">
        <v>291.7</v>
      </c>
      <c r="G69" s="36">
        <v>202.9</v>
      </c>
      <c r="H69" s="36">
        <v>202.9</v>
      </c>
    </row>
    <row r="70" spans="1:8" ht="31.5" outlineLevel="5" x14ac:dyDescent="0.2">
      <c r="A70" s="33" t="s">
        <v>520</v>
      </c>
      <c r="B70" s="33" t="s">
        <v>524</v>
      </c>
      <c r="C70" s="33" t="s">
        <v>32</v>
      </c>
      <c r="D70" s="33"/>
      <c r="E70" s="45" t="s">
        <v>33</v>
      </c>
      <c r="F70" s="34">
        <f t="shared" ref="F70:H70" si="35">F71</f>
        <v>29.2</v>
      </c>
      <c r="G70" s="34">
        <f t="shared" si="35"/>
        <v>0</v>
      </c>
      <c r="H70" s="34">
        <f t="shared" si="35"/>
        <v>0</v>
      </c>
    </row>
    <row r="71" spans="1:8" ht="47.25" outlineLevel="7" x14ac:dyDescent="0.2">
      <c r="A71" s="35" t="s">
        <v>520</v>
      </c>
      <c r="B71" s="35" t="s">
        <v>524</v>
      </c>
      <c r="C71" s="35" t="s">
        <v>32</v>
      </c>
      <c r="D71" s="35" t="s">
        <v>4</v>
      </c>
      <c r="E71" s="46" t="s">
        <v>5</v>
      </c>
      <c r="F71" s="36">
        <v>29.2</v>
      </c>
      <c r="G71" s="36"/>
      <c r="H71" s="36"/>
    </row>
    <row r="72" spans="1:8" ht="31.5" outlineLevel="2" x14ac:dyDescent="0.2">
      <c r="A72" s="13" t="s">
        <v>520</v>
      </c>
      <c r="B72" s="13" t="s">
        <v>524</v>
      </c>
      <c r="C72" s="13" t="s">
        <v>34</v>
      </c>
      <c r="D72" s="13"/>
      <c r="E72" s="30" t="s">
        <v>35</v>
      </c>
      <c r="F72" s="14">
        <f t="shared" ref="F72:F73" si="36">F73</f>
        <v>114770.37000000002</v>
      </c>
      <c r="G72" s="14">
        <f t="shared" ref="G72:G73" si="37">G73</f>
        <v>118706.22000000002</v>
      </c>
      <c r="H72" s="14">
        <f t="shared" ref="H72:H73" si="38">H73</f>
        <v>122710.12000000002</v>
      </c>
    </row>
    <row r="73" spans="1:8" ht="31.5" outlineLevel="3" x14ac:dyDescent="0.2">
      <c r="A73" s="13" t="s">
        <v>520</v>
      </c>
      <c r="B73" s="13" t="s">
        <v>524</v>
      </c>
      <c r="C73" s="13" t="s">
        <v>36</v>
      </c>
      <c r="D73" s="13"/>
      <c r="E73" s="30" t="s">
        <v>37</v>
      </c>
      <c r="F73" s="14">
        <f t="shared" si="36"/>
        <v>114770.37000000002</v>
      </c>
      <c r="G73" s="14">
        <f t="shared" si="37"/>
        <v>118706.22000000002</v>
      </c>
      <c r="H73" s="14">
        <f t="shared" si="38"/>
        <v>122710.12000000002</v>
      </c>
    </row>
    <row r="74" spans="1:8" ht="31.5" outlineLevel="4" x14ac:dyDescent="0.2">
      <c r="A74" s="13" t="s">
        <v>520</v>
      </c>
      <c r="B74" s="13" t="s">
        <v>524</v>
      </c>
      <c r="C74" s="13" t="s">
        <v>38</v>
      </c>
      <c r="D74" s="13"/>
      <c r="E74" s="30" t="s">
        <v>39</v>
      </c>
      <c r="F74" s="14">
        <f>F75+F79+F81+F83+F85+F88+F91+F93</f>
        <v>114770.37000000002</v>
      </c>
      <c r="G74" s="14">
        <f t="shared" ref="G74:H74" si="39">G75+G79+G81+G83+G85+G88+G91+G93</f>
        <v>118706.22000000002</v>
      </c>
      <c r="H74" s="14">
        <f t="shared" si="39"/>
        <v>122710.12000000002</v>
      </c>
    </row>
    <row r="75" spans="1:8" ht="15.75" outlineLevel="5" x14ac:dyDescent="0.2">
      <c r="A75" s="13" t="s">
        <v>520</v>
      </c>
      <c r="B75" s="13" t="s">
        <v>524</v>
      </c>
      <c r="C75" s="13" t="s">
        <v>40</v>
      </c>
      <c r="D75" s="13"/>
      <c r="E75" s="30" t="s">
        <v>41</v>
      </c>
      <c r="F75" s="14">
        <f>F76+F77+F78</f>
        <v>107849</v>
      </c>
      <c r="G75" s="14">
        <f>G76+G77+G78</f>
        <v>111795.09999999999</v>
      </c>
      <c r="H75" s="14">
        <f>H76+H77+H78</f>
        <v>115899</v>
      </c>
    </row>
    <row r="76" spans="1:8" ht="47.25" outlineLevel="7" x14ac:dyDescent="0.2">
      <c r="A76" s="16" t="s">
        <v>520</v>
      </c>
      <c r="B76" s="16" t="s">
        <v>524</v>
      </c>
      <c r="C76" s="16" t="s">
        <v>40</v>
      </c>
      <c r="D76" s="16" t="s">
        <v>4</v>
      </c>
      <c r="E76" s="32" t="s">
        <v>5</v>
      </c>
      <c r="F76" s="17">
        <v>98652.800000000003</v>
      </c>
      <c r="G76" s="17">
        <v>102598.9</v>
      </c>
      <c r="H76" s="17">
        <v>106702.8</v>
      </c>
    </row>
    <row r="77" spans="1:8" ht="15.75" outlineLevel="7" x14ac:dyDescent="0.2">
      <c r="A77" s="16" t="s">
        <v>520</v>
      </c>
      <c r="B77" s="16" t="s">
        <v>524</v>
      </c>
      <c r="C77" s="16" t="s">
        <v>40</v>
      </c>
      <c r="D77" s="16" t="s">
        <v>7</v>
      </c>
      <c r="E77" s="32" t="s">
        <v>8</v>
      </c>
      <c r="F77" s="17">
        <v>8987.4</v>
      </c>
      <c r="G77" s="17">
        <v>8987.4</v>
      </c>
      <c r="H77" s="17">
        <v>8987.4</v>
      </c>
    </row>
    <row r="78" spans="1:8" ht="15.75" outlineLevel="7" x14ac:dyDescent="0.2">
      <c r="A78" s="16" t="s">
        <v>520</v>
      </c>
      <c r="B78" s="16" t="s">
        <v>524</v>
      </c>
      <c r="C78" s="16" t="s">
        <v>40</v>
      </c>
      <c r="D78" s="16" t="s">
        <v>15</v>
      </c>
      <c r="E78" s="32" t="s">
        <v>16</v>
      </c>
      <c r="F78" s="17">
        <v>208.8</v>
      </c>
      <c r="G78" s="17">
        <v>208.8</v>
      </c>
      <c r="H78" s="17">
        <v>208.8</v>
      </c>
    </row>
    <row r="79" spans="1:8" ht="15.75" outlineLevel="5" x14ac:dyDescent="0.2">
      <c r="A79" s="13" t="s">
        <v>520</v>
      </c>
      <c r="B79" s="13" t="s">
        <v>524</v>
      </c>
      <c r="C79" s="13" t="s">
        <v>42</v>
      </c>
      <c r="D79" s="13"/>
      <c r="E79" s="30" t="s">
        <v>10</v>
      </c>
      <c r="F79" s="14">
        <f t="shared" ref="F79:H79" si="40">F80</f>
        <v>720</v>
      </c>
      <c r="G79" s="14">
        <f t="shared" si="40"/>
        <v>450</v>
      </c>
      <c r="H79" s="14">
        <f t="shared" si="40"/>
        <v>350</v>
      </c>
    </row>
    <row r="80" spans="1:8" ht="15.75" outlineLevel="7" x14ac:dyDescent="0.2">
      <c r="A80" s="16" t="s">
        <v>520</v>
      </c>
      <c r="B80" s="16" t="s">
        <v>524</v>
      </c>
      <c r="C80" s="16" t="s">
        <v>42</v>
      </c>
      <c r="D80" s="16" t="s">
        <v>7</v>
      </c>
      <c r="E80" s="32" t="s">
        <v>8</v>
      </c>
      <c r="F80" s="17">
        <v>720</v>
      </c>
      <c r="G80" s="17">
        <v>450</v>
      </c>
      <c r="H80" s="17">
        <v>350</v>
      </c>
    </row>
    <row r="81" spans="1:8" ht="47.25" outlineLevel="5" x14ac:dyDescent="0.2">
      <c r="A81" s="33" t="s">
        <v>520</v>
      </c>
      <c r="B81" s="33" t="s">
        <v>524</v>
      </c>
      <c r="C81" s="33" t="s">
        <v>43</v>
      </c>
      <c r="D81" s="33"/>
      <c r="E81" s="45" t="s">
        <v>526</v>
      </c>
      <c r="F81" s="34">
        <f t="shared" ref="F81:H81" si="41">F82</f>
        <v>18.2</v>
      </c>
      <c r="G81" s="34">
        <f t="shared" si="41"/>
        <v>19.100000000000001</v>
      </c>
      <c r="H81" s="34">
        <f t="shared" si="41"/>
        <v>19.100000000000001</v>
      </c>
    </row>
    <row r="82" spans="1:8" ht="47.25" outlineLevel="7" x14ac:dyDescent="0.2">
      <c r="A82" s="35" t="s">
        <v>520</v>
      </c>
      <c r="B82" s="35" t="s">
        <v>524</v>
      </c>
      <c r="C82" s="35" t="s">
        <v>43</v>
      </c>
      <c r="D82" s="35" t="s">
        <v>4</v>
      </c>
      <c r="E82" s="46" t="s">
        <v>5</v>
      </c>
      <c r="F82" s="36">
        <v>18.2</v>
      </c>
      <c r="G82" s="36">
        <v>19.100000000000001</v>
      </c>
      <c r="H82" s="36">
        <v>19.100000000000001</v>
      </c>
    </row>
    <row r="83" spans="1:8" ht="15.75" outlineLevel="5" x14ac:dyDescent="0.2">
      <c r="A83" s="33" t="s">
        <v>520</v>
      </c>
      <c r="B83" s="33" t="s">
        <v>524</v>
      </c>
      <c r="C83" s="33" t="s">
        <v>44</v>
      </c>
      <c r="D83" s="33"/>
      <c r="E83" s="45" t="s">
        <v>45</v>
      </c>
      <c r="F83" s="34">
        <f t="shared" ref="F83:H83" si="42">F84</f>
        <v>70.3</v>
      </c>
      <c r="G83" s="34">
        <f t="shared" si="42"/>
        <v>70.3</v>
      </c>
      <c r="H83" s="34">
        <f t="shared" si="42"/>
        <v>70.3</v>
      </c>
    </row>
    <row r="84" spans="1:8" ht="15.75" outlineLevel="7" x14ac:dyDescent="0.2">
      <c r="A84" s="35" t="s">
        <v>520</v>
      </c>
      <c r="B84" s="35" t="s">
        <v>524</v>
      </c>
      <c r="C84" s="35" t="s">
        <v>44</v>
      </c>
      <c r="D84" s="35" t="s">
        <v>7</v>
      </c>
      <c r="E84" s="46" t="s">
        <v>8</v>
      </c>
      <c r="F84" s="36">
        <v>70.3</v>
      </c>
      <c r="G84" s="36">
        <v>70.3</v>
      </c>
      <c r="H84" s="36">
        <v>70.3</v>
      </c>
    </row>
    <row r="85" spans="1:8" ht="15.75" outlineLevel="5" x14ac:dyDescent="0.2">
      <c r="A85" s="33" t="s">
        <v>520</v>
      </c>
      <c r="B85" s="33" t="s">
        <v>524</v>
      </c>
      <c r="C85" s="33" t="s">
        <v>46</v>
      </c>
      <c r="D85" s="33"/>
      <c r="E85" s="45" t="s">
        <v>47</v>
      </c>
      <c r="F85" s="34">
        <f t="shared" ref="F85:H85" si="43">F86+F87</f>
        <v>310.60000000000002</v>
      </c>
      <c r="G85" s="34">
        <f t="shared" si="43"/>
        <v>324</v>
      </c>
      <c r="H85" s="34">
        <f t="shared" si="43"/>
        <v>324</v>
      </c>
    </row>
    <row r="86" spans="1:8" ht="47.25" outlineLevel="7" x14ac:dyDescent="0.2">
      <c r="A86" s="35" t="s">
        <v>520</v>
      </c>
      <c r="B86" s="35" t="s">
        <v>524</v>
      </c>
      <c r="C86" s="35" t="s">
        <v>46</v>
      </c>
      <c r="D86" s="35" t="s">
        <v>4</v>
      </c>
      <c r="E86" s="46" t="s">
        <v>5</v>
      </c>
      <c r="F86" s="36">
        <v>220.6</v>
      </c>
      <c r="G86" s="36">
        <v>234</v>
      </c>
      <c r="H86" s="36">
        <v>234</v>
      </c>
    </row>
    <row r="87" spans="1:8" ht="15.75" outlineLevel="7" x14ac:dyDescent="0.2">
      <c r="A87" s="35" t="s">
        <v>520</v>
      </c>
      <c r="B87" s="35" t="s">
        <v>524</v>
      </c>
      <c r="C87" s="35" t="s">
        <v>46</v>
      </c>
      <c r="D87" s="35" t="s">
        <v>7</v>
      </c>
      <c r="E87" s="46" t="s">
        <v>8</v>
      </c>
      <c r="F87" s="36">
        <v>90</v>
      </c>
      <c r="G87" s="36">
        <v>90</v>
      </c>
      <c r="H87" s="36">
        <v>90</v>
      </c>
    </row>
    <row r="88" spans="1:8" ht="31.5" outlineLevel="5" x14ac:dyDescent="0.2">
      <c r="A88" s="33" t="s">
        <v>520</v>
      </c>
      <c r="B88" s="33" t="s">
        <v>524</v>
      </c>
      <c r="C88" s="33" t="s">
        <v>48</v>
      </c>
      <c r="D88" s="33"/>
      <c r="E88" s="45" t="s">
        <v>459</v>
      </c>
      <c r="F88" s="34">
        <f>F89+F90</f>
        <v>5418.6</v>
      </c>
      <c r="G88" s="34">
        <f t="shared" ref="G88:H88" si="44">G89+G90</f>
        <v>5647.3</v>
      </c>
      <c r="H88" s="34">
        <f t="shared" si="44"/>
        <v>5647.3</v>
      </c>
    </row>
    <row r="89" spans="1:8" ht="47.25" outlineLevel="7" x14ac:dyDescent="0.2">
      <c r="A89" s="35" t="s">
        <v>520</v>
      </c>
      <c r="B89" s="35" t="s">
        <v>524</v>
      </c>
      <c r="C89" s="35" t="s">
        <v>48</v>
      </c>
      <c r="D89" s="35" t="s">
        <v>4</v>
      </c>
      <c r="E89" s="46" t="s">
        <v>5</v>
      </c>
      <c r="F89" s="36">
        <v>5298.6</v>
      </c>
      <c r="G89" s="36">
        <v>5527.3</v>
      </c>
      <c r="H89" s="36">
        <v>5527.3</v>
      </c>
    </row>
    <row r="90" spans="1:8" ht="15.75" outlineLevel="7" x14ac:dyDescent="0.2">
      <c r="A90" s="35" t="s">
        <v>520</v>
      </c>
      <c r="B90" s="35" t="s">
        <v>524</v>
      </c>
      <c r="C90" s="35" t="s">
        <v>48</v>
      </c>
      <c r="D90" s="35" t="s">
        <v>7</v>
      </c>
      <c r="E90" s="46" t="s">
        <v>8</v>
      </c>
      <c r="F90" s="36">
        <v>120</v>
      </c>
      <c r="G90" s="36">
        <v>120</v>
      </c>
      <c r="H90" s="36">
        <v>120</v>
      </c>
    </row>
    <row r="91" spans="1:8" ht="47.25" outlineLevel="5" x14ac:dyDescent="0.2">
      <c r="A91" s="33" t="s">
        <v>520</v>
      </c>
      <c r="B91" s="33" t="s">
        <v>524</v>
      </c>
      <c r="C91" s="33" t="s">
        <v>49</v>
      </c>
      <c r="D91" s="33"/>
      <c r="E91" s="45" t="s">
        <v>50</v>
      </c>
      <c r="F91" s="34">
        <f t="shared" ref="F91:H91" si="45">F92</f>
        <v>0.6</v>
      </c>
      <c r="G91" s="34">
        <f t="shared" si="45"/>
        <v>0.6</v>
      </c>
      <c r="H91" s="34">
        <f t="shared" si="45"/>
        <v>0.6</v>
      </c>
    </row>
    <row r="92" spans="1:8" ht="47.25" outlineLevel="7" x14ac:dyDescent="0.2">
      <c r="A92" s="35" t="s">
        <v>520</v>
      </c>
      <c r="B92" s="35" t="s">
        <v>524</v>
      </c>
      <c r="C92" s="35" t="s">
        <v>49</v>
      </c>
      <c r="D92" s="35" t="s">
        <v>4</v>
      </c>
      <c r="E92" s="46" t="s">
        <v>5</v>
      </c>
      <c r="F92" s="36">
        <v>0.6</v>
      </c>
      <c r="G92" s="36">
        <v>0.6</v>
      </c>
      <c r="H92" s="36">
        <v>0.6</v>
      </c>
    </row>
    <row r="93" spans="1:8" ht="31.5" outlineLevel="7" x14ac:dyDescent="0.2">
      <c r="A93" s="33" t="s">
        <v>520</v>
      </c>
      <c r="B93" s="33" t="s">
        <v>524</v>
      </c>
      <c r="C93" s="33" t="s">
        <v>630</v>
      </c>
      <c r="D93" s="33"/>
      <c r="E93" s="45" t="s">
        <v>849</v>
      </c>
      <c r="F93" s="34">
        <f>F94</f>
        <v>383.07</v>
      </c>
      <c r="G93" s="34">
        <f t="shared" ref="G93:H93" si="46">G94</f>
        <v>399.82</v>
      </c>
      <c r="H93" s="34">
        <f t="shared" si="46"/>
        <v>399.82</v>
      </c>
    </row>
    <row r="94" spans="1:8" ht="47.25" outlineLevel="7" x14ac:dyDescent="0.2">
      <c r="A94" s="35" t="s">
        <v>520</v>
      </c>
      <c r="B94" s="35" t="s">
        <v>524</v>
      </c>
      <c r="C94" s="35" t="s">
        <v>630</v>
      </c>
      <c r="D94" s="35" t="s">
        <v>4</v>
      </c>
      <c r="E94" s="46" t="s">
        <v>5</v>
      </c>
      <c r="F94" s="36">
        <v>383.07</v>
      </c>
      <c r="G94" s="36">
        <v>399.82</v>
      </c>
      <c r="H94" s="36">
        <v>399.82</v>
      </c>
    </row>
    <row r="95" spans="1:8" ht="15.75" outlineLevel="1" x14ac:dyDescent="0.2">
      <c r="A95" s="13" t="s">
        <v>520</v>
      </c>
      <c r="B95" s="13" t="s">
        <v>527</v>
      </c>
      <c r="C95" s="13"/>
      <c r="D95" s="13"/>
      <c r="E95" s="30" t="s">
        <v>528</v>
      </c>
      <c r="F95" s="14">
        <f t="shared" ref="F95:F99" si="47">F96</f>
        <v>11.3</v>
      </c>
      <c r="G95" s="14">
        <f t="shared" ref="G95:G99" si="48">G96</f>
        <v>10.9</v>
      </c>
      <c r="H95" s="14">
        <f t="shared" ref="H95:H99" si="49">H96</f>
        <v>10.9</v>
      </c>
    </row>
    <row r="96" spans="1:8" ht="31.5" outlineLevel="2" x14ac:dyDescent="0.2">
      <c r="A96" s="13" t="s">
        <v>520</v>
      </c>
      <c r="B96" s="13" t="s">
        <v>527</v>
      </c>
      <c r="C96" s="13" t="s">
        <v>34</v>
      </c>
      <c r="D96" s="13"/>
      <c r="E96" s="30" t="s">
        <v>35</v>
      </c>
      <c r="F96" s="14">
        <f t="shared" si="47"/>
        <v>11.3</v>
      </c>
      <c r="G96" s="14">
        <f t="shared" si="48"/>
        <v>10.9</v>
      </c>
      <c r="H96" s="14">
        <f t="shared" si="49"/>
        <v>10.9</v>
      </c>
    </row>
    <row r="97" spans="1:8" ht="31.5" outlineLevel="3" x14ac:dyDescent="0.2">
      <c r="A97" s="13" t="s">
        <v>520</v>
      </c>
      <c r="B97" s="13" t="s">
        <v>527</v>
      </c>
      <c r="C97" s="13" t="s">
        <v>36</v>
      </c>
      <c r="D97" s="13"/>
      <c r="E97" s="30" t="s">
        <v>37</v>
      </c>
      <c r="F97" s="14">
        <f t="shared" si="47"/>
        <v>11.3</v>
      </c>
      <c r="G97" s="14">
        <f t="shared" si="48"/>
        <v>10.9</v>
      </c>
      <c r="H97" s="14">
        <f t="shared" si="49"/>
        <v>10.9</v>
      </c>
    </row>
    <row r="98" spans="1:8" ht="31.5" outlineLevel="4" x14ac:dyDescent="0.2">
      <c r="A98" s="13" t="s">
        <v>520</v>
      </c>
      <c r="B98" s="13" t="s">
        <v>527</v>
      </c>
      <c r="C98" s="13" t="s">
        <v>38</v>
      </c>
      <c r="D98" s="13"/>
      <c r="E98" s="30" t="s">
        <v>39</v>
      </c>
      <c r="F98" s="14">
        <f t="shared" si="47"/>
        <v>11.3</v>
      </c>
      <c r="G98" s="14">
        <f t="shared" si="48"/>
        <v>10.9</v>
      </c>
      <c r="H98" s="14">
        <f t="shared" si="49"/>
        <v>10.9</v>
      </c>
    </row>
    <row r="99" spans="1:8" ht="31.5" outlineLevel="5" x14ac:dyDescent="0.2">
      <c r="A99" s="33" t="s">
        <v>520</v>
      </c>
      <c r="B99" s="33" t="s">
        <v>527</v>
      </c>
      <c r="C99" s="33" t="s">
        <v>51</v>
      </c>
      <c r="D99" s="33"/>
      <c r="E99" s="45" t="s">
        <v>52</v>
      </c>
      <c r="F99" s="34">
        <f t="shared" si="47"/>
        <v>11.3</v>
      </c>
      <c r="G99" s="34">
        <f t="shared" si="48"/>
        <v>10.9</v>
      </c>
      <c r="H99" s="34">
        <f t="shared" si="49"/>
        <v>10.9</v>
      </c>
    </row>
    <row r="100" spans="1:8" ht="15.75" outlineLevel="7" x14ac:dyDescent="0.2">
      <c r="A100" s="35" t="s">
        <v>520</v>
      </c>
      <c r="B100" s="35" t="s">
        <v>527</v>
      </c>
      <c r="C100" s="35" t="s">
        <v>51</v>
      </c>
      <c r="D100" s="35" t="s">
        <v>7</v>
      </c>
      <c r="E100" s="46" t="s">
        <v>8</v>
      </c>
      <c r="F100" s="36">
        <v>11.3</v>
      </c>
      <c r="G100" s="36">
        <v>10.9</v>
      </c>
      <c r="H100" s="36">
        <v>10.9</v>
      </c>
    </row>
    <row r="101" spans="1:8" ht="15.75" outlineLevel="1" x14ac:dyDescent="0.2">
      <c r="A101" s="13" t="s">
        <v>520</v>
      </c>
      <c r="B101" s="13" t="s">
        <v>529</v>
      </c>
      <c r="C101" s="13"/>
      <c r="D101" s="13"/>
      <c r="E101" s="30" t="s">
        <v>530</v>
      </c>
      <c r="F101" s="14">
        <f t="shared" ref="F101:F103" si="50">F102</f>
        <v>7000</v>
      </c>
      <c r="G101" s="14">
        <f t="shared" ref="G101:G103" si="51">G102</f>
        <v>4000</v>
      </c>
      <c r="H101" s="14">
        <f t="shared" ref="H101:H103" si="52">H102</f>
        <v>4800</v>
      </c>
    </row>
    <row r="102" spans="1:8" ht="31.5" outlineLevel="2" x14ac:dyDescent="0.2">
      <c r="A102" s="13" t="s">
        <v>520</v>
      </c>
      <c r="B102" s="13" t="s">
        <v>529</v>
      </c>
      <c r="C102" s="13" t="s">
        <v>11</v>
      </c>
      <c r="D102" s="13"/>
      <c r="E102" s="30" t="s">
        <v>12</v>
      </c>
      <c r="F102" s="14">
        <f t="shared" si="50"/>
        <v>7000</v>
      </c>
      <c r="G102" s="14">
        <f t="shared" si="51"/>
        <v>4000</v>
      </c>
      <c r="H102" s="14">
        <f t="shared" si="52"/>
        <v>4800</v>
      </c>
    </row>
    <row r="103" spans="1:8" ht="15.75" outlineLevel="3" x14ac:dyDescent="0.2">
      <c r="A103" s="13" t="s">
        <v>520</v>
      </c>
      <c r="B103" s="13" t="s">
        <v>529</v>
      </c>
      <c r="C103" s="13" t="s">
        <v>53</v>
      </c>
      <c r="D103" s="13"/>
      <c r="E103" s="30" t="s">
        <v>497</v>
      </c>
      <c r="F103" s="14">
        <f t="shared" si="50"/>
        <v>7000</v>
      </c>
      <c r="G103" s="14">
        <f t="shared" si="51"/>
        <v>4000</v>
      </c>
      <c r="H103" s="14">
        <f t="shared" si="52"/>
        <v>4800</v>
      </c>
    </row>
    <row r="104" spans="1:8" ht="15.75" outlineLevel="7" x14ac:dyDescent="0.2">
      <c r="A104" s="16" t="s">
        <v>520</v>
      </c>
      <c r="B104" s="16" t="s">
        <v>529</v>
      </c>
      <c r="C104" s="16" t="s">
        <v>53</v>
      </c>
      <c r="D104" s="16" t="s">
        <v>15</v>
      </c>
      <c r="E104" s="32" t="s">
        <v>16</v>
      </c>
      <c r="F104" s="17">
        <v>7000</v>
      </c>
      <c r="G104" s="17">
        <v>4000</v>
      </c>
      <c r="H104" s="17">
        <v>4800</v>
      </c>
    </row>
    <row r="105" spans="1:8" ht="15.75" outlineLevel="1" x14ac:dyDescent="0.2">
      <c r="A105" s="13" t="s">
        <v>520</v>
      </c>
      <c r="B105" s="13" t="s">
        <v>510</v>
      </c>
      <c r="C105" s="13"/>
      <c r="D105" s="13"/>
      <c r="E105" s="30" t="s">
        <v>511</v>
      </c>
      <c r="F105" s="14">
        <f t="shared" ref="F105:H105" si="53">F106+F114+F128+F154</f>
        <v>310658.59912999999</v>
      </c>
      <c r="G105" s="14">
        <f t="shared" si="53"/>
        <v>129694.7</v>
      </c>
      <c r="H105" s="14">
        <f t="shared" si="53"/>
        <v>72970.599999999991</v>
      </c>
    </row>
    <row r="106" spans="1:8" ht="31.5" outlineLevel="2" x14ac:dyDescent="0.2">
      <c r="A106" s="13" t="s">
        <v>520</v>
      </c>
      <c r="B106" s="13" t="s">
        <v>510</v>
      </c>
      <c r="C106" s="13" t="s">
        <v>54</v>
      </c>
      <c r="D106" s="13"/>
      <c r="E106" s="30" t="s">
        <v>55</v>
      </c>
      <c r="F106" s="14">
        <f t="shared" ref="F106:H106" si="54">F107</f>
        <v>365</v>
      </c>
      <c r="G106" s="14">
        <f t="shared" si="54"/>
        <v>342.5</v>
      </c>
      <c r="H106" s="14">
        <f t="shared" si="54"/>
        <v>342.5</v>
      </c>
    </row>
    <row r="107" spans="1:8" ht="15.75" outlineLevel="3" x14ac:dyDescent="0.2">
      <c r="A107" s="13" t="s">
        <v>520</v>
      </c>
      <c r="B107" s="13" t="s">
        <v>510</v>
      </c>
      <c r="C107" s="13" t="s">
        <v>56</v>
      </c>
      <c r="D107" s="13"/>
      <c r="E107" s="30" t="s">
        <v>57</v>
      </c>
      <c r="F107" s="14">
        <f>F111+F108</f>
        <v>365</v>
      </c>
      <c r="G107" s="14">
        <f t="shared" ref="G107:H107" si="55">G111+G108</f>
        <v>342.5</v>
      </c>
      <c r="H107" s="14">
        <f t="shared" si="55"/>
        <v>342.5</v>
      </c>
    </row>
    <row r="108" spans="1:8" ht="31.5" outlineLevel="3" x14ac:dyDescent="0.2">
      <c r="A108" s="13" t="s">
        <v>520</v>
      </c>
      <c r="B108" s="13" t="s">
        <v>510</v>
      </c>
      <c r="C108" s="13" t="s">
        <v>341</v>
      </c>
      <c r="D108" s="13"/>
      <c r="E108" s="30" t="s">
        <v>342</v>
      </c>
      <c r="F108" s="14">
        <f>F109</f>
        <v>22.5</v>
      </c>
      <c r="G108" s="14">
        <f t="shared" ref="G108:H109" si="56">G109</f>
        <v>0</v>
      </c>
      <c r="H108" s="14">
        <f t="shared" si="56"/>
        <v>0</v>
      </c>
    </row>
    <row r="109" spans="1:8" ht="31.5" outlineLevel="3" x14ac:dyDescent="0.2">
      <c r="A109" s="13" t="s">
        <v>520</v>
      </c>
      <c r="B109" s="13" t="s">
        <v>510</v>
      </c>
      <c r="C109" s="13" t="s">
        <v>343</v>
      </c>
      <c r="D109" s="13"/>
      <c r="E109" s="30" t="s">
        <v>344</v>
      </c>
      <c r="F109" s="14">
        <f>F110</f>
        <v>22.5</v>
      </c>
      <c r="G109" s="14">
        <f t="shared" si="56"/>
        <v>0</v>
      </c>
      <c r="H109" s="14">
        <f t="shared" si="56"/>
        <v>0</v>
      </c>
    </row>
    <row r="110" spans="1:8" ht="15.75" outlineLevel="3" x14ac:dyDescent="0.2">
      <c r="A110" s="16" t="s">
        <v>520</v>
      </c>
      <c r="B110" s="16" t="s">
        <v>510</v>
      </c>
      <c r="C110" s="16" t="s">
        <v>343</v>
      </c>
      <c r="D110" s="16" t="s">
        <v>7</v>
      </c>
      <c r="E110" s="32" t="s">
        <v>8</v>
      </c>
      <c r="F110" s="17">
        <v>22.5</v>
      </c>
      <c r="G110" s="17"/>
      <c r="H110" s="17"/>
    </row>
    <row r="111" spans="1:8" ht="31.5" outlineLevel="4" x14ac:dyDescent="0.2">
      <c r="A111" s="13" t="s">
        <v>520</v>
      </c>
      <c r="B111" s="13" t="s">
        <v>510</v>
      </c>
      <c r="C111" s="13" t="s">
        <v>58</v>
      </c>
      <c r="D111" s="13"/>
      <c r="E111" s="30" t="s">
        <v>59</v>
      </c>
      <c r="F111" s="14">
        <f t="shared" ref="F111:F112" si="57">F112</f>
        <v>342.5</v>
      </c>
      <c r="G111" s="14">
        <f t="shared" ref="G111:G112" si="58">G112</f>
        <v>342.5</v>
      </c>
      <c r="H111" s="14">
        <f t="shared" ref="H111:H112" si="59">H112</f>
        <v>342.5</v>
      </c>
    </row>
    <row r="112" spans="1:8" ht="15.75" outlineLevel="5" x14ac:dyDescent="0.2">
      <c r="A112" s="13" t="s">
        <v>520</v>
      </c>
      <c r="B112" s="13" t="s">
        <v>510</v>
      </c>
      <c r="C112" s="13" t="s">
        <v>60</v>
      </c>
      <c r="D112" s="13"/>
      <c r="E112" s="30" t="s">
        <v>61</v>
      </c>
      <c r="F112" s="14">
        <f t="shared" si="57"/>
        <v>342.5</v>
      </c>
      <c r="G112" s="14">
        <f t="shared" si="58"/>
        <v>342.5</v>
      </c>
      <c r="H112" s="14">
        <f t="shared" si="59"/>
        <v>342.5</v>
      </c>
    </row>
    <row r="113" spans="1:8" ht="15.75" outlineLevel="7" x14ac:dyDescent="0.2">
      <c r="A113" s="16" t="s">
        <v>520</v>
      </c>
      <c r="B113" s="16" t="s">
        <v>510</v>
      </c>
      <c r="C113" s="16" t="s">
        <v>60</v>
      </c>
      <c r="D113" s="16" t="s">
        <v>7</v>
      </c>
      <c r="E113" s="32" t="s">
        <v>8</v>
      </c>
      <c r="F113" s="17">
        <v>342.5</v>
      </c>
      <c r="G113" s="17">
        <v>342.5</v>
      </c>
      <c r="H113" s="17">
        <v>342.5</v>
      </c>
    </row>
    <row r="114" spans="1:8" ht="31.5" outlineLevel="2" x14ac:dyDescent="0.2">
      <c r="A114" s="13" t="s">
        <v>520</v>
      </c>
      <c r="B114" s="13" t="s">
        <v>510</v>
      </c>
      <c r="C114" s="13" t="s">
        <v>62</v>
      </c>
      <c r="D114" s="13"/>
      <c r="E114" s="30" t="s">
        <v>63</v>
      </c>
      <c r="F114" s="14">
        <f t="shared" ref="F114:H114" si="60">F115+F124</f>
        <v>5515.11913</v>
      </c>
      <c r="G114" s="14">
        <f t="shared" si="60"/>
        <v>4123.7</v>
      </c>
      <c r="H114" s="14">
        <f t="shared" si="60"/>
        <v>4123.7</v>
      </c>
    </row>
    <row r="115" spans="1:8" ht="15.75" outlineLevel="3" x14ac:dyDescent="0.2">
      <c r="A115" s="13" t="s">
        <v>520</v>
      </c>
      <c r="B115" s="13" t="s">
        <v>510</v>
      </c>
      <c r="C115" s="13" t="s">
        <v>64</v>
      </c>
      <c r="D115" s="13"/>
      <c r="E115" s="30" t="s">
        <v>65</v>
      </c>
      <c r="F115" s="14">
        <f t="shared" ref="F115:H115" si="61">F116</f>
        <v>5240.3191299999999</v>
      </c>
      <c r="G115" s="14">
        <f t="shared" si="61"/>
        <v>3848.9</v>
      </c>
      <c r="H115" s="14">
        <f t="shared" si="61"/>
        <v>3848.9</v>
      </c>
    </row>
    <row r="116" spans="1:8" ht="31.5" outlineLevel="4" x14ac:dyDescent="0.2">
      <c r="A116" s="13" t="s">
        <v>520</v>
      </c>
      <c r="B116" s="13" t="s">
        <v>510</v>
      </c>
      <c r="C116" s="13" t="s">
        <v>66</v>
      </c>
      <c r="D116" s="13"/>
      <c r="E116" s="30" t="s">
        <v>67</v>
      </c>
      <c r="F116" s="14">
        <f>F117+F120+F122</f>
        <v>5240.3191299999999</v>
      </c>
      <c r="G116" s="14">
        <f t="shared" ref="G116:H116" si="62">G117+G120+G122</f>
        <v>3848.9</v>
      </c>
      <c r="H116" s="14">
        <f t="shared" si="62"/>
        <v>3848.9</v>
      </c>
    </row>
    <row r="117" spans="1:8" ht="31.5" outlineLevel="5" x14ac:dyDescent="0.2">
      <c r="A117" s="13" t="s">
        <v>520</v>
      </c>
      <c r="B117" s="13" t="s">
        <v>510</v>
      </c>
      <c r="C117" s="13" t="s">
        <v>68</v>
      </c>
      <c r="D117" s="13"/>
      <c r="E117" s="30" t="s">
        <v>69</v>
      </c>
      <c r="F117" s="14">
        <f t="shared" ref="F117:H117" si="63">F118+F119</f>
        <v>2542.9</v>
      </c>
      <c r="G117" s="14">
        <f t="shared" si="63"/>
        <v>2542.9</v>
      </c>
      <c r="H117" s="14">
        <f t="shared" si="63"/>
        <v>2542.9</v>
      </c>
    </row>
    <row r="118" spans="1:8" ht="15.75" outlineLevel="7" x14ac:dyDescent="0.2">
      <c r="A118" s="16" t="s">
        <v>520</v>
      </c>
      <c r="B118" s="16" t="s">
        <v>510</v>
      </c>
      <c r="C118" s="16" t="s">
        <v>68</v>
      </c>
      <c r="D118" s="16" t="s">
        <v>7</v>
      </c>
      <c r="E118" s="32" t="s">
        <v>8</v>
      </c>
      <c r="F118" s="17">
        <v>45</v>
      </c>
      <c r="G118" s="17">
        <v>45</v>
      </c>
      <c r="H118" s="17">
        <v>45</v>
      </c>
    </row>
    <row r="119" spans="1:8" ht="15.75" outlineLevel="7" x14ac:dyDescent="0.2">
      <c r="A119" s="16" t="s">
        <v>520</v>
      </c>
      <c r="B119" s="16" t="s">
        <v>510</v>
      </c>
      <c r="C119" s="16" t="s">
        <v>68</v>
      </c>
      <c r="D119" s="16" t="s">
        <v>70</v>
      </c>
      <c r="E119" s="32" t="s">
        <v>71</v>
      </c>
      <c r="F119" s="17">
        <v>2497.9</v>
      </c>
      <c r="G119" s="17">
        <v>2497.9</v>
      </c>
      <c r="H119" s="17">
        <v>2497.9</v>
      </c>
    </row>
    <row r="120" spans="1:8" s="12" customFormat="1" ht="15.75" outlineLevel="7" x14ac:dyDescent="0.2">
      <c r="A120" s="13" t="s">
        <v>520</v>
      </c>
      <c r="B120" s="13" t="s">
        <v>510</v>
      </c>
      <c r="C120" s="18" t="s">
        <v>473</v>
      </c>
      <c r="D120" s="13"/>
      <c r="E120" s="43" t="s">
        <v>531</v>
      </c>
      <c r="F120" s="14">
        <f t="shared" ref="F120:F122" si="64">F121</f>
        <v>1730.3</v>
      </c>
      <c r="G120" s="14">
        <f t="shared" ref="G120:H122" si="65">G121</f>
        <v>1306</v>
      </c>
      <c r="H120" s="14">
        <f t="shared" si="65"/>
        <v>1306</v>
      </c>
    </row>
    <row r="121" spans="1:8" ht="15.75" outlineLevel="7" x14ac:dyDescent="0.2">
      <c r="A121" s="16" t="s">
        <v>520</v>
      </c>
      <c r="B121" s="16" t="s">
        <v>510</v>
      </c>
      <c r="C121" s="19" t="s">
        <v>473</v>
      </c>
      <c r="D121" s="16" t="s">
        <v>70</v>
      </c>
      <c r="E121" s="32" t="s">
        <v>71</v>
      </c>
      <c r="F121" s="17">
        <v>1730.3</v>
      </c>
      <c r="G121" s="17">
        <v>1306</v>
      </c>
      <c r="H121" s="17">
        <v>1306</v>
      </c>
    </row>
    <row r="122" spans="1:8" s="12" customFormat="1" ht="31.5" outlineLevel="7" x14ac:dyDescent="0.2">
      <c r="A122" s="13" t="s">
        <v>520</v>
      </c>
      <c r="B122" s="13" t="s">
        <v>510</v>
      </c>
      <c r="C122" s="18" t="s">
        <v>473</v>
      </c>
      <c r="D122" s="13"/>
      <c r="E122" s="43" t="s">
        <v>479</v>
      </c>
      <c r="F122" s="14">
        <f t="shared" si="64"/>
        <v>967.11913000000004</v>
      </c>
      <c r="G122" s="14">
        <f t="shared" si="65"/>
        <v>0</v>
      </c>
      <c r="H122" s="14">
        <f t="shared" si="65"/>
        <v>0</v>
      </c>
    </row>
    <row r="123" spans="1:8" ht="15.75" outlineLevel="7" x14ac:dyDescent="0.2">
      <c r="A123" s="16" t="s">
        <v>520</v>
      </c>
      <c r="B123" s="16" t="s">
        <v>510</v>
      </c>
      <c r="C123" s="19" t="s">
        <v>473</v>
      </c>
      <c r="D123" s="16" t="s">
        <v>70</v>
      </c>
      <c r="E123" s="32" t="s">
        <v>71</v>
      </c>
      <c r="F123" s="17">
        <f>685.96113+281.158</f>
        <v>967.11913000000004</v>
      </c>
      <c r="G123" s="17"/>
      <c r="H123" s="17"/>
    </row>
    <row r="124" spans="1:8" ht="31.5" outlineLevel="3" x14ac:dyDescent="0.2">
      <c r="A124" s="13" t="s">
        <v>520</v>
      </c>
      <c r="B124" s="13" t="s">
        <v>510</v>
      </c>
      <c r="C124" s="13" t="s">
        <v>72</v>
      </c>
      <c r="D124" s="13"/>
      <c r="E124" s="30" t="s">
        <v>73</v>
      </c>
      <c r="F124" s="14">
        <f t="shared" ref="F124:F126" si="66">F125</f>
        <v>274.8</v>
      </c>
      <c r="G124" s="14">
        <f t="shared" ref="G124:G126" si="67">G125</f>
        <v>274.8</v>
      </c>
      <c r="H124" s="14">
        <f t="shared" ref="H124:H126" si="68">H125</f>
        <v>274.8</v>
      </c>
    </row>
    <row r="125" spans="1:8" ht="31.5" outlineLevel="4" x14ac:dyDescent="0.2">
      <c r="A125" s="13" t="s">
        <v>520</v>
      </c>
      <c r="B125" s="13" t="s">
        <v>510</v>
      </c>
      <c r="C125" s="13" t="s">
        <v>74</v>
      </c>
      <c r="D125" s="13"/>
      <c r="E125" s="30" t="s">
        <v>75</v>
      </c>
      <c r="F125" s="14">
        <f t="shared" si="66"/>
        <v>274.8</v>
      </c>
      <c r="G125" s="14">
        <f t="shared" si="67"/>
        <v>274.8</v>
      </c>
      <c r="H125" s="14">
        <f t="shared" si="68"/>
        <v>274.8</v>
      </c>
    </row>
    <row r="126" spans="1:8" ht="31.5" outlineLevel="5" x14ac:dyDescent="0.2">
      <c r="A126" s="13" t="s">
        <v>520</v>
      </c>
      <c r="B126" s="13" t="s">
        <v>510</v>
      </c>
      <c r="C126" s="13" t="s">
        <v>461</v>
      </c>
      <c r="D126" s="13"/>
      <c r="E126" s="30" t="s">
        <v>462</v>
      </c>
      <c r="F126" s="14">
        <f t="shared" si="66"/>
        <v>274.8</v>
      </c>
      <c r="G126" s="14">
        <f t="shared" si="67"/>
        <v>274.8</v>
      </c>
      <c r="H126" s="14">
        <f t="shared" si="68"/>
        <v>274.8</v>
      </c>
    </row>
    <row r="127" spans="1:8" ht="15.75" outlineLevel="7" x14ac:dyDescent="0.2">
      <c r="A127" s="16" t="s">
        <v>520</v>
      </c>
      <c r="B127" s="16" t="s">
        <v>510</v>
      </c>
      <c r="C127" s="16" t="s">
        <v>461</v>
      </c>
      <c r="D127" s="16" t="s">
        <v>70</v>
      </c>
      <c r="E127" s="32" t="s">
        <v>71</v>
      </c>
      <c r="F127" s="22">
        <v>274.8</v>
      </c>
      <c r="G127" s="17">
        <v>274.8</v>
      </c>
      <c r="H127" s="17">
        <v>274.8</v>
      </c>
    </row>
    <row r="128" spans="1:8" ht="31.5" outlineLevel="2" x14ac:dyDescent="0.2">
      <c r="A128" s="13" t="s">
        <v>520</v>
      </c>
      <c r="B128" s="13" t="s">
        <v>510</v>
      </c>
      <c r="C128" s="13" t="s">
        <v>34</v>
      </c>
      <c r="D128" s="13"/>
      <c r="E128" s="30" t="s">
        <v>35</v>
      </c>
      <c r="F128" s="14">
        <f t="shared" ref="F128:H128" si="69">F129+F134</f>
        <v>71133.799999999988</v>
      </c>
      <c r="G128" s="14">
        <f t="shared" si="69"/>
        <v>69228.5</v>
      </c>
      <c r="H128" s="14">
        <f t="shared" si="69"/>
        <v>68504.399999999994</v>
      </c>
    </row>
    <row r="129" spans="1:8" ht="15.75" outlineLevel="3" x14ac:dyDescent="0.2">
      <c r="A129" s="13" t="s">
        <v>520</v>
      </c>
      <c r="B129" s="13" t="s">
        <v>510</v>
      </c>
      <c r="C129" s="13" t="s">
        <v>76</v>
      </c>
      <c r="D129" s="13"/>
      <c r="E129" s="30" t="s">
        <v>77</v>
      </c>
      <c r="F129" s="14">
        <f t="shared" ref="F129:F130" si="70">F130</f>
        <v>496</v>
      </c>
      <c r="G129" s="14">
        <f t="shared" ref="G129:G130" si="71">G130</f>
        <v>463.6</v>
      </c>
      <c r="H129" s="14">
        <f t="shared" ref="H129:H130" si="72">H130</f>
        <v>449.5</v>
      </c>
    </row>
    <row r="130" spans="1:8" ht="31.5" outlineLevel="4" x14ac:dyDescent="0.2">
      <c r="A130" s="13" t="s">
        <v>520</v>
      </c>
      <c r="B130" s="13" t="s">
        <v>510</v>
      </c>
      <c r="C130" s="13" t="s">
        <v>78</v>
      </c>
      <c r="D130" s="13"/>
      <c r="E130" s="30" t="s">
        <v>79</v>
      </c>
      <c r="F130" s="14">
        <f t="shared" si="70"/>
        <v>496</v>
      </c>
      <c r="G130" s="14">
        <f t="shared" si="71"/>
        <v>463.6</v>
      </c>
      <c r="H130" s="14">
        <f t="shared" si="72"/>
        <v>449.5</v>
      </c>
    </row>
    <row r="131" spans="1:8" ht="15.75" outlineLevel="5" x14ac:dyDescent="0.2">
      <c r="A131" s="13" t="s">
        <v>520</v>
      </c>
      <c r="B131" s="13" t="s">
        <v>510</v>
      </c>
      <c r="C131" s="13" t="s">
        <v>80</v>
      </c>
      <c r="D131" s="13"/>
      <c r="E131" s="30" t="s">
        <v>81</v>
      </c>
      <c r="F131" s="14">
        <f t="shared" ref="F131:H131" si="73">F132+F133</f>
        <v>496</v>
      </c>
      <c r="G131" s="14">
        <f t="shared" si="73"/>
        <v>463.6</v>
      </c>
      <c r="H131" s="14">
        <f t="shared" si="73"/>
        <v>449.5</v>
      </c>
    </row>
    <row r="132" spans="1:8" ht="47.25" outlineLevel="7" x14ac:dyDescent="0.2">
      <c r="A132" s="16" t="s">
        <v>520</v>
      </c>
      <c r="B132" s="16" t="s">
        <v>510</v>
      </c>
      <c r="C132" s="16" t="s">
        <v>80</v>
      </c>
      <c r="D132" s="16" t="s">
        <v>4</v>
      </c>
      <c r="E132" s="32" t="s">
        <v>5</v>
      </c>
      <c r="F132" s="17">
        <v>141</v>
      </c>
      <c r="G132" s="17">
        <v>108.6</v>
      </c>
      <c r="H132" s="17">
        <v>94.5</v>
      </c>
    </row>
    <row r="133" spans="1:8" ht="15.75" outlineLevel="7" x14ac:dyDescent="0.2">
      <c r="A133" s="16" t="s">
        <v>520</v>
      </c>
      <c r="B133" s="16" t="s">
        <v>510</v>
      </c>
      <c r="C133" s="16" t="s">
        <v>80</v>
      </c>
      <c r="D133" s="16" t="s">
        <v>7</v>
      </c>
      <c r="E133" s="32" t="s">
        <v>8</v>
      </c>
      <c r="F133" s="17">
        <v>355</v>
      </c>
      <c r="G133" s="17">
        <v>355</v>
      </c>
      <c r="H133" s="17">
        <v>355</v>
      </c>
    </row>
    <row r="134" spans="1:8" ht="31.5" outlineLevel="3" x14ac:dyDescent="0.2">
      <c r="A134" s="13" t="s">
        <v>520</v>
      </c>
      <c r="B134" s="13" t="s">
        <v>510</v>
      </c>
      <c r="C134" s="13" t="s">
        <v>36</v>
      </c>
      <c r="D134" s="13"/>
      <c r="E134" s="30" t="s">
        <v>37</v>
      </c>
      <c r="F134" s="14">
        <f t="shared" ref="F134:H134" si="74">F135+F147</f>
        <v>70637.799999999988</v>
      </c>
      <c r="G134" s="14">
        <f t="shared" si="74"/>
        <v>68764.899999999994</v>
      </c>
      <c r="H134" s="14">
        <f t="shared" si="74"/>
        <v>68054.899999999994</v>
      </c>
    </row>
    <row r="135" spans="1:8" ht="31.5" outlineLevel="4" x14ac:dyDescent="0.2">
      <c r="A135" s="13" t="s">
        <v>520</v>
      </c>
      <c r="B135" s="13" t="s">
        <v>510</v>
      </c>
      <c r="C135" s="13" t="s">
        <v>38</v>
      </c>
      <c r="D135" s="13"/>
      <c r="E135" s="30" t="s">
        <v>39</v>
      </c>
      <c r="F135" s="14">
        <f>F136+F138+F140+F142+F144</f>
        <v>20774.099999999999</v>
      </c>
      <c r="G135" s="14">
        <f t="shared" ref="G135:H135" si="75">G136+G138+G140+G142+G144</f>
        <v>18901.199999999997</v>
      </c>
      <c r="H135" s="14">
        <f t="shared" si="75"/>
        <v>18191.199999999997</v>
      </c>
    </row>
    <row r="136" spans="1:8" ht="31.5" outlineLevel="5" x14ac:dyDescent="0.2">
      <c r="A136" s="13" t="s">
        <v>520</v>
      </c>
      <c r="B136" s="13" t="s">
        <v>510</v>
      </c>
      <c r="C136" s="13" t="s">
        <v>82</v>
      </c>
      <c r="D136" s="13"/>
      <c r="E136" s="30" t="s">
        <v>14</v>
      </c>
      <c r="F136" s="14">
        <f t="shared" ref="F136:H136" si="76">F137</f>
        <v>7100</v>
      </c>
      <c r="G136" s="14">
        <f t="shared" si="76"/>
        <v>4970</v>
      </c>
      <c r="H136" s="14">
        <f t="shared" si="76"/>
        <v>4260</v>
      </c>
    </row>
    <row r="137" spans="1:8" ht="15.75" outlineLevel="7" x14ac:dyDescent="0.2">
      <c r="A137" s="16" t="s">
        <v>520</v>
      </c>
      <c r="B137" s="16" t="s">
        <v>510</v>
      </c>
      <c r="C137" s="16" t="s">
        <v>82</v>
      </c>
      <c r="D137" s="16" t="s">
        <v>7</v>
      </c>
      <c r="E137" s="32" t="s">
        <v>8</v>
      </c>
      <c r="F137" s="17">
        <v>7100</v>
      </c>
      <c r="G137" s="17">
        <v>4970</v>
      </c>
      <c r="H137" s="17">
        <v>4260</v>
      </c>
    </row>
    <row r="138" spans="1:8" ht="31.5" outlineLevel="5" x14ac:dyDescent="0.2">
      <c r="A138" s="13" t="s">
        <v>520</v>
      </c>
      <c r="B138" s="13" t="s">
        <v>510</v>
      </c>
      <c r="C138" s="13" t="s">
        <v>83</v>
      </c>
      <c r="D138" s="13"/>
      <c r="E138" s="30" t="s">
        <v>84</v>
      </c>
      <c r="F138" s="14">
        <f t="shared" ref="F138:H138" si="77">F139</f>
        <v>6472.9</v>
      </c>
      <c r="G138" s="14">
        <f t="shared" si="77"/>
        <v>6472.9</v>
      </c>
      <c r="H138" s="14">
        <f t="shared" si="77"/>
        <v>6472.9</v>
      </c>
    </row>
    <row r="139" spans="1:8" ht="15.75" outlineLevel="7" x14ac:dyDescent="0.2">
      <c r="A139" s="16" t="s">
        <v>520</v>
      </c>
      <c r="B139" s="16" t="s">
        <v>510</v>
      </c>
      <c r="C139" s="16" t="s">
        <v>83</v>
      </c>
      <c r="D139" s="16" t="s">
        <v>70</v>
      </c>
      <c r="E139" s="32" t="s">
        <v>71</v>
      </c>
      <c r="F139" s="17">
        <v>6472.9</v>
      </c>
      <c r="G139" s="17">
        <v>6472.9</v>
      </c>
      <c r="H139" s="17">
        <v>6472.9</v>
      </c>
    </row>
    <row r="140" spans="1:8" ht="15.75" outlineLevel="5" x14ac:dyDescent="0.2">
      <c r="A140" s="13" t="s">
        <v>520</v>
      </c>
      <c r="B140" s="13" t="s">
        <v>510</v>
      </c>
      <c r="C140" s="13" t="s">
        <v>85</v>
      </c>
      <c r="D140" s="13"/>
      <c r="E140" s="30" t="s">
        <v>86</v>
      </c>
      <c r="F140" s="14">
        <f t="shared" ref="F140:H140" si="78">F141</f>
        <v>1383.5</v>
      </c>
      <c r="G140" s="14">
        <f t="shared" si="78"/>
        <v>1383.5</v>
      </c>
      <c r="H140" s="14">
        <f t="shared" si="78"/>
        <v>1383.5</v>
      </c>
    </row>
    <row r="141" spans="1:8" ht="15.75" outlineLevel="7" x14ac:dyDescent="0.2">
      <c r="A141" s="16" t="s">
        <v>520</v>
      </c>
      <c r="B141" s="16" t="s">
        <v>510</v>
      </c>
      <c r="C141" s="16" t="s">
        <v>85</v>
      </c>
      <c r="D141" s="16" t="s">
        <v>21</v>
      </c>
      <c r="E141" s="32" t="s">
        <v>22</v>
      </c>
      <c r="F141" s="17">
        <v>1383.5</v>
      </c>
      <c r="G141" s="17">
        <v>1383.5</v>
      </c>
      <c r="H141" s="17">
        <v>1383.5</v>
      </c>
    </row>
    <row r="142" spans="1:8" ht="31.5" outlineLevel="5" x14ac:dyDescent="0.2">
      <c r="A142" s="33" t="s">
        <v>520</v>
      </c>
      <c r="B142" s="33" t="s">
        <v>510</v>
      </c>
      <c r="C142" s="33" t="s">
        <v>87</v>
      </c>
      <c r="D142" s="33"/>
      <c r="E142" s="45" t="s">
        <v>88</v>
      </c>
      <c r="F142" s="34">
        <f t="shared" ref="F142:H142" si="79">F143</f>
        <v>1037.7</v>
      </c>
      <c r="G142" s="34">
        <f t="shared" si="79"/>
        <v>1079.4000000000001</v>
      </c>
      <c r="H142" s="34">
        <f t="shared" si="79"/>
        <v>1079.4000000000001</v>
      </c>
    </row>
    <row r="143" spans="1:8" ht="15.75" outlineLevel="7" x14ac:dyDescent="0.2">
      <c r="A143" s="35" t="s">
        <v>520</v>
      </c>
      <c r="B143" s="35" t="s">
        <v>510</v>
      </c>
      <c r="C143" s="35" t="s">
        <v>87</v>
      </c>
      <c r="D143" s="35" t="s">
        <v>70</v>
      </c>
      <c r="E143" s="46" t="s">
        <v>71</v>
      </c>
      <c r="F143" s="36">
        <v>1037.7</v>
      </c>
      <c r="G143" s="36">
        <v>1079.4000000000001</v>
      </c>
      <c r="H143" s="36">
        <v>1079.4000000000001</v>
      </c>
    </row>
    <row r="144" spans="1:8" ht="15.75" outlineLevel="5" x14ac:dyDescent="0.2">
      <c r="A144" s="33" t="s">
        <v>520</v>
      </c>
      <c r="B144" s="33" t="s">
        <v>510</v>
      </c>
      <c r="C144" s="33" t="s">
        <v>89</v>
      </c>
      <c r="D144" s="33"/>
      <c r="E144" s="45" t="s">
        <v>90</v>
      </c>
      <c r="F144" s="34">
        <f t="shared" ref="F144:H144" si="80">F145+F146</f>
        <v>4780</v>
      </c>
      <c r="G144" s="34">
        <f t="shared" si="80"/>
        <v>4995.3999999999996</v>
      </c>
      <c r="H144" s="34">
        <f t="shared" si="80"/>
        <v>4995.3999999999996</v>
      </c>
    </row>
    <row r="145" spans="1:8" ht="47.25" outlineLevel="7" x14ac:dyDescent="0.2">
      <c r="A145" s="35" t="s">
        <v>520</v>
      </c>
      <c r="B145" s="35" t="s">
        <v>510</v>
      </c>
      <c r="C145" s="35" t="s">
        <v>89</v>
      </c>
      <c r="D145" s="35" t="s">
        <v>4</v>
      </c>
      <c r="E145" s="46" t="s">
        <v>5</v>
      </c>
      <c r="F145" s="36">
        <v>4577</v>
      </c>
      <c r="G145" s="36">
        <v>4777</v>
      </c>
      <c r="H145" s="36">
        <v>4777</v>
      </c>
    </row>
    <row r="146" spans="1:8" ht="15.75" outlineLevel="7" x14ac:dyDescent="0.2">
      <c r="A146" s="35" t="s">
        <v>520</v>
      </c>
      <c r="B146" s="35" t="s">
        <v>510</v>
      </c>
      <c r="C146" s="35" t="s">
        <v>89</v>
      </c>
      <c r="D146" s="35" t="s">
        <v>7</v>
      </c>
      <c r="E146" s="46" t="s">
        <v>8</v>
      </c>
      <c r="F146" s="36">
        <v>203</v>
      </c>
      <c r="G146" s="36">
        <v>218.4</v>
      </c>
      <c r="H146" s="36">
        <v>218.4</v>
      </c>
    </row>
    <row r="147" spans="1:8" ht="31.5" outlineLevel="4" x14ac:dyDescent="0.2">
      <c r="A147" s="13" t="s">
        <v>520</v>
      </c>
      <c r="B147" s="13" t="s">
        <v>510</v>
      </c>
      <c r="C147" s="13" t="s">
        <v>91</v>
      </c>
      <c r="D147" s="13"/>
      <c r="E147" s="30" t="s">
        <v>92</v>
      </c>
      <c r="F147" s="14">
        <f t="shared" ref="F147:H147" si="81">F148+F150+F152</f>
        <v>49863.7</v>
      </c>
      <c r="G147" s="14">
        <f t="shared" si="81"/>
        <v>49863.7</v>
      </c>
      <c r="H147" s="14">
        <f t="shared" si="81"/>
        <v>49863.7</v>
      </c>
    </row>
    <row r="148" spans="1:8" ht="15.75" outlineLevel="5" x14ac:dyDescent="0.2">
      <c r="A148" s="13" t="s">
        <v>520</v>
      </c>
      <c r="B148" s="13" t="s">
        <v>510</v>
      </c>
      <c r="C148" s="13" t="s">
        <v>93</v>
      </c>
      <c r="D148" s="13"/>
      <c r="E148" s="30" t="s">
        <v>94</v>
      </c>
      <c r="F148" s="14">
        <f t="shared" ref="F148:H148" si="82">F149</f>
        <v>49273.7</v>
      </c>
      <c r="G148" s="14">
        <f t="shared" si="82"/>
        <v>49273.7</v>
      </c>
      <c r="H148" s="14">
        <f t="shared" si="82"/>
        <v>49273.7</v>
      </c>
    </row>
    <row r="149" spans="1:8" ht="15.75" outlineLevel="7" x14ac:dyDescent="0.2">
      <c r="A149" s="16" t="s">
        <v>520</v>
      </c>
      <c r="B149" s="16" t="s">
        <v>510</v>
      </c>
      <c r="C149" s="16" t="s">
        <v>93</v>
      </c>
      <c r="D149" s="16" t="s">
        <v>70</v>
      </c>
      <c r="E149" s="32" t="s">
        <v>71</v>
      </c>
      <c r="F149" s="17">
        <v>49273.7</v>
      </c>
      <c r="G149" s="17">
        <v>49273.7</v>
      </c>
      <c r="H149" s="17">
        <v>49273.7</v>
      </c>
    </row>
    <row r="150" spans="1:8" ht="15.75" outlineLevel="5" x14ac:dyDescent="0.2">
      <c r="A150" s="13" t="s">
        <v>520</v>
      </c>
      <c r="B150" s="13" t="s">
        <v>510</v>
      </c>
      <c r="C150" s="13" t="s">
        <v>95</v>
      </c>
      <c r="D150" s="13"/>
      <c r="E150" s="30" t="s">
        <v>10</v>
      </c>
      <c r="F150" s="14">
        <f t="shared" ref="F150:H150" si="83">F151</f>
        <v>340</v>
      </c>
      <c r="G150" s="14">
        <f t="shared" si="83"/>
        <v>340</v>
      </c>
      <c r="H150" s="14">
        <f t="shared" si="83"/>
        <v>340</v>
      </c>
    </row>
    <row r="151" spans="1:8" ht="15.75" outlineLevel="7" x14ac:dyDescent="0.2">
      <c r="A151" s="16" t="s">
        <v>520</v>
      </c>
      <c r="B151" s="16" t="s">
        <v>510</v>
      </c>
      <c r="C151" s="16" t="s">
        <v>95</v>
      </c>
      <c r="D151" s="16" t="s">
        <v>15</v>
      </c>
      <c r="E151" s="32" t="s">
        <v>16</v>
      </c>
      <c r="F151" s="17">
        <v>340</v>
      </c>
      <c r="G151" s="17">
        <v>340</v>
      </c>
      <c r="H151" s="17">
        <v>340</v>
      </c>
    </row>
    <row r="152" spans="1:8" ht="15.75" outlineLevel="5" x14ac:dyDescent="0.2">
      <c r="A152" s="13" t="s">
        <v>520</v>
      </c>
      <c r="B152" s="13" t="s">
        <v>510</v>
      </c>
      <c r="C152" s="13" t="s">
        <v>96</v>
      </c>
      <c r="D152" s="13"/>
      <c r="E152" s="30" t="s">
        <v>97</v>
      </c>
      <c r="F152" s="14">
        <f t="shared" ref="F152:H152" si="84">F153</f>
        <v>250</v>
      </c>
      <c r="G152" s="14">
        <f t="shared" si="84"/>
        <v>250</v>
      </c>
      <c r="H152" s="14">
        <f t="shared" si="84"/>
        <v>250</v>
      </c>
    </row>
    <row r="153" spans="1:8" ht="15.75" outlineLevel="7" x14ac:dyDescent="0.2">
      <c r="A153" s="16" t="s">
        <v>520</v>
      </c>
      <c r="B153" s="16" t="s">
        <v>510</v>
      </c>
      <c r="C153" s="16" t="s">
        <v>96</v>
      </c>
      <c r="D153" s="16" t="s">
        <v>7</v>
      </c>
      <c r="E153" s="32" t="s">
        <v>8</v>
      </c>
      <c r="F153" s="17">
        <v>250</v>
      </c>
      <c r="G153" s="17">
        <v>250</v>
      </c>
      <c r="H153" s="17">
        <v>250</v>
      </c>
    </row>
    <row r="154" spans="1:8" ht="31.5" outlineLevel="2" x14ac:dyDescent="0.2">
      <c r="A154" s="13" t="s">
        <v>520</v>
      </c>
      <c r="B154" s="13" t="s">
        <v>510</v>
      </c>
      <c r="C154" s="13" t="s">
        <v>11</v>
      </c>
      <c r="D154" s="13"/>
      <c r="E154" s="30" t="s">
        <v>12</v>
      </c>
      <c r="F154" s="14">
        <f>F155+F157+F161+F159</f>
        <v>233644.68</v>
      </c>
      <c r="G154" s="14">
        <f t="shared" ref="G154:H154" si="85">G155+G157+G161+G159</f>
        <v>56000</v>
      </c>
      <c r="H154" s="14">
        <f t="shared" si="85"/>
        <v>0</v>
      </c>
    </row>
    <row r="155" spans="1:8" ht="47.25" outlineLevel="3" x14ac:dyDescent="0.2">
      <c r="A155" s="13" t="s">
        <v>520</v>
      </c>
      <c r="B155" s="13" t="s">
        <v>510</v>
      </c>
      <c r="C155" s="13" t="s">
        <v>98</v>
      </c>
      <c r="D155" s="13"/>
      <c r="E155" s="30" t="s">
        <v>429</v>
      </c>
      <c r="F155" s="14">
        <f t="shared" ref="F155:H155" si="86">F156</f>
        <v>21077.85</v>
      </c>
      <c r="G155" s="14">
        <f t="shared" si="86"/>
        <v>0</v>
      </c>
      <c r="H155" s="14">
        <f t="shared" si="86"/>
        <v>0</v>
      </c>
    </row>
    <row r="156" spans="1:8" ht="15.75" outlineLevel="7" x14ac:dyDescent="0.2">
      <c r="A156" s="16" t="s">
        <v>520</v>
      </c>
      <c r="B156" s="16" t="s">
        <v>510</v>
      </c>
      <c r="C156" s="16" t="s">
        <v>98</v>
      </c>
      <c r="D156" s="16" t="s">
        <v>15</v>
      </c>
      <c r="E156" s="32" t="s">
        <v>532</v>
      </c>
      <c r="F156" s="21">
        <v>21077.85</v>
      </c>
      <c r="G156" s="21"/>
      <c r="H156" s="21"/>
    </row>
    <row r="157" spans="1:8" ht="47.25" outlineLevel="3" x14ac:dyDescent="0.2">
      <c r="A157" s="33" t="s">
        <v>520</v>
      </c>
      <c r="B157" s="33" t="s">
        <v>510</v>
      </c>
      <c r="C157" s="33" t="s">
        <v>98</v>
      </c>
      <c r="D157" s="33"/>
      <c r="E157" s="45" t="s">
        <v>442</v>
      </c>
      <c r="F157" s="34">
        <f t="shared" ref="F157:H157" si="87">F158</f>
        <v>63233.5</v>
      </c>
      <c r="G157" s="34">
        <f t="shared" si="87"/>
        <v>0</v>
      </c>
      <c r="H157" s="34">
        <f t="shared" si="87"/>
        <v>0</v>
      </c>
    </row>
    <row r="158" spans="1:8" ht="15.75" outlineLevel="7" x14ac:dyDescent="0.2">
      <c r="A158" s="35" t="s">
        <v>520</v>
      </c>
      <c r="B158" s="35" t="s">
        <v>510</v>
      </c>
      <c r="C158" s="35" t="s">
        <v>98</v>
      </c>
      <c r="D158" s="35" t="s">
        <v>15</v>
      </c>
      <c r="E158" s="46" t="s">
        <v>627</v>
      </c>
      <c r="F158" s="55">
        <v>63233.5</v>
      </c>
      <c r="G158" s="36"/>
      <c r="H158" s="36"/>
    </row>
    <row r="159" spans="1:8" ht="31.5" outlineLevel="7" x14ac:dyDescent="0.2">
      <c r="A159" s="13" t="s">
        <v>520</v>
      </c>
      <c r="B159" s="13" t="s">
        <v>510</v>
      </c>
      <c r="C159" s="13" t="s">
        <v>491</v>
      </c>
      <c r="D159" s="13"/>
      <c r="E159" s="30" t="s">
        <v>564</v>
      </c>
      <c r="F159" s="14">
        <f t="shared" ref="F159:H161" si="88">F160</f>
        <v>37333.33</v>
      </c>
      <c r="G159" s="14">
        <f t="shared" si="88"/>
        <v>14000</v>
      </c>
      <c r="H159" s="14">
        <f t="shared" si="88"/>
        <v>0</v>
      </c>
    </row>
    <row r="160" spans="1:8" ht="15.75" outlineLevel="7" x14ac:dyDescent="0.2">
      <c r="A160" s="16" t="s">
        <v>520</v>
      </c>
      <c r="B160" s="16" t="s">
        <v>510</v>
      </c>
      <c r="C160" s="16" t="s">
        <v>491</v>
      </c>
      <c r="D160" s="16" t="s">
        <v>15</v>
      </c>
      <c r="E160" s="32" t="s">
        <v>16</v>
      </c>
      <c r="F160" s="17">
        <v>37333.33</v>
      </c>
      <c r="G160" s="17">
        <v>14000</v>
      </c>
      <c r="H160" s="17"/>
    </row>
    <row r="161" spans="1:8" ht="31.5" outlineLevel="7" x14ac:dyDescent="0.2">
      <c r="A161" s="33" t="s">
        <v>520</v>
      </c>
      <c r="B161" s="33" t="s">
        <v>510</v>
      </c>
      <c r="C161" s="33" t="s">
        <v>491</v>
      </c>
      <c r="D161" s="33"/>
      <c r="E161" s="45" t="s">
        <v>639</v>
      </c>
      <c r="F161" s="34">
        <f t="shared" si="88"/>
        <v>112000</v>
      </c>
      <c r="G161" s="34">
        <f t="shared" si="88"/>
        <v>42000</v>
      </c>
      <c r="H161" s="34">
        <f t="shared" si="88"/>
        <v>0</v>
      </c>
    </row>
    <row r="162" spans="1:8" ht="15.75" outlineLevel="7" x14ac:dyDescent="0.2">
      <c r="A162" s="35" t="s">
        <v>520</v>
      </c>
      <c r="B162" s="35" t="s">
        <v>510</v>
      </c>
      <c r="C162" s="35" t="s">
        <v>491</v>
      </c>
      <c r="D162" s="35" t="s">
        <v>15</v>
      </c>
      <c r="E162" s="46" t="s">
        <v>16</v>
      </c>
      <c r="F162" s="36">
        <v>112000</v>
      </c>
      <c r="G162" s="36">
        <v>42000</v>
      </c>
      <c r="H162" s="36"/>
    </row>
    <row r="163" spans="1:8" ht="15.75" outlineLevel="7" x14ac:dyDescent="0.2">
      <c r="A163" s="13" t="s">
        <v>520</v>
      </c>
      <c r="B163" s="13" t="s">
        <v>533</v>
      </c>
      <c r="C163" s="16"/>
      <c r="D163" s="16"/>
      <c r="E163" s="7" t="s">
        <v>534</v>
      </c>
      <c r="F163" s="14">
        <f>F164+F176+F191</f>
        <v>46194.6</v>
      </c>
      <c r="G163" s="14">
        <f>G164+G176+G191</f>
        <v>46305.499999999993</v>
      </c>
      <c r="H163" s="14">
        <f>H164+H176+H191</f>
        <v>47116.7</v>
      </c>
    </row>
    <row r="164" spans="1:8" ht="15.75" outlineLevel="1" x14ac:dyDescent="0.2">
      <c r="A164" s="13" t="s">
        <v>520</v>
      </c>
      <c r="B164" s="13" t="s">
        <v>535</v>
      </c>
      <c r="C164" s="13"/>
      <c r="D164" s="13"/>
      <c r="E164" s="30" t="s">
        <v>536</v>
      </c>
      <c r="F164" s="14">
        <f t="shared" ref="F164:H164" si="89">F165</f>
        <v>18018.599999999999</v>
      </c>
      <c r="G164" s="14">
        <f t="shared" si="89"/>
        <v>17845.899999999998</v>
      </c>
      <c r="H164" s="14">
        <f t="shared" si="89"/>
        <v>18326</v>
      </c>
    </row>
    <row r="165" spans="1:8" ht="31.5" outlineLevel="2" x14ac:dyDescent="0.2">
      <c r="A165" s="13" t="s">
        <v>520</v>
      </c>
      <c r="B165" s="13" t="s">
        <v>535</v>
      </c>
      <c r="C165" s="13" t="s">
        <v>54</v>
      </c>
      <c r="D165" s="13"/>
      <c r="E165" s="30" t="s">
        <v>55</v>
      </c>
      <c r="F165" s="14">
        <f>F166+F170</f>
        <v>18018.599999999999</v>
      </c>
      <c r="G165" s="14">
        <f>G166+G170</f>
        <v>17845.899999999998</v>
      </c>
      <c r="H165" s="14">
        <f>H166+H170</f>
        <v>18326</v>
      </c>
    </row>
    <row r="166" spans="1:8" ht="31.5" outlineLevel="3" x14ac:dyDescent="0.2">
      <c r="A166" s="13" t="s">
        <v>520</v>
      </c>
      <c r="B166" s="13" t="s">
        <v>535</v>
      </c>
      <c r="C166" s="13" t="s">
        <v>99</v>
      </c>
      <c r="D166" s="13"/>
      <c r="E166" s="30" t="s">
        <v>100</v>
      </c>
      <c r="F166" s="14">
        <f t="shared" ref="F166:F168" si="90">F167</f>
        <v>1757.6</v>
      </c>
      <c r="G166" s="14">
        <f t="shared" ref="G166:G168" si="91">G167</f>
        <v>998.6</v>
      </c>
      <c r="H166" s="14">
        <f t="shared" ref="H166:H168" si="92">H167</f>
        <v>868.9</v>
      </c>
    </row>
    <row r="167" spans="1:8" ht="31.5" outlineLevel="4" x14ac:dyDescent="0.2">
      <c r="A167" s="13" t="s">
        <v>520</v>
      </c>
      <c r="B167" s="13" t="s">
        <v>535</v>
      </c>
      <c r="C167" s="13" t="s">
        <v>101</v>
      </c>
      <c r="D167" s="13"/>
      <c r="E167" s="30" t="s">
        <v>102</v>
      </c>
      <c r="F167" s="14">
        <f t="shared" si="90"/>
        <v>1757.6</v>
      </c>
      <c r="G167" s="14">
        <f t="shared" si="91"/>
        <v>998.6</v>
      </c>
      <c r="H167" s="14">
        <f t="shared" si="92"/>
        <v>868.9</v>
      </c>
    </row>
    <row r="168" spans="1:8" ht="15.75" outlineLevel="5" x14ac:dyDescent="0.2">
      <c r="A168" s="13" t="s">
        <v>520</v>
      </c>
      <c r="B168" s="13" t="s">
        <v>535</v>
      </c>
      <c r="C168" s="13" t="s">
        <v>103</v>
      </c>
      <c r="D168" s="13"/>
      <c r="E168" s="30" t="s">
        <v>104</v>
      </c>
      <c r="F168" s="14">
        <f t="shared" si="90"/>
        <v>1757.6</v>
      </c>
      <c r="G168" s="14">
        <f t="shared" si="91"/>
        <v>998.6</v>
      </c>
      <c r="H168" s="14">
        <f t="shared" si="92"/>
        <v>868.9</v>
      </c>
    </row>
    <row r="169" spans="1:8" ht="15.75" outlineLevel="7" x14ac:dyDescent="0.2">
      <c r="A169" s="16" t="s">
        <v>520</v>
      </c>
      <c r="B169" s="16" t="s">
        <v>535</v>
      </c>
      <c r="C169" s="16" t="s">
        <v>103</v>
      </c>
      <c r="D169" s="16" t="s">
        <v>7</v>
      </c>
      <c r="E169" s="32" t="s">
        <v>8</v>
      </c>
      <c r="F169" s="17">
        <v>1757.6</v>
      </c>
      <c r="G169" s="17">
        <v>998.6</v>
      </c>
      <c r="H169" s="17">
        <v>868.9</v>
      </c>
    </row>
    <row r="170" spans="1:8" ht="31.5" outlineLevel="3" x14ac:dyDescent="0.2">
      <c r="A170" s="13" t="s">
        <v>520</v>
      </c>
      <c r="B170" s="13" t="s">
        <v>535</v>
      </c>
      <c r="C170" s="13" t="s">
        <v>105</v>
      </c>
      <c r="D170" s="13"/>
      <c r="E170" s="30" t="s">
        <v>106</v>
      </c>
      <c r="F170" s="14">
        <f t="shared" ref="F170:F171" si="93">F171</f>
        <v>16261</v>
      </c>
      <c r="G170" s="14">
        <f t="shared" ref="G170:G171" si="94">G171</f>
        <v>16847.3</v>
      </c>
      <c r="H170" s="14">
        <f t="shared" ref="H170:H171" si="95">H171</f>
        <v>17457.099999999999</v>
      </c>
    </row>
    <row r="171" spans="1:8" ht="31.5" outlineLevel="4" x14ac:dyDescent="0.2">
      <c r="A171" s="13" t="s">
        <v>520</v>
      </c>
      <c r="B171" s="13" t="s">
        <v>535</v>
      </c>
      <c r="C171" s="13" t="s">
        <v>107</v>
      </c>
      <c r="D171" s="13"/>
      <c r="E171" s="30" t="s">
        <v>39</v>
      </c>
      <c r="F171" s="14">
        <f t="shared" si="93"/>
        <v>16261</v>
      </c>
      <c r="G171" s="14">
        <f t="shared" si="94"/>
        <v>16847.3</v>
      </c>
      <c r="H171" s="14">
        <f t="shared" si="95"/>
        <v>17457.099999999999</v>
      </c>
    </row>
    <row r="172" spans="1:8" ht="15.75" outlineLevel="5" x14ac:dyDescent="0.2">
      <c r="A172" s="13" t="s">
        <v>520</v>
      </c>
      <c r="B172" s="13" t="s">
        <v>535</v>
      </c>
      <c r="C172" s="13" t="s">
        <v>108</v>
      </c>
      <c r="D172" s="13"/>
      <c r="E172" s="30" t="s">
        <v>109</v>
      </c>
      <c r="F172" s="14">
        <f t="shared" ref="F172:H172" si="96">F173+F174+F175</f>
        <v>16261</v>
      </c>
      <c r="G172" s="14">
        <f t="shared" si="96"/>
        <v>16847.3</v>
      </c>
      <c r="H172" s="14">
        <f t="shared" si="96"/>
        <v>17457.099999999999</v>
      </c>
    </row>
    <row r="173" spans="1:8" ht="47.25" outlineLevel="7" x14ac:dyDescent="0.2">
      <c r="A173" s="16" t="s">
        <v>520</v>
      </c>
      <c r="B173" s="16" t="s">
        <v>535</v>
      </c>
      <c r="C173" s="16" t="s">
        <v>108</v>
      </c>
      <c r="D173" s="16" t="s">
        <v>4</v>
      </c>
      <c r="E173" s="32" t="s">
        <v>5</v>
      </c>
      <c r="F173" s="17">
        <v>14658</v>
      </c>
      <c r="G173" s="17">
        <v>15244.3</v>
      </c>
      <c r="H173" s="17">
        <v>15854.1</v>
      </c>
    </row>
    <row r="174" spans="1:8" ht="15.75" outlineLevel="7" x14ac:dyDescent="0.2">
      <c r="A174" s="16" t="s">
        <v>520</v>
      </c>
      <c r="B174" s="16" t="s">
        <v>535</v>
      </c>
      <c r="C174" s="16" t="s">
        <v>108</v>
      </c>
      <c r="D174" s="16" t="s">
        <v>7</v>
      </c>
      <c r="E174" s="32" t="s">
        <v>8</v>
      </c>
      <c r="F174" s="17">
        <v>1573.9</v>
      </c>
      <c r="G174" s="17">
        <v>1573.9</v>
      </c>
      <c r="H174" s="17">
        <v>1573.9</v>
      </c>
    </row>
    <row r="175" spans="1:8" ht="15.75" outlineLevel="7" x14ac:dyDescent="0.2">
      <c r="A175" s="16" t="s">
        <v>520</v>
      </c>
      <c r="B175" s="16" t="s">
        <v>535</v>
      </c>
      <c r="C175" s="16" t="s">
        <v>108</v>
      </c>
      <c r="D175" s="16" t="s">
        <v>15</v>
      </c>
      <c r="E175" s="32" t="s">
        <v>16</v>
      </c>
      <c r="F175" s="17">
        <v>29.1</v>
      </c>
      <c r="G175" s="17">
        <v>29.1</v>
      </c>
      <c r="H175" s="17">
        <v>29.1</v>
      </c>
    </row>
    <row r="176" spans="1:8" ht="31.5" outlineLevel="1" x14ac:dyDescent="0.2">
      <c r="A176" s="13" t="s">
        <v>520</v>
      </c>
      <c r="B176" s="13" t="s">
        <v>537</v>
      </c>
      <c r="C176" s="13"/>
      <c r="D176" s="13"/>
      <c r="E176" s="30" t="s">
        <v>538</v>
      </c>
      <c r="F176" s="14">
        <f t="shared" ref="F176:H176" si="97">F177</f>
        <v>25850.400000000001</v>
      </c>
      <c r="G176" s="14">
        <f t="shared" si="97"/>
        <v>26134</v>
      </c>
      <c r="H176" s="14">
        <f t="shared" si="97"/>
        <v>26465.1</v>
      </c>
    </row>
    <row r="177" spans="1:8" ht="31.5" outlineLevel="2" x14ac:dyDescent="0.2">
      <c r="A177" s="13" t="s">
        <v>520</v>
      </c>
      <c r="B177" s="13" t="s">
        <v>537</v>
      </c>
      <c r="C177" s="13" t="s">
        <v>54</v>
      </c>
      <c r="D177" s="13"/>
      <c r="E177" s="30" t="s">
        <v>55</v>
      </c>
      <c r="F177" s="14">
        <f t="shared" ref="F177:H177" si="98">F178+F185</f>
        <v>25850.400000000001</v>
      </c>
      <c r="G177" s="14">
        <f t="shared" si="98"/>
        <v>26134</v>
      </c>
      <c r="H177" s="14">
        <f t="shared" si="98"/>
        <v>26465.1</v>
      </c>
    </row>
    <row r="178" spans="1:8" ht="31.5" outlineLevel="3" x14ac:dyDescent="0.2">
      <c r="A178" s="13" t="s">
        <v>520</v>
      </c>
      <c r="B178" s="13" t="s">
        <v>537</v>
      </c>
      <c r="C178" s="13" t="s">
        <v>99</v>
      </c>
      <c r="D178" s="13"/>
      <c r="E178" s="30" t="s">
        <v>100</v>
      </c>
      <c r="F178" s="14">
        <f t="shared" ref="F178:H178" si="99">F179</f>
        <v>17058.8</v>
      </c>
      <c r="G178" s="14">
        <f t="shared" si="99"/>
        <v>17024</v>
      </c>
      <c r="H178" s="14">
        <f t="shared" si="99"/>
        <v>17024</v>
      </c>
    </row>
    <row r="179" spans="1:8" ht="15.75" outlineLevel="4" x14ac:dyDescent="0.2">
      <c r="A179" s="13" t="s">
        <v>520</v>
      </c>
      <c r="B179" s="13" t="s">
        <v>537</v>
      </c>
      <c r="C179" s="13" t="s">
        <v>110</v>
      </c>
      <c r="D179" s="13"/>
      <c r="E179" s="30" t="s">
        <v>111</v>
      </c>
      <c r="F179" s="14">
        <f t="shared" ref="F179:H179" si="100">F180+F183</f>
        <v>17058.8</v>
      </c>
      <c r="G179" s="14">
        <f t="shared" si="100"/>
        <v>17024</v>
      </c>
      <c r="H179" s="14">
        <f t="shared" si="100"/>
        <v>17024</v>
      </c>
    </row>
    <row r="180" spans="1:8" ht="15.75" outlineLevel="5" x14ac:dyDescent="0.2">
      <c r="A180" s="13" t="s">
        <v>520</v>
      </c>
      <c r="B180" s="13" t="s">
        <v>537</v>
      </c>
      <c r="C180" s="13" t="s">
        <v>112</v>
      </c>
      <c r="D180" s="13"/>
      <c r="E180" s="30" t="s">
        <v>113</v>
      </c>
      <c r="F180" s="14">
        <f>F181+F182</f>
        <v>15717.499999999998</v>
      </c>
      <c r="G180" s="14">
        <f t="shared" ref="G180:H180" si="101">G181+G182</f>
        <v>15682.699999999999</v>
      </c>
      <c r="H180" s="14">
        <f t="shared" si="101"/>
        <v>15682.699999999999</v>
      </c>
    </row>
    <row r="181" spans="1:8" ht="15.75" outlineLevel="7" x14ac:dyDescent="0.2">
      <c r="A181" s="16" t="s">
        <v>520</v>
      </c>
      <c r="B181" s="16" t="s">
        <v>537</v>
      </c>
      <c r="C181" s="16" t="s">
        <v>112</v>
      </c>
      <c r="D181" s="16" t="s">
        <v>7</v>
      </c>
      <c r="E181" s="32" t="s">
        <v>8</v>
      </c>
      <c r="F181" s="17">
        <v>134.80000000000001</v>
      </c>
      <c r="G181" s="17">
        <v>100</v>
      </c>
      <c r="H181" s="17">
        <v>100</v>
      </c>
    </row>
    <row r="182" spans="1:8" ht="15.75" outlineLevel="7" x14ac:dyDescent="0.2">
      <c r="A182" s="16" t="s">
        <v>520</v>
      </c>
      <c r="B182" s="16" t="s">
        <v>537</v>
      </c>
      <c r="C182" s="16" t="s">
        <v>112</v>
      </c>
      <c r="D182" s="16" t="s">
        <v>70</v>
      </c>
      <c r="E182" s="32" t="s">
        <v>71</v>
      </c>
      <c r="F182" s="17">
        <f>13842.3+1740.4</f>
        <v>15582.699999999999</v>
      </c>
      <c r="G182" s="17">
        <f t="shared" ref="G182:H182" si="102">13842.3+1740.4</f>
        <v>15582.699999999999</v>
      </c>
      <c r="H182" s="17">
        <f t="shared" si="102"/>
        <v>15582.699999999999</v>
      </c>
    </row>
    <row r="183" spans="1:8" ht="15.75" outlineLevel="5" x14ac:dyDescent="0.2">
      <c r="A183" s="13" t="s">
        <v>520</v>
      </c>
      <c r="B183" s="13" t="s">
        <v>537</v>
      </c>
      <c r="C183" s="13" t="s">
        <v>114</v>
      </c>
      <c r="D183" s="13"/>
      <c r="E183" s="30" t="s">
        <v>115</v>
      </c>
      <c r="F183" s="14">
        <f t="shared" ref="F183:H183" si="103">F184</f>
        <v>1341.3</v>
      </c>
      <c r="G183" s="14">
        <f t="shared" si="103"/>
        <v>1341.3</v>
      </c>
      <c r="H183" s="14">
        <f t="shared" si="103"/>
        <v>1341.3</v>
      </c>
    </row>
    <row r="184" spans="1:8" ht="15.75" outlineLevel="7" x14ac:dyDescent="0.2">
      <c r="A184" s="16" t="s">
        <v>520</v>
      </c>
      <c r="B184" s="16" t="s">
        <v>537</v>
      </c>
      <c r="C184" s="16" t="s">
        <v>114</v>
      </c>
      <c r="D184" s="16" t="s">
        <v>70</v>
      </c>
      <c r="E184" s="32" t="s">
        <v>71</v>
      </c>
      <c r="F184" s="17">
        <v>1341.3</v>
      </c>
      <c r="G184" s="17">
        <v>1341.3</v>
      </c>
      <c r="H184" s="17">
        <v>1341.3</v>
      </c>
    </row>
    <row r="185" spans="1:8" ht="31.5" outlineLevel="3" x14ac:dyDescent="0.2">
      <c r="A185" s="13" t="s">
        <v>520</v>
      </c>
      <c r="B185" s="13" t="s">
        <v>537</v>
      </c>
      <c r="C185" s="13" t="s">
        <v>105</v>
      </c>
      <c r="D185" s="13"/>
      <c r="E185" s="30" t="s">
        <v>106</v>
      </c>
      <c r="F185" s="14">
        <f t="shared" ref="F185:F186" si="104">F186</f>
        <v>8791.6</v>
      </c>
      <c r="G185" s="14">
        <f t="shared" ref="G185:G186" si="105">G186</f>
        <v>9110</v>
      </c>
      <c r="H185" s="14">
        <f t="shared" ref="H185:H186" si="106">H186</f>
        <v>9441.1</v>
      </c>
    </row>
    <row r="186" spans="1:8" ht="31.5" outlineLevel="4" x14ac:dyDescent="0.2">
      <c r="A186" s="13" t="s">
        <v>520</v>
      </c>
      <c r="B186" s="13" t="s">
        <v>537</v>
      </c>
      <c r="C186" s="13" t="s">
        <v>107</v>
      </c>
      <c r="D186" s="13"/>
      <c r="E186" s="30" t="s">
        <v>39</v>
      </c>
      <c r="F186" s="14">
        <f t="shared" si="104"/>
        <v>8791.6</v>
      </c>
      <c r="G186" s="14">
        <f t="shared" si="105"/>
        <v>9110</v>
      </c>
      <c r="H186" s="14">
        <f t="shared" si="106"/>
        <v>9441.1</v>
      </c>
    </row>
    <row r="187" spans="1:8" ht="15.75" outlineLevel="5" x14ac:dyDescent="0.2">
      <c r="A187" s="13" t="s">
        <v>520</v>
      </c>
      <c r="B187" s="13" t="s">
        <v>537</v>
      </c>
      <c r="C187" s="13" t="s">
        <v>108</v>
      </c>
      <c r="D187" s="13"/>
      <c r="E187" s="30" t="s">
        <v>109</v>
      </c>
      <c r="F187" s="14">
        <f t="shared" ref="F187:H187" si="107">F188+F189+F190</f>
        <v>8791.6</v>
      </c>
      <c r="G187" s="14">
        <f t="shared" si="107"/>
        <v>9110</v>
      </c>
      <c r="H187" s="14">
        <f t="shared" si="107"/>
        <v>9441.1</v>
      </c>
    </row>
    <row r="188" spans="1:8" ht="47.25" outlineLevel="7" x14ac:dyDescent="0.2">
      <c r="A188" s="16" t="s">
        <v>520</v>
      </c>
      <c r="B188" s="16" t="s">
        <v>537</v>
      </c>
      <c r="C188" s="16" t="s">
        <v>108</v>
      </c>
      <c r="D188" s="16" t="s">
        <v>4</v>
      </c>
      <c r="E188" s="32" t="s">
        <v>5</v>
      </c>
      <c r="F188" s="17">
        <v>7960.2</v>
      </c>
      <c r="G188" s="17">
        <v>8278.6</v>
      </c>
      <c r="H188" s="17">
        <v>8609.7000000000007</v>
      </c>
    </row>
    <row r="189" spans="1:8" ht="15.75" outlineLevel="7" x14ac:dyDescent="0.2">
      <c r="A189" s="16" t="s">
        <v>520</v>
      </c>
      <c r="B189" s="16" t="s">
        <v>537</v>
      </c>
      <c r="C189" s="16" t="s">
        <v>108</v>
      </c>
      <c r="D189" s="16" t="s">
        <v>7</v>
      </c>
      <c r="E189" s="32" t="s">
        <v>8</v>
      </c>
      <c r="F189" s="17">
        <v>823</v>
      </c>
      <c r="G189" s="17">
        <v>823</v>
      </c>
      <c r="H189" s="17">
        <v>823</v>
      </c>
    </row>
    <row r="190" spans="1:8" ht="15.75" outlineLevel="7" x14ac:dyDescent="0.2">
      <c r="A190" s="16" t="s">
        <v>520</v>
      </c>
      <c r="B190" s="16" t="s">
        <v>537</v>
      </c>
      <c r="C190" s="16" t="s">
        <v>108</v>
      </c>
      <c r="D190" s="16" t="s">
        <v>15</v>
      </c>
      <c r="E190" s="32" t="s">
        <v>16</v>
      </c>
      <c r="F190" s="17">
        <v>8.4</v>
      </c>
      <c r="G190" s="17">
        <v>8.4</v>
      </c>
      <c r="H190" s="17">
        <v>8.4</v>
      </c>
    </row>
    <row r="191" spans="1:8" ht="15.75" outlineLevel="1" x14ac:dyDescent="0.2">
      <c r="A191" s="13" t="s">
        <v>520</v>
      </c>
      <c r="B191" s="13" t="s">
        <v>539</v>
      </c>
      <c r="C191" s="13"/>
      <c r="D191" s="13"/>
      <c r="E191" s="30" t="s">
        <v>540</v>
      </c>
      <c r="F191" s="14">
        <f t="shared" ref="F191:F193" si="108">F192</f>
        <v>2325.6</v>
      </c>
      <c r="G191" s="14">
        <f t="shared" ref="G191:G193" si="109">G192</f>
        <v>2325.6</v>
      </c>
      <c r="H191" s="14">
        <f t="shared" ref="H191:H193" si="110">H192</f>
        <v>2325.6</v>
      </c>
    </row>
    <row r="192" spans="1:8" ht="31.5" outlineLevel="2" x14ac:dyDescent="0.2">
      <c r="A192" s="13" t="s">
        <v>520</v>
      </c>
      <c r="B192" s="13" t="s">
        <v>539</v>
      </c>
      <c r="C192" s="13" t="s">
        <v>54</v>
      </c>
      <c r="D192" s="13"/>
      <c r="E192" s="30" t="s">
        <v>55</v>
      </c>
      <c r="F192" s="14">
        <f t="shared" si="108"/>
        <v>2325.6</v>
      </c>
      <c r="G192" s="14">
        <f t="shared" si="109"/>
        <v>2325.6</v>
      </c>
      <c r="H192" s="14">
        <f t="shared" si="110"/>
        <v>2325.6</v>
      </c>
    </row>
    <row r="193" spans="1:8" ht="15.75" outlineLevel="3" x14ac:dyDescent="0.2">
      <c r="A193" s="13" t="s">
        <v>520</v>
      </c>
      <c r="B193" s="13" t="s">
        <v>539</v>
      </c>
      <c r="C193" s="13" t="s">
        <v>56</v>
      </c>
      <c r="D193" s="13"/>
      <c r="E193" s="30" t="s">
        <v>57</v>
      </c>
      <c r="F193" s="14">
        <f t="shared" si="108"/>
        <v>2325.6</v>
      </c>
      <c r="G193" s="14">
        <f t="shared" si="109"/>
        <v>2325.6</v>
      </c>
      <c r="H193" s="14">
        <f t="shared" si="110"/>
        <v>2325.6</v>
      </c>
    </row>
    <row r="194" spans="1:8" ht="15.75" outlineLevel="4" x14ac:dyDescent="0.2">
      <c r="A194" s="13" t="s">
        <v>520</v>
      </c>
      <c r="B194" s="13" t="s">
        <v>539</v>
      </c>
      <c r="C194" s="13" t="s">
        <v>118</v>
      </c>
      <c r="D194" s="13"/>
      <c r="E194" s="30" t="s">
        <v>119</v>
      </c>
      <c r="F194" s="14">
        <f>F195+F197+F199</f>
        <v>2325.6</v>
      </c>
      <c r="G194" s="14">
        <f>G195+G197+G199</f>
        <v>2325.6</v>
      </c>
      <c r="H194" s="14">
        <f t="shared" ref="H194" si="111">H195+H197+H199</f>
        <v>2325.6</v>
      </c>
    </row>
    <row r="195" spans="1:8" ht="15.75" outlineLevel="5" x14ac:dyDescent="0.2">
      <c r="A195" s="13" t="s">
        <v>520</v>
      </c>
      <c r="B195" s="13" t="s">
        <v>539</v>
      </c>
      <c r="C195" s="13" t="s">
        <v>120</v>
      </c>
      <c r="D195" s="13"/>
      <c r="E195" s="30" t="s">
        <v>121</v>
      </c>
      <c r="F195" s="14">
        <f t="shared" ref="F195:H195" si="112">F196</f>
        <v>1703.2</v>
      </c>
      <c r="G195" s="14">
        <f t="shared" si="112"/>
        <v>1703.2</v>
      </c>
      <c r="H195" s="14">
        <f t="shared" si="112"/>
        <v>1703.2</v>
      </c>
    </row>
    <row r="196" spans="1:8" ht="15.75" outlineLevel="7" x14ac:dyDescent="0.2">
      <c r="A196" s="16" t="s">
        <v>520</v>
      </c>
      <c r="B196" s="16" t="s">
        <v>539</v>
      </c>
      <c r="C196" s="16" t="s">
        <v>120</v>
      </c>
      <c r="D196" s="16" t="s">
        <v>7</v>
      </c>
      <c r="E196" s="32" t="s">
        <v>8</v>
      </c>
      <c r="F196" s="17">
        <v>1703.2</v>
      </c>
      <c r="G196" s="17">
        <v>1703.2</v>
      </c>
      <c r="H196" s="17">
        <v>1703.2</v>
      </c>
    </row>
    <row r="197" spans="1:8" ht="31.5" outlineLevel="5" x14ac:dyDescent="0.2">
      <c r="A197" s="13" t="s">
        <v>520</v>
      </c>
      <c r="B197" s="13" t="s">
        <v>539</v>
      </c>
      <c r="C197" s="13" t="s">
        <v>122</v>
      </c>
      <c r="D197" s="13"/>
      <c r="E197" s="30" t="s">
        <v>433</v>
      </c>
      <c r="F197" s="14">
        <f t="shared" ref="F197:H197" si="113">F198</f>
        <v>250</v>
      </c>
      <c r="G197" s="14">
        <f t="shared" si="113"/>
        <v>250</v>
      </c>
      <c r="H197" s="14">
        <f t="shared" si="113"/>
        <v>250</v>
      </c>
    </row>
    <row r="198" spans="1:8" ht="47.25" outlineLevel="7" x14ac:dyDescent="0.2">
      <c r="A198" s="16" t="s">
        <v>520</v>
      </c>
      <c r="B198" s="16" t="s">
        <v>539</v>
      </c>
      <c r="C198" s="16" t="s">
        <v>122</v>
      </c>
      <c r="D198" s="16" t="s">
        <v>4</v>
      </c>
      <c r="E198" s="32" t="s">
        <v>5</v>
      </c>
      <c r="F198" s="17">
        <v>250</v>
      </c>
      <c r="G198" s="17">
        <v>250</v>
      </c>
      <c r="H198" s="17">
        <v>250</v>
      </c>
    </row>
    <row r="199" spans="1:8" ht="31.5" outlineLevel="5" x14ac:dyDescent="0.2">
      <c r="A199" s="33" t="s">
        <v>520</v>
      </c>
      <c r="B199" s="33" t="s">
        <v>539</v>
      </c>
      <c r="C199" s="33" t="s">
        <v>122</v>
      </c>
      <c r="D199" s="33"/>
      <c r="E199" s="45" t="s">
        <v>440</v>
      </c>
      <c r="F199" s="34">
        <f t="shared" ref="F199:H199" si="114">F200</f>
        <v>372.4</v>
      </c>
      <c r="G199" s="34">
        <f t="shared" si="114"/>
        <v>372.4</v>
      </c>
      <c r="H199" s="34">
        <f t="shared" si="114"/>
        <v>372.4</v>
      </c>
    </row>
    <row r="200" spans="1:8" ht="47.25" outlineLevel="7" x14ac:dyDescent="0.2">
      <c r="A200" s="35" t="s">
        <v>520</v>
      </c>
      <c r="B200" s="35" t="s">
        <v>539</v>
      </c>
      <c r="C200" s="35" t="s">
        <v>122</v>
      </c>
      <c r="D200" s="35" t="s">
        <v>4</v>
      </c>
      <c r="E200" s="46" t="s">
        <v>5</v>
      </c>
      <c r="F200" s="36">
        <v>372.4</v>
      </c>
      <c r="G200" s="36">
        <v>372.4</v>
      </c>
      <c r="H200" s="36">
        <v>372.4</v>
      </c>
    </row>
    <row r="201" spans="1:8" ht="15.75" outlineLevel="7" x14ac:dyDescent="0.2">
      <c r="A201" s="13" t="s">
        <v>520</v>
      </c>
      <c r="B201" s="13" t="s">
        <v>541</v>
      </c>
      <c r="C201" s="16"/>
      <c r="D201" s="16"/>
      <c r="E201" s="7" t="s">
        <v>542</v>
      </c>
      <c r="F201" s="14">
        <f>F202+F225+F235+F242+F257</f>
        <v>244343.8</v>
      </c>
      <c r="G201" s="14">
        <f>G202+G225+G235+G242+G257</f>
        <v>266339</v>
      </c>
      <c r="H201" s="14">
        <f>H202+H225+H235+H242+H257</f>
        <v>264079.70000000007</v>
      </c>
    </row>
    <row r="202" spans="1:8" ht="15.75" outlineLevel="1" x14ac:dyDescent="0.2">
      <c r="A202" s="13" t="s">
        <v>520</v>
      </c>
      <c r="B202" s="13" t="s">
        <v>543</v>
      </c>
      <c r="C202" s="13"/>
      <c r="D202" s="13"/>
      <c r="E202" s="30" t="s">
        <v>544</v>
      </c>
      <c r="F202" s="14">
        <f t="shared" ref="F202:H202" si="115">F203+F210+F218</f>
        <v>7863</v>
      </c>
      <c r="G202" s="14">
        <f t="shared" si="115"/>
        <v>6961.6</v>
      </c>
      <c r="H202" s="14">
        <f t="shared" si="115"/>
        <v>4741.6000000000004</v>
      </c>
    </row>
    <row r="203" spans="1:8" ht="31.5" outlineLevel="2" x14ac:dyDescent="0.2">
      <c r="A203" s="13" t="s">
        <v>520</v>
      </c>
      <c r="B203" s="13" t="s">
        <v>543</v>
      </c>
      <c r="C203" s="13" t="s">
        <v>54</v>
      </c>
      <c r="D203" s="13"/>
      <c r="E203" s="30" t="s">
        <v>55</v>
      </c>
      <c r="F203" s="14">
        <f t="shared" ref="F203:F204" si="116">F204</f>
        <v>2463</v>
      </c>
      <c r="G203" s="14">
        <f t="shared" ref="G203:G204" si="117">G204</f>
        <v>2467.6</v>
      </c>
      <c r="H203" s="14">
        <f t="shared" ref="H203:H204" si="118">H204</f>
        <v>2467.6</v>
      </c>
    </row>
    <row r="204" spans="1:8" ht="15.75" outlineLevel="3" x14ac:dyDescent="0.2">
      <c r="A204" s="13" t="s">
        <v>520</v>
      </c>
      <c r="B204" s="13" t="s">
        <v>543</v>
      </c>
      <c r="C204" s="13" t="s">
        <v>56</v>
      </c>
      <c r="D204" s="13"/>
      <c r="E204" s="30" t="s">
        <v>57</v>
      </c>
      <c r="F204" s="14">
        <f t="shared" si="116"/>
        <v>2463</v>
      </c>
      <c r="G204" s="14">
        <f t="shared" si="117"/>
        <v>2467.6</v>
      </c>
      <c r="H204" s="14">
        <f t="shared" si="118"/>
        <v>2467.6</v>
      </c>
    </row>
    <row r="205" spans="1:8" ht="15.75" outlineLevel="4" x14ac:dyDescent="0.2">
      <c r="A205" s="13" t="s">
        <v>520</v>
      </c>
      <c r="B205" s="13" t="s">
        <v>543</v>
      </c>
      <c r="C205" s="13" t="s">
        <v>118</v>
      </c>
      <c r="D205" s="13"/>
      <c r="E205" s="30" t="s">
        <v>119</v>
      </c>
      <c r="F205" s="14">
        <f t="shared" ref="F205:H205" si="119">F206+F208</f>
        <v>2463</v>
      </c>
      <c r="G205" s="14">
        <f t="shared" si="119"/>
        <v>2467.6</v>
      </c>
      <c r="H205" s="14">
        <f t="shared" si="119"/>
        <v>2467.6</v>
      </c>
    </row>
    <row r="206" spans="1:8" ht="31.5" outlineLevel="5" x14ac:dyDescent="0.2">
      <c r="A206" s="33" t="s">
        <v>520</v>
      </c>
      <c r="B206" s="33" t="s">
        <v>543</v>
      </c>
      <c r="C206" s="33" t="s">
        <v>123</v>
      </c>
      <c r="D206" s="33"/>
      <c r="E206" s="45" t="s">
        <v>124</v>
      </c>
      <c r="F206" s="34">
        <f t="shared" ref="F206:H206" si="120">F207</f>
        <v>2359.1999999999998</v>
      </c>
      <c r="G206" s="34">
        <f t="shared" si="120"/>
        <v>2359.1999999999998</v>
      </c>
      <c r="H206" s="34">
        <f t="shared" si="120"/>
        <v>2359.1999999999998</v>
      </c>
    </row>
    <row r="207" spans="1:8" ht="15.75" outlineLevel="7" x14ac:dyDescent="0.2">
      <c r="A207" s="35" t="s">
        <v>520</v>
      </c>
      <c r="B207" s="35" t="s">
        <v>543</v>
      </c>
      <c r="C207" s="35" t="s">
        <v>123</v>
      </c>
      <c r="D207" s="35" t="s">
        <v>70</v>
      </c>
      <c r="E207" s="46" t="s">
        <v>71</v>
      </c>
      <c r="F207" s="36">
        <v>2359.1999999999998</v>
      </c>
      <c r="G207" s="36">
        <v>2359.1999999999998</v>
      </c>
      <c r="H207" s="36">
        <v>2359.1999999999998</v>
      </c>
    </row>
    <row r="208" spans="1:8" ht="31.5" outlineLevel="5" x14ac:dyDescent="0.2">
      <c r="A208" s="33" t="s">
        <v>520</v>
      </c>
      <c r="B208" s="33" t="s">
        <v>543</v>
      </c>
      <c r="C208" s="33" t="s">
        <v>125</v>
      </c>
      <c r="D208" s="33"/>
      <c r="E208" s="45" t="s">
        <v>126</v>
      </c>
      <c r="F208" s="34">
        <f t="shared" ref="F208:H208" si="121">F209</f>
        <v>103.8</v>
      </c>
      <c r="G208" s="34">
        <f t="shared" si="121"/>
        <v>108.4</v>
      </c>
      <c r="H208" s="34">
        <f t="shared" si="121"/>
        <v>108.4</v>
      </c>
    </row>
    <row r="209" spans="1:8" ht="15.75" outlineLevel="7" x14ac:dyDescent="0.2">
      <c r="A209" s="35" t="s">
        <v>520</v>
      </c>
      <c r="B209" s="35" t="s">
        <v>543</v>
      </c>
      <c r="C209" s="35" t="s">
        <v>125</v>
      </c>
      <c r="D209" s="35" t="s">
        <v>70</v>
      </c>
      <c r="E209" s="46" t="s">
        <v>71</v>
      </c>
      <c r="F209" s="36">
        <v>103.8</v>
      </c>
      <c r="G209" s="36">
        <v>108.4</v>
      </c>
      <c r="H209" s="36">
        <v>108.4</v>
      </c>
    </row>
    <row r="210" spans="1:8" ht="15.75" outlineLevel="2" x14ac:dyDescent="0.2">
      <c r="A210" s="13" t="s">
        <v>520</v>
      </c>
      <c r="B210" s="13" t="s">
        <v>543</v>
      </c>
      <c r="C210" s="13" t="s">
        <v>127</v>
      </c>
      <c r="D210" s="13"/>
      <c r="E210" s="30" t="s">
        <v>128</v>
      </c>
      <c r="F210" s="14">
        <f t="shared" ref="F210:H210" si="122">F211</f>
        <v>2200</v>
      </c>
      <c r="G210" s="14">
        <f t="shared" si="122"/>
        <v>1694</v>
      </c>
      <c r="H210" s="14">
        <f t="shared" si="122"/>
        <v>1474</v>
      </c>
    </row>
    <row r="211" spans="1:8" ht="15.75" outlineLevel="3" x14ac:dyDescent="0.2">
      <c r="A211" s="13" t="s">
        <v>520</v>
      </c>
      <c r="B211" s="13" t="s">
        <v>543</v>
      </c>
      <c r="C211" s="13" t="s">
        <v>129</v>
      </c>
      <c r="D211" s="13"/>
      <c r="E211" s="30" t="s">
        <v>130</v>
      </c>
      <c r="F211" s="14">
        <f t="shared" ref="F211:H211" si="123">F212+F215</f>
        <v>2200</v>
      </c>
      <c r="G211" s="14">
        <f t="shared" si="123"/>
        <v>1694</v>
      </c>
      <c r="H211" s="14">
        <f t="shared" si="123"/>
        <v>1474</v>
      </c>
    </row>
    <row r="212" spans="1:8" ht="15.75" outlineLevel="4" x14ac:dyDescent="0.2">
      <c r="A212" s="13" t="s">
        <v>520</v>
      </c>
      <c r="B212" s="13" t="s">
        <v>543</v>
      </c>
      <c r="C212" s="13" t="s">
        <v>131</v>
      </c>
      <c r="D212" s="13"/>
      <c r="E212" s="30" t="s">
        <v>132</v>
      </c>
      <c r="F212" s="14">
        <f t="shared" ref="F212:F213" si="124">F213</f>
        <v>1100</v>
      </c>
      <c r="G212" s="14">
        <f t="shared" ref="G212:G213" si="125">G213</f>
        <v>847</v>
      </c>
      <c r="H212" s="14">
        <f t="shared" ref="H212:H213" si="126">H213</f>
        <v>737</v>
      </c>
    </row>
    <row r="213" spans="1:8" ht="15.75" outlineLevel="5" x14ac:dyDescent="0.2">
      <c r="A213" s="13" t="s">
        <v>520</v>
      </c>
      <c r="B213" s="13" t="s">
        <v>543</v>
      </c>
      <c r="C213" s="13" t="s">
        <v>133</v>
      </c>
      <c r="D213" s="13"/>
      <c r="E213" s="30" t="s">
        <v>134</v>
      </c>
      <c r="F213" s="14">
        <f t="shared" si="124"/>
        <v>1100</v>
      </c>
      <c r="G213" s="14">
        <f t="shared" si="125"/>
        <v>847</v>
      </c>
      <c r="H213" s="14">
        <f t="shared" si="126"/>
        <v>737</v>
      </c>
    </row>
    <row r="214" spans="1:8" ht="15.75" outlineLevel="7" x14ac:dyDescent="0.2">
      <c r="A214" s="16" t="s">
        <v>520</v>
      </c>
      <c r="B214" s="16" t="s">
        <v>543</v>
      </c>
      <c r="C214" s="16" t="s">
        <v>133</v>
      </c>
      <c r="D214" s="16" t="s">
        <v>15</v>
      </c>
      <c r="E214" s="32" t="s">
        <v>16</v>
      </c>
      <c r="F214" s="17">
        <v>1100</v>
      </c>
      <c r="G214" s="17">
        <v>847</v>
      </c>
      <c r="H214" s="17">
        <v>737</v>
      </c>
    </row>
    <row r="215" spans="1:8" ht="31.5" outlineLevel="4" x14ac:dyDescent="0.2">
      <c r="A215" s="13" t="s">
        <v>520</v>
      </c>
      <c r="B215" s="13" t="s">
        <v>543</v>
      </c>
      <c r="C215" s="13" t="s">
        <v>135</v>
      </c>
      <c r="D215" s="13"/>
      <c r="E215" s="30" t="s">
        <v>136</v>
      </c>
      <c r="F215" s="14">
        <f t="shared" ref="F215:F216" si="127">F216</f>
        <v>1100</v>
      </c>
      <c r="G215" s="14">
        <f t="shared" ref="G215:G216" si="128">G216</f>
        <v>847</v>
      </c>
      <c r="H215" s="14">
        <f t="shared" ref="H215:H216" si="129">H216</f>
        <v>737</v>
      </c>
    </row>
    <row r="216" spans="1:8" ht="15.75" outlineLevel="5" x14ac:dyDescent="0.2">
      <c r="A216" s="13" t="s">
        <v>520</v>
      </c>
      <c r="B216" s="13" t="s">
        <v>543</v>
      </c>
      <c r="C216" s="13" t="s">
        <v>137</v>
      </c>
      <c r="D216" s="13"/>
      <c r="E216" s="30" t="s">
        <v>138</v>
      </c>
      <c r="F216" s="14">
        <f t="shared" si="127"/>
        <v>1100</v>
      </c>
      <c r="G216" s="14">
        <f t="shared" si="128"/>
        <v>847</v>
      </c>
      <c r="H216" s="14">
        <f t="shared" si="129"/>
        <v>737</v>
      </c>
    </row>
    <row r="217" spans="1:8" ht="15.75" outlineLevel="7" x14ac:dyDescent="0.2">
      <c r="A217" s="16" t="s">
        <v>520</v>
      </c>
      <c r="B217" s="16" t="s">
        <v>543</v>
      </c>
      <c r="C217" s="16" t="s">
        <v>137</v>
      </c>
      <c r="D217" s="16" t="s">
        <v>15</v>
      </c>
      <c r="E217" s="32" t="s">
        <v>16</v>
      </c>
      <c r="F217" s="17">
        <v>1100</v>
      </c>
      <c r="G217" s="17">
        <v>847</v>
      </c>
      <c r="H217" s="17">
        <v>737</v>
      </c>
    </row>
    <row r="218" spans="1:8" ht="31.5" outlineLevel="2" x14ac:dyDescent="0.2">
      <c r="A218" s="13" t="s">
        <v>520</v>
      </c>
      <c r="B218" s="13" t="s">
        <v>543</v>
      </c>
      <c r="C218" s="13" t="s">
        <v>139</v>
      </c>
      <c r="D218" s="13"/>
      <c r="E218" s="30" t="s">
        <v>140</v>
      </c>
      <c r="F218" s="14">
        <f t="shared" ref="F218:F219" si="130">F219</f>
        <v>3200</v>
      </c>
      <c r="G218" s="14">
        <f t="shared" ref="G218:G219" si="131">G219</f>
        <v>2800</v>
      </c>
      <c r="H218" s="14">
        <f t="shared" ref="H218:H219" si="132">H219</f>
        <v>800</v>
      </c>
    </row>
    <row r="219" spans="1:8" ht="15.75" outlineLevel="3" x14ac:dyDescent="0.2">
      <c r="A219" s="13" t="s">
        <v>520</v>
      </c>
      <c r="B219" s="13" t="s">
        <v>543</v>
      </c>
      <c r="C219" s="13" t="s">
        <v>141</v>
      </c>
      <c r="D219" s="13"/>
      <c r="E219" s="30" t="s">
        <v>545</v>
      </c>
      <c r="F219" s="14">
        <f t="shared" si="130"/>
        <v>3200</v>
      </c>
      <c r="G219" s="14">
        <f t="shared" si="131"/>
        <v>2800</v>
      </c>
      <c r="H219" s="14">
        <f t="shared" si="132"/>
        <v>800</v>
      </c>
    </row>
    <row r="220" spans="1:8" ht="31.5" outlineLevel="4" x14ac:dyDescent="0.2">
      <c r="A220" s="13" t="s">
        <v>520</v>
      </c>
      <c r="B220" s="13" t="s">
        <v>543</v>
      </c>
      <c r="C220" s="13" t="s">
        <v>142</v>
      </c>
      <c r="D220" s="13"/>
      <c r="E220" s="30" t="s">
        <v>143</v>
      </c>
      <c r="F220" s="14">
        <f t="shared" ref="F220:H220" si="133">F221+F223</f>
        <v>3200</v>
      </c>
      <c r="G220" s="14">
        <f t="shared" si="133"/>
        <v>2800</v>
      </c>
      <c r="H220" s="14">
        <f t="shared" si="133"/>
        <v>800</v>
      </c>
    </row>
    <row r="221" spans="1:8" ht="31.5" outlineLevel="5" x14ac:dyDescent="0.2">
      <c r="A221" s="13" t="s">
        <v>520</v>
      </c>
      <c r="B221" s="13" t="s">
        <v>543</v>
      </c>
      <c r="C221" s="13" t="s">
        <v>144</v>
      </c>
      <c r="D221" s="13"/>
      <c r="E221" s="30" t="s">
        <v>436</v>
      </c>
      <c r="F221" s="14">
        <f t="shared" ref="F221:H221" si="134">F222</f>
        <v>800</v>
      </c>
      <c r="G221" s="14">
        <f t="shared" si="134"/>
        <v>800</v>
      </c>
      <c r="H221" s="14">
        <f t="shared" si="134"/>
        <v>800</v>
      </c>
    </row>
    <row r="222" spans="1:8" ht="15.75" outlineLevel="7" x14ac:dyDescent="0.2">
      <c r="A222" s="16" t="s">
        <v>520</v>
      </c>
      <c r="B222" s="16" t="s">
        <v>543</v>
      </c>
      <c r="C222" s="16" t="s">
        <v>144</v>
      </c>
      <c r="D222" s="16" t="s">
        <v>70</v>
      </c>
      <c r="E222" s="32" t="s">
        <v>71</v>
      </c>
      <c r="F222" s="22">
        <v>800</v>
      </c>
      <c r="G222" s="17">
        <v>800</v>
      </c>
      <c r="H222" s="17">
        <v>800</v>
      </c>
    </row>
    <row r="223" spans="1:8" ht="31.5" outlineLevel="5" x14ac:dyDescent="0.2">
      <c r="A223" s="33" t="s">
        <v>520</v>
      </c>
      <c r="B223" s="33" t="s">
        <v>543</v>
      </c>
      <c r="C223" s="33" t="s">
        <v>144</v>
      </c>
      <c r="D223" s="33"/>
      <c r="E223" s="45" t="s">
        <v>443</v>
      </c>
      <c r="F223" s="34">
        <f t="shared" ref="F223:H223" si="135">F224</f>
        <v>2400</v>
      </c>
      <c r="G223" s="34">
        <f t="shared" si="135"/>
        <v>2000</v>
      </c>
      <c r="H223" s="34">
        <f t="shared" si="135"/>
        <v>0</v>
      </c>
    </row>
    <row r="224" spans="1:8" ht="15.75" outlineLevel="7" x14ac:dyDescent="0.2">
      <c r="A224" s="35" t="s">
        <v>520</v>
      </c>
      <c r="B224" s="35" t="s">
        <v>543</v>
      </c>
      <c r="C224" s="35" t="s">
        <v>144</v>
      </c>
      <c r="D224" s="35" t="s">
        <v>70</v>
      </c>
      <c r="E224" s="46" t="s">
        <v>71</v>
      </c>
      <c r="F224" s="36">
        <v>2400</v>
      </c>
      <c r="G224" s="36">
        <v>2000</v>
      </c>
      <c r="H224" s="36"/>
    </row>
    <row r="225" spans="1:8" ht="15.75" outlineLevel="1" x14ac:dyDescent="0.2">
      <c r="A225" s="13" t="s">
        <v>520</v>
      </c>
      <c r="B225" s="13" t="s">
        <v>546</v>
      </c>
      <c r="C225" s="13"/>
      <c r="D225" s="13"/>
      <c r="E225" s="30" t="s">
        <v>547</v>
      </c>
      <c r="F225" s="14">
        <f t="shared" ref="F225:H225" si="136">F226</f>
        <v>774.3</v>
      </c>
      <c r="G225" s="14">
        <f t="shared" si="136"/>
        <v>684.4</v>
      </c>
      <c r="H225" s="14">
        <f t="shared" si="136"/>
        <v>645.29999999999995</v>
      </c>
    </row>
    <row r="226" spans="1:8" ht="31.5" outlineLevel="2" x14ac:dyDescent="0.2">
      <c r="A226" s="13" t="s">
        <v>520</v>
      </c>
      <c r="B226" s="13" t="s">
        <v>546</v>
      </c>
      <c r="C226" s="13" t="s">
        <v>54</v>
      </c>
      <c r="D226" s="13"/>
      <c r="E226" s="30" t="s">
        <v>55</v>
      </c>
      <c r="F226" s="14">
        <f>F227+F231</f>
        <v>774.3</v>
      </c>
      <c r="G226" s="14">
        <f>G227+G231</f>
        <v>684.4</v>
      </c>
      <c r="H226" s="14">
        <f>H227+H231</f>
        <v>645.29999999999995</v>
      </c>
    </row>
    <row r="227" spans="1:8" ht="31.5" outlineLevel="3" x14ac:dyDescent="0.2">
      <c r="A227" s="13" t="s">
        <v>520</v>
      </c>
      <c r="B227" s="13" t="s">
        <v>546</v>
      </c>
      <c r="C227" s="13" t="s">
        <v>99</v>
      </c>
      <c r="D227" s="13"/>
      <c r="E227" s="30" t="s">
        <v>100</v>
      </c>
      <c r="F227" s="14">
        <f t="shared" ref="F227:F228" si="137">F228</f>
        <v>383.4</v>
      </c>
      <c r="G227" s="14">
        <f t="shared" ref="G227:G229" si="138">G228</f>
        <v>383.4</v>
      </c>
      <c r="H227" s="14">
        <f t="shared" ref="H227:H229" si="139">H228</f>
        <v>383.4</v>
      </c>
    </row>
    <row r="228" spans="1:8" ht="15.75" outlineLevel="4" x14ac:dyDescent="0.2">
      <c r="A228" s="13" t="s">
        <v>520</v>
      </c>
      <c r="B228" s="13" t="s">
        <v>546</v>
      </c>
      <c r="C228" s="13" t="s">
        <v>110</v>
      </c>
      <c r="D228" s="13"/>
      <c r="E228" s="30" t="s">
        <v>548</v>
      </c>
      <c r="F228" s="14">
        <f t="shared" si="137"/>
        <v>383.4</v>
      </c>
      <c r="G228" s="14">
        <f t="shared" si="138"/>
        <v>383.4</v>
      </c>
      <c r="H228" s="14">
        <f t="shared" si="139"/>
        <v>383.4</v>
      </c>
    </row>
    <row r="229" spans="1:8" ht="15.75" outlineLevel="5" x14ac:dyDescent="0.2">
      <c r="A229" s="13" t="s">
        <v>520</v>
      </c>
      <c r="B229" s="13" t="s">
        <v>546</v>
      </c>
      <c r="C229" s="13" t="s">
        <v>145</v>
      </c>
      <c r="D229" s="13"/>
      <c r="E229" s="30" t="s">
        <v>146</v>
      </c>
      <c r="F229" s="14">
        <f>F230</f>
        <v>383.4</v>
      </c>
      <c r="G229" s="14">
        <f t="shared" si="138"/>
        <v>383.4</v>
      </c>
      <c r="H229" s="14">
        <f t="shared" si="139"/>
        <v>383.4</v>
      </c>
    </row>
    <row r="230" spans="1:8" ht="15.75" outlineLevel="7" x14ac:dyDescent="0.2">
      <c r="A230" s="16" t="s">
        <v>520</v>
      </c>
      <c r="B230" s="16" t="s">
        <v>546</v>
      </c>
      <c r="C230" s="16" t="s">
        <v>145</v>
      </c>
      <c r="D230" s="16" t="s">
        <v>7</v>
      </c>
      <c r="E230" s="32" t="s">
        <v>8</v>
      </c>
      <c r="F230" s="17">
        <v>383.4</v>
      </c>
      <c r="G230" s="17">
        <v>383.4</v>
      </c>
      <c r="H230" s="17">
        <v>383.4</v>
      </c>
    </row>
    <row r="231" spans="1:8" ht="15.75" outlineLevel="3" x14ac:dyDescent="0.2">
      <c r="A231" s="13" t="s">
        <v>520</v>
      </c>
      <c r="B231" s="13" t="s">
        <v>546</v>
      </c>
      <c r="C231" s="13" t="s">
        <v>147</v>
      </c>
      <c r="D231" s="13"/>
      <c r="E231" s="30" t="s">
        <v>148</v>
      </c>
      <c r="F231" s="14">
        <f t="shared" ref="F231:F233" si="140">F232</f>
        <v>390.9</v>
      </c>
      <c r="G231" s="14">
        <f t="shared" ref="G231:G233" si="141">G232</f>
        <v>301</v>
      </c>
      <c r="H231" s="14">
        <f t="shared" ref="H231:H233" si="142">H232</f>
        <v>261.89999999999998</v>
      </c>
    </row>
    <row r="232" spans="1:8" ht="15.75" outlineLevel="4" x14ac:dyDescent="0.2">
      <c r="A232" s="13" t="s">
        <v>520</v>
      </c>
      <c r="B232" s="13" t="s">
        <v>546</v>
      </c>
      <c r="C232" s="13" t="s">
        <v>149</v>
      </c>
      <c r="D232" s="13"/>
      <c r="E232" s="30" t="s">
        <v>150</v>
      </c>
      <c r="F232" s="14">
        <f t="shared" si="140"/>
        <v>390.9</v>
      </c>
      <c r="G232" s="14">
        <f t="shared" si="141"/>
        <v>301</v>
      </c>
      <c r="H232" s="14">
        <f t="shared" si="142"/>
        <v>261.89999999999998</v>
      </c>
    </row>
    <row r="233" spans="1:8" ht="15.75" outlineLevel="5" x14ac:dyDescent="0.2">
      <c r="A233" s="13" t="s">
        <v>520</v>
      </c>
      <c r="B233" s="13" t="s">
        <v>546</v>
      </c>
      <c r="C233" s="13" t="s">
        <v>151</v>
      </c>
      <c r="D233" s="13"/>
      <c r="E233" s="30" t="s">
        <v>152</v>
      </c>
      <c r="F233" s="14">
        <f t="shared" si="140"/>
        <v>390.9</v>
      </c>
      <c r="G233" s="14">
        <f t="shared" si="141"/>
        <v>301</v>
      </c>
      <c r="H233" s="14">
        <f t="shared" si="142"/>
        <v>261.89999999999998</v>
      </c>
    </row>
    <row r="234" spans="1:8" ht="15.75" outlineLevel="7" x14ac:dyDescent="0.2">
      <c r="A234" s="16" t="s">
        <v>520</v>
      </c>
      <c r="B234" s="16" t="s">
        <v>546</v>
      </c>
      <c r="C234" s="16" t="s">
        <v>151</v>
      </c>
      <c r="D234" s="16" t="s">
        <v>7</v>
      </c>
      <c r="E234" s="32" t="s">
        <v>8</v>
      </c>
      <c r="F234" s="17">
        <v>390.9</v>
      </c>
      <c r="G234" s="17">
        <v>301</v>
      </c>
      <c r="H234" s="17">
        <v>261.89999999999998</v>
      </c>
    </row>
    <row r="235" spans="1:8" ht="15.75" outlineLevel="1" x14ac:dyDescent="0.2">
      <c r="A235" s="13" t="s">
        <v>520</v>
      </c>
      <c r="B235" s="13" t="s">
        <v>549</v>
      </c>
      <c r="C235" s="13"/>
      <c r="D235" s="13"/>
      <c r="E235" s="30" t="s">
        <v>550</v>
      </c>
      <c r="F235" s="14">
        <f t="shared" ref="F235:F238" si="143">F236</f>
        <v>4550.5</v>
      </c>
      <c r="G235" s="14">
        <f t="shared" ref="G235:G238" si="144">G236</f>
        <v>4550.5</v>
      </c>
      <c r="H235" s="14">
        <f t="shared" ref="H235:H238" si="145">H236</f>
        <v>4550.5</v>
      </c>
    </row>
    <row r="236" spans="1:8" ht="31.5" outlineLevel="2" x14ac:dyDescent="0.2">
      <c r="A236" s="13" t="s">
        <v>520</v>
      </c>
      <c r="B236" s="13" t="s">
        <v>549</v>
      </c>
      <c r="C236" s="13" t="s">
        <v>139</v>
      </c>
      <c r="D236" s="13"/>
      <c r="E236" s="30" t="s">
        <v>140</v>
      </c>
      <c r="F236" s="14">
        <f t="shared" si="143"/>
        <v>4550.5</v>
      </c>
      <c r="G236" s="14">
        <f t="shared" si="144"/>
        <v>4550.5</v>
      </c>
      <c r="H236" s="14">
        <f t="shared" si="145"/>
        <v>4550.5</v>
      </c>
    </row>
    <row r="237" spans="1:8" ht="31.5" outlineLevel="3" x14ac:dyDescent="0.2">
      <c r="A237" s="13" t="s">
        <v>520</v>
      </c>
      <c r="B237" s="13" t="s">
        <v>549</v>
      </c>
      <c r="C237" s="13" t="s">
        <v>153</v>
      </c>
      <c r="D237" s="13"/>
      <c r="E237" s="30" t="s">
        <v>154</v>
      </c>
      <c r="F237" s="14">
        <f t="shared" si="143"/>
        <v>4550.5</v>
      </c>
      <c r="G237" s="14">
        <f t="shared" si="144"/>
        <v>4550.5</v>
      </c>
      <c r="H237" s="14">
        <f t="shared" si="145"/>
        <v>4550.5</v>
      </c>
    </row>
    <row r="238" spans="1:8" ht="31.5" outlineLevel="4" x14ac:dyDescent="0.2">
      <c r="A238" s="13" t="s">
        <v>520</v>
      </c>
      <c r="B238" s="13" t="s">
        <v>549</v>
      </c>
      <c r="C238" s="13" t="s">
        <v>155</v>
      </c>
      <c r="D238" s="13"/>
      <c r="E238" s="30" t="s">
        <v>92</v>
      </c>
      <c r="F238" s="14">
        <f t="shared" si="143"/>
        <v>4550.5</v>
      </c>
      <c r="G238" s="14">
        <f t="shared" si="144"/>
        <v>4550.5</v>
      </c>
      <c r="H238" s="14">
        <f t="shared" si="145"/>
        <v>4550.5</v>
      </c>
    </row>
    <row r="239" spans="1:8" ht="31.5" outlineLevel="5" x14ac:dyDescent="0.2">
      <c r="A239" s="13" t="s">
        <v>520</v>
      </c>
      <c r="B239" s="13" t="s">
        <v>549</v>
      </c>
      <c r="C239" s="13" t="s">
        <v>156</v>
      </c>
      <c r="D239" s="13"/>
      <c r="E239" s="30" t="s">
        <v>157</v>
      </c>
      <c r="F239" s="14">
        <f>F240+F241</f>
        <v>4550.5</v>
      </c>
      <c r="G239" s="14">
        <f t="shared" ref="G239:H239" si="146">G240+G241</f>
        <v>4550.5</v>
      </c>
      <c r="H239" s="14">
        <f t="shared" si="146"/>
        <v>4550.5</v>
      </c>
    </row>
    <row r="240" spans="1:8" ht="15.75" outlineLevel="7" x14ac:dyDescent="0.2">
      <c r="A240" s="16" t="s">
        <v>520</v>
      </c>
      <c r="B240" s="16" t="s">
        <v>549</v>
      </c>
      <c r="C240" s="16" t="s">
        <v>156</v>
      </c>
      <c r="D240" s="16" t="s">
        <v>7</v>
      </c>
      <c r="E240" s="32" t="s">
        <v>8</v>
      </c>
      <c r="F240" s="17">
        <v>4344</v>
      </c>
      <c r="G240" s="17">
        <v>4550.5</v>
      </c>
      <c r="H240" s="17">
        <v>4550.5</v>
      </c>
    </row>
    <row r="241" spans="1:8" ht="15.75" outlineLevel="7" x14ac:dyDescent="0.2">
      <c r="A241" s="16" t="s">
        <v>520</v>
      </c>
      <c r="B241" s="16" t="s">
        <v>549</v>
      </c>
      <c r="C241" s="16" t="s">
        <v>156</v>
      </c>
      <c r="D241" s="16" t="s">
        <v>15</v>
      </c>
      <c r="E241" s="32" t="s">
        <v>16</v>
      </c>
      <c r="F241" s="17">
        <v>206.5</v>
      </c>
      <c r="G241" s="17"/>
      <c r="H241" s="17"/>
    </row>
    <row r="242" spans="1:8" ht="15.75" outlineLevel="1" x14ac:dyDescent="0.2">
      <c r="A242" s="13" t="s">
        <v>520</v>
      </c>
      <c r="B242" s="13" t="s">
        <v>551</v>
      </c>
      <c r="C242" s="13"/>
      <c r="D242" s="13"/>
      <c r="E242" s="30" t="s">
        <v>552</v>
      </c>
      <c r="F242" s="14">
        <f t="shared" ref="F242" si="147">F243</f>
        <v>229725</v>
      </c>
      <c r="G242" s="14">
        <f t="shared" ref="G242" si="148">G243</f>
        <v>252877.1</v>
      </c>
      <c r="H242" s="14">
        <f t="shared" ref="H242" si="149">H243</f>
        <v>252948.90000000002</v>
      </c>
    </row>
    <row r="243" spans="1:8" ht="31.5" outlineLevel="2" x14ac:dyDescent="0.2">
      <c r="A243" s="13" t="s">
        <v>520</v>
      </c>
      <c r="B243" s="13" t="s">
        <v>551</v>
      </c>
      <c r="C243" s="13" t="s">
        <v>139</v>
      </c>
      <c r="D243" s="13"/>
      <c r="E243" s="30" t="s">
        <v>140</v>
      </c>
      <c r="F243" s="14">
        <f>F244+F253</f>
        <v>229725</v>
      </c>
      <c r="G243" s="14">
        <f>G244+G253</f>
        <v>252877.1</v>
      </c>
      <c r="H243" s="14">
        <f>H244+H253</f>
        <v>252948.90000000002</v>
      </c>
    </row>
    <row r="244" spans="1:8" ht="15.75" outlineLevel="3" x14ac:dyDescent="0.2">
      <c r="A244" s="13" t="s">
        <v>520</v>
      </c>
      <c r="B244" s="13" t="s">
        <v>551</v>
      </c>
      <c r="C244" s="13" t="s">
        <v>158</v>
      </c>
      <c r="D244" s="13"/>
      <c r="E244" s="30" t="s">
        <v>159</v>
      </c>
      <c r="F244" s="14">
        <f t="shared" ref="F244:H244" si="150">F245+F248</f>
        <v>228683</v>
      </c>
      <c r="G244" s="14">
        <f t="shared" si="150"/>
        <v>251835.1</v>
      </c>
      <c r="H244" s="14">
        <f t="shared" si="150"/>
        <v>251906.90000000002</v>
      </c>
    </row>
    <row r="245" spans="1:8" ht="31.5" outlineLevel="4" x14ac:dyDescent="0.2">
      <c r="A245" s="13" t="s">
        <v>520</v>
      </c>
      <c r="B245" s="13" t="s">
        <v>551</v>
      </c>
      <c r="C245" s="13" t="s">
        <v>160</v>
      </c>
      <c r="D245" s="13"/>
      <c r="E245" s="30" t="s">
        <v>161</v>
      </c>
      <c r="F245" s="14">
        <f t="shared" ref="F245:F246" si="151">F246</f>
        <v>176583.1</v>
      </c>
      <c r="G245" s="14">
        <f t="shared" ref="G245:G246" si="152">G246</f>
        <v>176583.1</v>
      </c>
      <c r="H245" s="14">
        <f t="shared" ref="H245:H246" si="153">H246</f>
        <v>176583.1</v>
      </c>
    </row>
    <row r="246" spans="1:8" ht="15.75" outlineLevel="5" x14ac:dyDescent="0.2">
      <c r="A246" s="13" t="s">
        <v>520</v>
      </c>
      <c r="B246" s="13" t="s">
        <v>551</v>
      </c>
      <c r="C246" s="13" t="s">
        <v>162</v>
      </c>
      <c r="D246" s="13"/>
      <c r="E246" s="30" t="s">
        <v>163</v>
      </c>
      <c r="F246" s="14">
        <f t="shared" si="151"/>
        <v>176583.1</v>
      </c>
      <c r="G246" s="14">
        <f t="shared" si="152"/>
        <v>176583.1</v>
      </c>
      <c r="H246" s="14">
        <f t="shared" si="153"/>
        <v>176583.1</v>
      </c>
    </row>
    <row r="247" spans="1:8" ht="15.75" outlineLevel="7" x14ac:dyDescent="0.2">
      <c r="A247" s="16" t="s">
        <v>520</v>
      </c>
      <c r="B247" s="16" t="s">
        <v>551</v>
      </c>
      <c r="C247" s="16" t="s">
        <v>162</v>
      </c>
      <c r="D247" s="16" t="s">
        <v>70</v>
      </c>
      <c r="E247" s="32" t="s">
        <v>71</v>
      </c>
      <c r="F247" s="17">
        <v>176583.1</v>
      </c>
      <c r="G247" s="17">
        <v>176583.1</v>
      </c>
      <c r="H247" s="17">
        <v>176583.1</v>
      </c>
    </row>
    <row r="248" spans="1:8" ht="31.5" outlineLevel="4" x14ac:dyDescent="0.2">
      <c r="A248" s="13" t="s">
        <v>520</v>
      </c>
      <c r="B248" s="13" t="s">
        <v>551</v>
      </c>
      <c r="C248" s="13" t="s">
        <v>164</v>
      </c>
      <c r="D248" s="13"/>
      <c r="E248" s="30" t="s">
        <v>553</v>
      </c>
      <c r="F248" s="14">
        <f>F249+F251</f>
        <v>52099.9</v>
      </c>
      <c r="G248" s="14">
        <f>G249+G251</f>
        <v>75252</v>
      </c>
      <c r="H248" s="14">
        <f t="shared" ref="H248" si="154">H249+H251</f>
        <v>75323.8</v>
      </c>
    </row>
    <row r="249" spans="1:8" ht="47.25" outlineLevel="5" x14ac:dyDescent="0.2">
      <c r="A249" s="13" t="s">
        <v>520</v>
      </c>
      <c r="B249" s="13" t="s">
        <v>551</v>
      </c>
      <c r="C249" s="13" t="s">
        <v>165</v>
      </c>
      <c r="D249" s="13"/>
      <c r="E249" s="30" t="s">
        <v>434</v>
      </c>
      <c r="F249" s="14">
        <f>F250</f>
        <v>5210</v>
      </c>
      <c r="G249" s="14">
        <f>G250</f>
        <v>7526</v>
      </c>
      <c r="H249" s="14">
        <f>H250</f>
        <v>7533</v>
      </c>
    </row>
    <row r="250" spans="1:8" ht="15.75" outlineLevel="7" x14ac:dyDescent="0.2">
      <c r="A250" s="16" t="s">
        <v>520</v>
      </c>
      <c r="B250" s="16" t="s">
        <v>551</v>
      </c>
      <c r="C250" s="16" t="s">
        <v>165</v>
      </c>
      <c r="D250" s="16" t="s">
        <v>70</v>
      </c>
      <c r="E250" s="32" t="s">
        <v>71</v>
      </c>
      <c r="F250" s="17">
        <v>5210</v>
      </c>
      <c r="G250" s="17">
        <v>7526</v>
      </c>
      <c r="H250" s="17">
        <v>7533</v>
      </c>
    </row>
    <row r="251" spans="1:8" ht="47.25" outlineLevel="5" x14ac:dyDescent="0.2">
      <c r="A251" s="33" t="s">
        <v>520</v>
      </c>
      <c r="B251" s="33" t="s">
        <v>551</v>
      </c>
      <c r="C251" s="33" t="s">
        <v>165</v>
      </c>
      <c r="D251" s="33"/>
      <c r="E251" s="45" t="s">
        <v>441</v>
      </c>
      <c r="F251" s="34">
        <f t="shared" ref="F251:H251" si="155">F252</f>
        <v>46889.9</v>
      </c>
      <c r="G251" s="34">
        <f t="shared" si="155"/>
        <v>67726</v>
      </c>
      <c r="H251" s="34">
        <f t="shared" si="155"/>
        <v>67790.8</v>
      </c>
    </row>
    <row r="252" spans="1:8" ht="15.75" outlineLevel="7" x14ac:dyDescent="0.2">
      <c r="A252" s="35" t="s">
        <v>520</v>
      </c>
      <c r="B252" s="35" t="s">
        <v>551</v>
      </c>
      <c r="C252" s="35" t="s">
        <v>165</v>
      </c>
      <c r="D252" s="35" t="s">
        <v>70</v>
      </c>
      <c r="E252" s="46" t="s">
        <v>71</v>
      </c>
      <c r="F252" s="36">
        <v>46889.9</v>
      </c>
      <c r="G252" s="36">
        <v>67726</v>
      </c>
      <c r="H252" s="36">
        <v>67790.8</v>
      </c>
    </row>
    <row r="253" spans="1:8" ht="31.5" outlineLevel="7" x14ac:dyDescent="0.2">
      <c r="A253" s="13" t="s">
        <v>520</v>
      </c>
      <c r="B253" s="13" t="s">
        <v>551</v>
      </c>
      <c r="C253" s="13" t="s">
        <v>153</v>
      </c>
      <c r="D253" s="13"/>
      <c r="E253" s="30" t="s">
        <v>154</v>
      </c>
      <c r="F253" s="14">
        <f>F254</f>
        <v>1042</v>
      </c>
      <c r="G253" s="14">
        <f t="shared" ref="G253:H255" si="156">G254</f>
        <v>1042</v>
      </c>
      <c r="H253" s="14">
        <f t="shared" si="156"/>
        <v>1042</v>
      </c>
    </row>
    <row r="254" spans="1:8" ht="31.5" outlineLevel="7" x14ac:dyDescent="0.2">
      <c r="A254" s="13" t="s">
        <v>520</v>
      </c>
      <c r="B254" s="16" t="s">
        <v>551</v>
      </c>
      <c r="C254" s="13" t="s">
        <v>223</v>
      </c>
      <c r="D254" s="13"/>
      <c r="E254" s="30" t="s">
        <v>39</v>
      </c>
      <c r="F254" s="14">
        <f>F255</f>
        <v>1042</v>
      </c>
      <c r="G254" s="14">
        <f t="shared" si="156"/>
        <v>1042</v>
      </c>
      <c r="H254" s="14">
        <f t="shared" si="156"/>
        <v>1042</v>
      </c>
    </row>
    <row r="255" spans="1:8" ht="31.5" outlineLevel="7" x14ac:dyDescent="0.2">
      <c r="A255" s="13" t="s">
        <v>520</v>
      </c>
      <c r="B255" s="13" t="s">
        <v>551</v>
      </c>
      <c r="C255" s="13" t="s">
        <v>224</v>
      </c>
      <c r="D255" s="13"/>
      <c r="E255" s="30" t="s">
        <v>225</v>
      </c>
      <c r="F255" s="14">
        <f>F256</f>
        <v>1042</v>
      </c>
      <c r="G255" s="14">
        <f t="shared" si="156"/>
        <v>1042</v>
      </c>
      <c r="H255" s="14">
        <f t="shared" si="156"/>
        <v>1042</v>
      </c>
    </row>
    <row r="256" spans="1:8" ht="15.75" outlineLevel="7" x14ac:dyDescent="0.2">
      <c r="A256" s="16" t="s">
        <v>520</v>
      </c>
      <c r="B256" s="16" t="s">
        <v>551</v>
      </c>
      <c r="C256" s="16" t="s">
        <v>224</v>
      </c>
      <c r="D256" s="16" t="s">
        <v>70</v>
      </c>
      <c r="E256" s="32" t="s">
        <v>71</v>
      </c>
      <c r="F256" s="17">
        <v>1042</v>
      </c>
      <c r="G256" s="17">
        <v>1042</v>
      </c>
      <c r="H256" s="17">
        <v>1042</v>
      </c>
    </row>
    <row r="257" spans="1:8" ht="15.75" outlineLevel="1" x14ac:dyDescent="0.2">
      <c r="A257" s="13" t="s">
        <v>520</v>
      </c>
      <c r="B257" s="13" t="s">
        <v>554</v>
      </c>
      <c r="C257" s="13"/>
      <c r="D257" s="13"/>
      <c r="E257" s="30" t="s">
        <v>555</v>
      </c>
      <c r="F257" s="14">
        <f t="shared" ref="F257:H257" si="157">F258+F263</f>
        <v>1431</v>
      </c>
      <c r="G257" s="14">
        <f t="shared" si="157"/>
        <v>1265.4000000000001</v>
      </c>
      <c r="H257" s="14">
        <f t="shared" si="157"/>
        <v>1193.4000000000001</v>
      </c>
    </row>
    <row r="258" spans="1:8" ht="31.5" outlineLevel="2" x14ac:dyDescent="0.2">
      <c r="A258" s="13" t="s">
        <v>520</v>
      </c>
      <c r="B258" s="13" t="s">
        <v>554</v>
      </c>
      <c r="C258" s="13" t="s">
        <v>166</v>
      </c>
      <c r="D258" s="13"/>
      <c r="E258" s="30" t="s">
        <v>167</v>
      </c>
      <c r="F258" s="14">
        <f t="shared" ref="F258:F261" si="158">F259</f>
        <v>720</v>
      </c>
      <c r="G258" s="14">
        <f t="shared" ref="G258:G261" si="159">G259</f>
        <v>554.4</v>
      </c>
      <c r="H258" s="14">
        <f t="shared" ref="H258:H261" si="160">H259</f>
        <v>482.4</v>
      </c>
    </row>
    <row r="259" spans="1:8" ht="15.75" outlineLevel="3" x14ac:dyDescent="0.2">
      <c r="A259" s="13" t="s">
        <v>520</v>
      </c>
      <c r="B259" s="13" t="s">
        <v>554</v>
      </c>
      <c r="C259" s="13" t="s">
        <v>168</v>
      </c>
      <c r="D259" s="13"/>
      <c r="E259" s="30" t="s">
        <v>169</v>
      </c>
      <c r="F259" s="14">
        <f t="shared" si="158"/>
        <v>720</v>
      </c>
      <c r="G259" s="14">
        <f t="shared" si="159"/>
        <v>554.4</v>
      </c>
      <c r="H259" s="14">
        <f t="shared" si="160"/>
        <v>482.4</v>
      </c>
    </row>
    <row r="260" spans="1:8" ht="31.5" outlineLevel="4" x14ac:dyDescent="0.2">
      <c r="A260" s="13" t="s">
        <v>520</v>
      </c>
      <c r="B260" s="13" t="s">
        <v>554</v>
      </c>
      <c r="C260" s="13" t="s">
        <v>170</v>
      </c>
      <c r="D260" s="13"/>
      <c r="E260" s="30" t="s">
        <v>463</v>
      </c>
      <c r="F260" s="14">
        <f t="shared" si="158"/>
        <v>720</v>
      </c>
      <c r="G260" s="14">
        <f t="shared" si="159"/>
        <v>554.4</v>
      </c>
      <c r="H260" s="14">
        <f t="shared" si="160"/>
        <v>482.4</v>
      </c>
    </row>
    <row r="261" spans="1:8" ht="15.75" outlineLevel="5" x14ac:dyDescent="0.2">
      <c r="A261" s="13" t="s">
        <v>520</v>
      </c>
      <c r="B261" s="13" t="s">
        <v>554</v>
      </c>
      <c r="C261" s="13" t="s">
        <v>171</v>
      </c>
      <c r="D261" s="13"/>
      <c r="E261" s="30" t="s">
        <v>457</v>
      </c>
      <c r="F261" s="14">
        <f t="shared" si="158"/>
        <v>720</v>
      </c>
      <c r="G261" s="14">
        <f t="shared" si="159"/>
        <v>554.4</v>
      </c>
      <c r="H261" s="14">
        <f t="shared" si="160"/>
        <v>482.4</v>
      </c>
    </row>
    <row r="262" spans="1:8" ht="15.75" outlineLevel="7" x14ac:dyDescent="0.2">
      <c r="A262" s="16" t="s">
        <v>520</v>
      </c>
      <c r="B262" s="16" t="s">
        <v>554</v>
      </c>
      <c r="C262" s="16" t="s">
        <v>171</v>
      </c>
      <c r="D262" s="16" t="s">
        <v>7</v>
      </c>
      <c r="E262" s="32" t="s">
        <v>8</v>
      </c>
      <c r="F262" s="17">
        <v>720</v>
      </c>
      <c r="G262" s="17">
        <v>554.4</v>
      </c>
      <c r="H262" s="17">
        <v>482.4</v>
      </c>
    </row>
    <row r="263" spans="1:8" ht="15.75" outlineLevel="2" x14ac:dyDescent="0.2">
      <c r="A263" s="13" t="s">
        <v>520</v>
      </c>
      <c r="B263" s="13" t="s">
        <v>554</v>
      </c>
      <c r="C263" s="13" t="s">
        <v>127</v>
      </c>
      <c r="D263" s="13"/>
      <c r="E263" s="30" t="s">
        <v>128</v>
      </c>
      <c r="F263" s="14">
        <f t="shared" ref="F263:H264" si="161">F264</f>
        <v>711</v>
      </c>
      <c r="G263" s="14">
        <f t="shared" si="161"/>
        <v>711</v>
      </c>
      <c r="H263" s="14">
        <f>H264</f>
        <v>711</v>
      </c>
    </row>
    <row r="264" spans="1:8" ht="15.75" outlineLevel="3" x14ac:dyDescent="0.2">
      <c r="A264" s="13" t="s">
        <v>520</v>
      </c>
      <c r="B264" s="13" t="s">
        <v>554</v>
      </c>
      <c r="C264" s="13" t="s">
        <v>172</v>
      </c>
      <c r="D264" s="13"/>
      <c r="E264" s="30" t="s">
        <v>173</v>
      </c>
      <c r="F264" s="14">
        <f>F265</f>
        <v>711</v>
      </c>
      <c r="G264" s="14">
        <f t="shared" si="161"/>
        <v>711</v>
      </c>
      <c r="H264" s="14">
        <f t="shared" si="161"/>
        <v>711</v>
      </c>
    </row>
    <row r="265" spans="1:8" ht="15.75" outlineLevel="4" x14ac:dyDescent="0.2">
      <c r="A265" s="13" t="s">
        <v>520</v>
      </c>
      <c r="B265" s="13" t="s">
        <v>554</v>
      </c>
      <c r="C265" s="13" t="s">
        <v>174</v>
      </c>
      <c r="D265" s="13"/>
      <c r="E265" s="30" t="s">
        <v>475</v>
      </c>
      <c r="F265" s="14">
        <f>F266</f>
        <v>711</v>
      </c>
      <c r="G265" s="14">
        <f t="shared" ref="G265:H265" si="162">G266</f>
        <v>711</v>
      </c>
      <c r="H265" s="14">
        <f t="shared" si="162"/>
        <v>711</v>
      </c>
    </row>
    <row r="266" spans="1:8" ht="15.75" outlineLevel="7" x14ac:dyDescent="0.2">
      <c r="A266" s="13" t="s">
        <v>520</v>
      </c>
      <c r="B266" s="13" t="s">
        <v>554</v>
      </c>
      <c r="C266" s="13" t="s">
        <v>474</v>
      </c>
      <c r="D266" s="13"/>
      <c r="E266" s="30" t="s">
        <v>175</v>
      </c>
      <c r="F266" s="14">
        <f t="shared" ref="F266:H266" si="163">F267</f>
        <v>711</v>
      </c>
      <c r="G266" s="14">
        <f t="shared" si="163"/>
        <v>711</v>
      </c>
      <c r="H266" s="14">
        <f t="shared" si="163"/>
        <v>711</v>
      </c>
    </row>
    <row r="267" spans="1:8" ht="15.75" outlineLevel="7" x14ac:dyDescent="0.2">
      <c r="A267" s="16" t="s">
        <v>520</v>
      </c>
      <c r="B267" s="16" t="s">
        <v>554</v>
      </c>
      <c r="C267" s="16" t="s">
        <v>474</v>
      </c>
      <c r="D267" s="16" t="s">
        <v>15</v>
      </c>
      <c r="E267" s="32" t="s">
        <v>16</v>
      </c>
      <c r="F267" s="17">
        <v>711</v>
      </c>
      <c r="G267" s="17">
        <v>711</v>
      </c>
      <c r="H267" s="17">
        <v>711</v>
      </c>
    </row>
    <row r="268" spans="1:8" ht="15.75" outlineLevel="7" x14ac:dyDescent="0.2">
      <c r="A268" s="13" t="s">
        <v>520</v>
      </c>
      <c r="B268" s="13" t="s">
        <v>556</v>
      </c>
      <c r="C268" s="16"/>
      <c r="D268" s="16"/>
      <c r="E268" s="7" t="s">
        <v>557</v>
      </c>
      <c r="F268" s="14">
        <f>F269+F299+F314+F364</f>
        <v>450736.70311</v>
      </c>
      <c r="G268" s="14">
        <f>G269+G299+G314+G364</f>
        <v>365828</v>
      </c>
      <c r="H268" s="14">
        <f>H269+H299+H314+H364</f>
        <v>274719.90000000002</v>
      </c>
    </row>
    <row r="269" spans="1:8" ht="15.75" outlineLevel="1" x14ac:dyDescent="0.2">
      <c r="A269" s="13" t="s">
        <v>520</v>
      </c>
      <c r="B269" s="13" t="s">
        <v>558</v>
      </c>
      <c r="C269" s="13"/>
      <c r="D269" s="13"/>
      <c r="E269" s="30" t="s">
        <v>559</v>
      </c>
      <c r="F269" s="14">
        <f t="shared" ref="F269:G269" si="164">F270</f>
        <v>201280.36611</v>
      </c>
      <c r="G269" s="14">
        <f t="shared" si="164"/>
        <v>109934.8</v>
      </c>
      <c r="H269" s="14">
        <f>H270</f>
        <v>17469.400000000001</v>
      </c>
    </row>
    <row r="270" spans="1:8" ht="31.5" outlineLevel="2" x14ac:dyDescent="0.2">
      <c r="A270" s="13" t="s">
        <v>520</v>
      </c>
      <c r="B270" s="13" t="s">
        <v>558</v>
      </c>
      <c r="C270" s="13" t="s">
        <v>139</v>
      </c>
      <c r="D270" s="13"/>
      <c r="E270" s="30" t="s">
        <v>140</v>
      </c>
      <c r="F270" s="14">
        <f>F271+F275</f>
        <v>201280.36611</v>
      </c>
      <c r="G270" s="14">
        <f>G271+G275</f>
        <v>109934.8</v>
      </c>
      <c r="H270" s="14">
        <f>H271+H275</f>
        <v>17469.400000000001</v>
      </c>
    </row>
    <row r="271" spans="1:8" ht="15.75" outlineLevel="3" x14ac:dyDescent="0.2">
      <c r="A271" s="13" t="s">
        <v>520</v>
      </c>
      <c r="B271" s="13" t="s">
        <v>558</v>
      </c>
      <c r="C271" s="13" t="s">
        <v>141</v>
      </c>
      <c r="D271" s="13"/>
      <c r="E271" s="30" t="s">
        <v>545</v>
      </c>
      <c r="F271" s="14">
        <f t="shared" ref="F271:G272" si="165">F272</f>
        <v>5.5</v>
      </c>
      <c r="G271" s="14">
        <f t="shared" si="165"/>
        <v>5.5</v>
      </c>
      <c r="H271" s="14">
        <f t="shared" ref="H271:H272" si="166">H272</f>
        <v>5.5</v>
      </c>
    </row>
    <row r="272" spans="1:8" ht="31.5" outlineLevel="4" x14ac:dyDescent="0.2">
      <c r="A272" s="13" t="s">
        <v>520</v>
      </c>
      <c r="B272" s="13" t="s">
        <v>558</v>
      </c>
      <c r="C272" s="13" t="s">
        <v>176</v>
      </c>
      <c r="D272" s="13"/>
      <c r="E272" s="30" t="s">
        <v>177</v>
      </c>
      <c r="F272" s="14">
        <f>F273</f>
        <v>5.5</v>
      </c>
      <c r="G272" s="14">
        <f t="shared" si="165"/>
        <v>5.5</v>
      </c>
      <c r="H272" s="14">
        <f t="shared" si="166"/>
        <v>5.5</v>
      </c>
    </row>
    <row r="273" spans="1:8" ht="31.5" outlineLevel="5" x14ac:dyDescent="0.2">
      <c r="A273" s="13" t="s">
        <v>520</v>
      </c>
      <c r="B273" s="13" t="s">
        <v>558</v>
      </c>
      <c r="C273" s="13" t="s">
        <v>178</v>
      </c>
      <c r="D273" s="13"/>
      <c r="E273" s="30" t="s">
        <v>426</v>
      </c>
      <c r="F273" s="14">
        <f t="shared" ref="F273:G273" si="167">F274</f>
        <v>5.5</v>
      </c>
      <c r="G273" s="14">
        <f t="shared" si="167"/>
        <v>5.5</v>
      </c>
      <c r="H273" s="14">
        <f>H274</f>
        <v>5.5</v>
      </c>
    </row>
    <row r="274" spans="1:8" ht="15.75" outlineLevel="7" x14ac:dyDescent="0.2">
      <c r="A274" s="16" t="s">
        <v>520</v>
      </c>
      <c r="B274" s="16" t="s">
        <v>558</v>
      </c>
      <c r="C274" s="16" t="s">
        <v>178</v>
      </c>
      <c r="D274" s="16" t="s">
        <v>70</v>
      </c>
      <c r="E274" s="32" t="s">
        <v>71</v>
      </c>
      <c r="F274" s="17">
        <v>5.5</v>
      </c>
      <c r="G274" s="17">
        <v>5.5</v>
      </c>
      <c r="H274" s="17">
        <v>5.5</v>
      </c>
    </row>
    <row r="275" spans="1:8" ht="31.5" outlineLevel="3" x14ac:dyDescent="0.2">
      <c r="A275" s="13" t="s">
        <v>520</v>
      </c>
      <c r="B275" s="13" t="s">
        <v>558</v>
      </c>
      <c r="C275" s="13" t="s">
        <v>179</v>
      </c>
      <c r="D275" s="13"/>
      <c r="E275" s="30" t="s">
        <v>180</v>
      </c>
      <c r="F275" s="14">
        <f>F276+F294</f>
        <v>201274.86611</v>
      </c>
      <c r="G275" s="14">
        <f>G276+G294</f>
        <v>109929.3</v>
      </c>
      <c r="H275" s="14">
        <f>H276+H294</f>
        <v>17463.900000000001</v>
      </c>
    </row>
    <row r="276" spans="1:8" ht="15.75" outlineLevel="4" x14ac:dyDescent="0.2">
      <c r="A276" s="13" t="s">
        <v>520</v>
      </c>
      <c r="B276" s="13" t="s">
        <v>558</v>
      </c>
      <c r="C276" s="13" t="s">
        <v>181</v>
      </c>
      <c r="D276" s="13"/>
      <c r="E276" s="30" t="s">
        <v>182</v>
      </c>
      <c r="F276" s="14">
        <f>F277+F280+F283+F286+F288+F290+F292</f>
        <v>45465.866110000003</v>
      </c>
      <c r="G276" s="14">
        <f t="shared" ref="G276:H276" si="168">G277+G280+G283+G286+G288+G290+G292</f>
        <v>36672</v>
      </c>
      <c r="H276" s="14">
        <f t="shared" si="168"/>
        <v>17463.900000000001</v>
      </c>
    </row>
    <row r="277" spans="1:8" ht="31.5" outlineLevel="5" x14ac:dyDescent="0.2">
      <c r="A277" s="13" t="s">
        <v>520</v>
      </c>
      <c r="B277" s="13" t="s">
        <v>558</v>
      </c>
      <c r="C277" s="13" t="s">
        <v>183</v>
      </c>
      <c r="D277" s="13"/>
      <c r="E277" s="30" t="s">
        <v>184</v>
      </c>
      <c r="F277" s="14">
        <f>F278+F279</f>
        <v>3187.1</v>
      </c>
      <c r="G277" s="14">
        <f t="shared" ref="G277:H277" si="169">G278+G279</f>
        <v>2762.1</v>
      </c>
      <c r="H277" s="14">
        <f t="shared" si="169"/>
        <v>2403.4</v>
      </c>
    </row>
    <row r="278" spans="1:8" ht="15.75" outlineLevel="5" x14ac:dyDescent="0.2">
      <c r="A278" s="16" t="s">
        <v>520</v>
      </c>
      <c r="B278" s="16" t="s">
        <v>558</v>
      </c>
      <c r="C278" s="16" t="s">
        <v>183</v>
      </c>
      <c r="D278" s="16" t="s">
        <v>70</v>
      </c>
      <c r="E278" s="32" t="s">
        <v>482</v>
      </c>
      <c r="F278" s="17">
        <f>1587.1-400</f>
        <v>1187.0999999999999</v>
      </c>
      <c r="G278" s="17">
        <v>1222.0999999999999</v>
      </c>
      <c r="H278" s="17">
        <v>1063.4000000000001</v>
      </c>
    </row>
    <row r="279" spans="1:8" ht="15.75" outlineLevel="7" x14ac:dyDescent="0.2">
      <c r="A279" s="16" t="s">
        <v>520</v>
      </c>
      <c r="B279" s="16" t="s">
        <v>558</v>
      </c>
      <c r="C279" s="16" t="s">
        <v>183</v>
      </c>
      <c r="D279" s="16" t="s">
        <v>15</v>
      </c>
      <c r="E279" s="32" t="s">
        <v>16</v>
      </c>
      <c r="F279" s="17">
        <v>2000</v>
      </c>
      <c r="G279" s="17">
        <v>1540</v>
      </c>
      <c r="H279" s="17">
        <v>1340</v>
      </c>
    </row>
    <row r="280" spans="1:8" ht="15.75" outlineLevel="5" x14ac:dyDescent="0.2">
      <c r="A280" s="13" t="s">
        <v>520</v>
      </c>
      <c r="B280" s="13" t="s">
        <v>558</v>
      </c>
      <c r="C280" s="13" t="s">
        <v>185</v>
      </c>
      <c r="D280" s="13"/>
      <c r="E280" s="30" t="s">
        <v>464</v>
      </c>
      <c r="F280" s="14">
        <f t="shared" ref="F280:H280" si="170">F281+F282</f>
        <v>8843.6</v>
      </c>
      <c r="G280" s="14">
        <f t="shared" si="170"/>
        <v>6501.5</v>
      </c>
      <c r="H280" s="14">
        <f t="shared" si="170"/>
        <v>5657.2</v>
      </c>
    </row>
    <row r="281" spans="1:8" ht="15.75" outlineLevel="7" x14ac:dyDescent="0.2">
      <c r="A281" s="16" t="s">
        <v>520</v>
      </c>
      <c r="B281" s="16" t="s">
        <v>558</v>
      </c>
      <c r="C281" s="16" t="s">
        <v>185</v>
      </c>
      <c r="D281" s="16" t="s">
        <v>7</v>
      </c>
      <c r="E281" s="32" t="s">
        <v>8</v>
      </c>
      <c r="F281" s="17">
        <v>750</v>
      </c>
      <c r="G281" s="17">
        <v>577.5</v>
      </c>
      <c r="H281" s="17">
        <v>502.5</v>
      </c>
    </row>
    <row r="282" spans="1:8" ht="15.75" outlineLevel="7" x14ac:dyDescent="0.2">
      <c r="A282" s="16" t="s">
        <v>520</v>
      </c>
      <c r="B282" s="16" t="s">
        <v>558</v>
      </c>
      <c r="C282" s="16" t="s">
        <v>185</v>
      </c>
      <c r="D282" s="16" t="s">
        <v>70</v>
      </c>
      <c r="E282" s="32" t="s">
        <v>71</v>
      </c>
      <c r="F282" s="17">
        <f>7693.6+400</f>
        <v>8093.6</v>
      </c>
      <c r="G282" s="17">
        <v>5924</v>
      </c>
      <c r="H282" s="17">
        <v>5154.7</v>
      </c>
    </row>
    <row r="283" spans="1:8" ht="15.75" outlineLevel="5" x14ac:dyDescent="0.2">
      <c r="A283" s="13" t="s">
        <v>520</v>
      </c>
      <c r="B283" s="13" t="s">
        <v>558</v>
      </c>
      <c r="C283" s="13" t="s">
        <v>186</v>
      </c>
      <c r="D283" s="13"/>
      <c r="E283" s="30" t="s">
        <v>470</v>
      </c>
      <c r="F283" s="14">
        <f>F284+F285</f>
        <v>4489.5</v>
      </c>
      <c r="G283" s="14">
        <f t="shared" ref="G283:H283" si="171">G284+G285</f>
        <v>3468.4</v>
      </c>
      <c r="H283" s="14">
        <f t="shared" si="171"/>
        <v>3024.5</v>
      </c>
    </row>
    <row r="284" spans="1:8" ht="15.75" outlineLevel="7" x14ac:dyDescent="0.2">
      <c r="A284" s="16" t="s">
        <v>520</v>
      </c>
      <c r="B284" s="16" t="s">
        <v>558</v>
      </c>
      <c r="C284" s="16" t="s">
        <v>186</v>
      </c>
      <c r="D284" s="16" t="s">
        <v>7</v>
      </c>
      <c r="E284" s="32" t="s">
        <v>8</v>
      </c>
      <c r="F284" s="17">
        <v>4439.5</v>
      </c>
      <c r="G284" s="17">
        <v>3418.4</v>
      </c>
      <c r="H284" s="17">
        <v>2974.5</v>
      </c>
    </row>
    <row r="285" spans="1:8" ht="15.75" outlineLevel="7" x14ac:dyDescent="0.2">
      <c r="A285" s="16" t="s">
        <v>520</v>
      </c>
      <c r="B285" s="16" t="s">
        <v>558</v>
      </c>
      <c r="C285" s="16" t="s">
        <v>186</v>
      </c>
      <c r="D285" s="16" t="s">
        <v>70</v>
      </c>
      <c r="E285" s="32" t="s">
        <v>71</v>
      </c>
      <c r="F285" s="17">
        <v>50</v>
      </c>
      <c r="G285" s="17">
        <v>50</v>
      </c>
      <c r="H285" s="17">
        <v>50</v>
      </c>
    </row>
    <row r="286" spans="1:8" ht="31.5" outlineLevel="5" x14ac:dyDescent="0.2">
      <c r="A286" s="13" t="s">
        <v>520</v>
      </c>
      <c r="B286" s="13" t="s">
        <v>558</v>
      </c>
      <c r="C286" s="13" t="s">
        <v>187</v>
      </c>
      <c r="D286" s="13"/>
      <c r="E286" s="30" t="s">
        <v>427</v>
      </c>
      <c r="F286" s="14">
        <f t="shared" ref="F286:H286" si="172">F287</f>
        <v>11727.8</v>
      </c>
      <c r="G286" s="14">
        <f t="shared" si="172"/>
        <v>7374.5</v>
      </c>
      <c r="H286" s="14">
        <f t="shared" si="172"/>
        <v>6378.8</v>
      </c>
    </row>
    <row r="287" spans="1:8" ht="15.75" outlineLevel="7" x14ac:dyDescent="0.2">
      <c r="A287" s="16" t="s">
        <v>520</v>
      </c>
      <c r="B287" s="16" t="s">
        <v>558</v>
      </c>
      <c r="C287" s="16" t="s">
        <v>187</v>
      </c>
      <c r="D287" s="16" t="s">
        <v>116</v>
      </c>
      <c r="E287" s="32" t="s">
        <v>117</v>
      </c>
      <c r="F287" s="17">
        <v>11727.8</v>
      </c>
      <c r="G287" s="17">
        <v>7374.5</v>
      </c>
      <c r="H287" s="17">
        <v>6378.8</v>
      </c>
    </row>
    <row r="288" spans="1:8" ht="31.5" outlineLevel="7" x14ac:dyDescent="0.2">
      <c r="A288" s="13" t="s">
        <v>520</v>
      </c>
      <c r="B288" s="13" t="s">
        <v>558</v>
      </c>
      <c r="C288" s="13" t="s">
        <v>495</v>
      </c>
      <c r="D288" s="13"/>
      <c r="E288" s="30" t="s">
        <v>638</v>
      </c>
      <c r="F288" s="14">
        <f t="shared" ref="F288:H288" si="173">F289</f>
        <v>867.8</v>
      </c>
      <c r="G288" s="14">
        <f t="shared" si="173"/>
        <v>0</v>
      </c>
      <c r="H288" s="14">
        <f t="shared" si="173"/>
        <v>0</v>
      </c>
    </row>
    <row r="289" spans="1:8" ht="15.75" outlineLevel="7" x14ac:dyDescent="0.2">
      <c r="A289" s="16" t="s">
        <v>520</v>
      </c>
      <c r="B289" s="16" t="s">
        <v>558</v>
      </c>
      <c r="C289" s="16" t="s">
        <v>495</v>
      </c>
      <c r="D289" s="16" t="s">
        <v>70</v>
      </c>
      <c r="E289" s="32" t="s">
        <v>71</v>
      </c>
      <c r="F289" s="17">
        <v>867.8</v>
      </c>
      <c r="G289" s="21"/>
      <c r="H289" s="21"/>
    </row>
    <row r="290" spans="1:8" ht="31.5" outlineLevel="7" x14ac:dyDescent="0.2">
      <c r="A290" s="33" t="s">
        <v>520</v>
      </c>
      <c r="B290" s="33" t="s">
        <v>558</v>
      </c>
      <c r="C290" s="33" t="s">
        <v>495</v>
      </c>
      <c r="D290" s="33"/>
      <c r="E290" s="45" t="s">
        <v>637</v>
      </c>
      <c r="F290" s="34">
        <f>F291</f>
        <v>2603.3661099999999</v>
      </c>
      <c r="G290" s="34">
        <f t="shared" ref="G290:H290" si="174">G291</f>
        <v>0</v>
      </c>
      <c r="H290" s="34">
        <f t="shared" si="174"/>
        <v>0</v>
      </c>
    </row>
    <row r="291" spans="1:8" ht="15.75" outlineLevel="7" x14ac:dyDescent="0.2">
      <c r="A291" s="35" t="s">
        <v>520</v>
      </c>
      <c r="B291" s="35" t="s">
        <v>558</v>
      </c>
      <c r="C291" s="35" t="s">
        <v>495</v>
      </c>
      <c r="D291" s="35" t="s">
        <v>70</v>
      </c>
      <c r="E291" s="46" t="s">
        <v>71</v>
      </c>
      <c r="F291" s="36">
        <v>2603.3661099999999</v>
      </c>
      <c r="G291" s="36"/>
      <c r="H291" s="36"/>
    </row>
    <row r="292" spans="1:8" ht="31.5" outlineLevel="7" x14ac:dyDescent="0.2">
      <c r="A292" s="33" t="s">
        <v>520</v>
      </c>
      <c r="B292" s="33" t="s">
        <v>558</v>
      </c>
      <c r="C292" s="33" t="s">
        <v>839</v>
      </c>
      <c r="D292" s="33"/>
      <c r="E292" s="51" t="s">
        <v>437</v>
      </c>
      <c r="F292" s="34">
        <f t="shared" ref="F292:G292" si="175">F293</f>
        <v>13746.7</v>
      </c>
      <c r="G292" s="34">
        <f t="shared" si="175"/>
        <v>16565.5</v>
      </c>
      <c r="H292" s="34">
        <f>H293</f>
        <v>0</v>
      </c>
    </row>
    <row r="293" spans="1:8" ht="15.75" outlineLevel="7" x14ac:dyDescent="0.2">
      <c r="A293" s="35" t="s">
        <v>520</v>
      </c>
      <c r="B293" s="35" t="s">
        <v>558</v>
      </c>
      <c r="C293" s="35" t="s">
        <v>839</v>
      </c>
      <c r="D293" s="35" t="s">
        <v>116</v>
      </c>
      <c r="E293" s="46" t="s">
        <v>117</v>
      </c>
      <c r="F293" s="36">
        <v>13746.7</v>
      </c>
      <c r="G293" s="36">
        <v>16565.5</v>
      </c>
      <c r="H293" s="36"/>
    </row>
    <row r="294" spans="1:8" ht="31.5" outlineLevel="4" x14ac:dyDescent="0.2">
      <c r="A294" s="13" t="s">
        <v>520</v>
      </c>
      <c r="B294" s="13" t="s">
        <v>558</v>
      </c>
      <c r="C294" s="13" t="s">
        <v>188</v>
      </c>
      <c r="D294" s="13"/>
      <c r="E294" s="30" t="s">
        <v>189</v>
      </c>
      <c r="F294" s="14">
        <f t="shared" ref="F294:H294" si="176">F295+F297</f>
        <v>155809</v>
      </c>
      <c r="G294" s="14">
        <f t="shared" si="176"/>
        <v>73257.3</v>
      </c>
      <c r="H294" s="14">
        <f t="shared" si="176"/>
        <v>0</v>
      </c>
    </row>
    <row r="295" spans="1:8" ht="15.75" outlineLevel="5" x14ac:dyDescent="0.2">
      <c r="A295" s="33" t="s">
        <v>520</v>
      </c>
      <c r="B295" s="33" t="s">
        <v>558</v>
      </c>
      <c r="C295" s="33" t="s">
        <v>190</v>
      </c>
      <c r="D295" s="33"/>
      <c r="E295" s="45" t="s">
        <v>191</v>
      </c>
      <c r="F295" s="34">
        <f t="shared" ref="F295:H295" si="177">F296</f>
        <v>145162.4</v>
      </c>
      <c r="G295" s="34">
        <f t="shared" si="177"/>
        <v>49283.3</v>
      </c>
      <c r="H295" s="34">
        <f t="shared" si="177"/>
        <v>0</v>
      </c>
    </row>
    <row r="296" spans="1:8" ht="15.75" outlineLevel="7" x14ac:dyDescent="0.2">
      <c r="A296" s="35" t="s">
        <v>520</v>
      </c>
      <c r="B296" s="35" t="s">
        <v>558</v>
      </c>
      <c r="C296" s="35" t="s">
        <v>190</v>
      </c>
      <c r="D296" s="35" t="s">
        <v>116</v>
      </c>
      <c r="E296" s="46" t="s">
        <v>117</v>
      </c>
      <c r="F296" s="36">
        <v>145162.4</v>
      </c>
      <c r="G296" s="36">
        <v>49283.3</v>
      </c>
      <c r="H296" s="36"/>
    </row>
    <row r="297" spans="1:8" ht="31.5" outlineLevel="5" x14ac:dyDescent="0.2">
      <c r="A297" s="33" t="s">
        <v>520</v>
      </c>
      <c r="B297" s="33" t="s">
        <v>558</v>
      </c>
      <c r="C297" s="33" t="s">
        <v>192</v>
      </c>
      <c r="D297" s="33"/>
      <c r="E297" s="45" t="s">
        <v>193</v>
      </c>
      <c r="F297" s="34">
        <f t="shared" ref="F297:H297" si="178">F298</f>
        <v>10646.6</v>
      </c>
      <c r="G297" s="34">
        <f t="shared" si="178"/>
        <v>23974</v>
      </c>
      <c r="H297" s="34">
        <f t="shared" si="178"/>
        <v>0</v>
      </c>
    </row>
    <row r="298" spans="1:8" ht="15.75" outlineLevel="7" x14ac:dyDescent="0.2">
      <c r="A298" s="35" t="s">
        <v>520</v>
      </c>
      <c r="B298" s="35" t="s">
        <v>558</v>
      </c>
      <c r="C298" s="35" t="s">
        <v>192</v>
      </c>
      <c r="D298" s="35" t="s">
        <v>116</v>
      </c>
      <c r="E298" s="46" t="s">
        <v>117</v>
      </c>
      <c r="F298" s="36">
        <v>10646.6</v>
      </c>
      <c r="G298" s="36">
        <v>23974</v>
      </c>
      <c r="H298" s="36"/>
    </row>
    <row r="299" spans="1:8" ht="15.75" outlineLevel="1" x14ac:dyDescent="0.2">
      <c r="A299" s="13" t="s">
        <v>520</v>
      </c>
      <c r="B299" s="13" t="s">
        <v>560</v>
      </c>
      <c r="C299" s="13"/>
      <c r="D299" s="13"/>
      <c r="E299" s="30" t="s">
        <v>561</v>
      </c>
      <c r="F299" s="14">
        <f t="shared" ref="F299:F300" si="179">F300</f>
        <v>12861.800000000001</v>
      </c>
      <c r="G299" s="14">
        <f t="shared" ref="G299:G300" si="180">G300</f>
        <v>4995.5</v>
      </c>
      <c r="H299" s="14">
        <f t="shared" ref="H299:H300" si="181">H300</f>
        <v>4346.8</v>
      </c>
    </row>
    <row r="300" spans="1:8" ht="31.5" outlineLevel="2" x14ac:dyDescent="0.2">
      <c r="A300" s="13" t="s">
        <v>520</v>
      </c>
      <c r="B300" s="13" t="s">
        <v>560</v>
      </c>
      <c r="C300" s="13" t="s">
        <v>139</v>
      </c>
      <c r="D300" s="13"/>
      <c r="E300" s="30" t="s">
        <v>140</v>
      </c>
      <c r="F300" s="14">
        <f t="shared" si="179"/>
        <v>12861.800000000001</v>
      </c>
      <c r="G300" s="14">
        <f t="shared" si="180"/>
        <v>4995.5</v>
      </c>
      <c r="H300" s="14">
        <f t="shared" si="181"/>
        <v>4346.8</v>
      </c>
    </row>
    <row r="301" spans="1:8" ht="31.5" outlineLevel="3" x14ac:dyDescent="0.2">
      <c r="A301" s="13" t="s">
        <v>520</v>
      </c>
      <c r="B301" s="13" t="s">
        <v>560</v>
      </c>
      <c r="C301" s="13" t="s">
        <v>196</v>
      </c>
      <c r="D301" s="13"/>
      <c r="E301" s="30" t="s">
        <v>197</v>
      </c>
      <c r="F301" s="14">
        <f>F302+F308+F311</f>
        <v>12861.800000000001</v>
      </c>
      <c r="G301" s="14">
        <f>G302+G308+G311</f>
        <v>4995.5</v>
      </c>
      <c r="H301" s="14">
        <f>H302+H308+H311</f>
        <v>4346.8</v>
      </c>
    </row>
    <row r="302" spans="1:8" ht="31.5" outlineLevel="4" x14ac:dyDescent="0.2">
      <c r="A302" s="13" t="s">
        <v>520</v>
      </c>
      <c r="B302" s="13" t="s">
        <v>560</v>
      </c>
      <c r="C302" s="13" t="s">
        <v>198</v>
      </c>
      <c r="D302" s="13"/>
      <c r="E302" s="30" t="s">
        <v>199</v>
      </c>
      <c r="F302" s="14">
        <f>F303+F306</f>
        <v>8687.7000000000007</v>
      </c>
      <c r="G302" s="14">
        <f>G303+G306</f>
        <v>4995.5</v>
      </c>
      <c r="H302" s="14">
        <f>H303+H306</f>
        <v>4346.8</v>
      </c>
    </row>
    <row r="303" spans="1:8" ht="47.25" outlineLevel="5" x14ac:dyDescent="0.2">
      <c r="A303" s="13" t="s">
        <v>520</v>
      </c>
      <c r="B303" s="13" t="s">
        <v>560</v>
      </c>
      <c r="C303" s="13" t="s">
        <v>200</v>
      </c>
      <c r="D303" s="13"/>
      <c r="E303" s="30" t="s">
        <v>201</v>
      </c>
      <c r="F303" s="14">
        <f>F305+F304</f>
        <v>6687.7</v>
      </c>
      <c r="G303" s="14">
        <f t="shared" ref="G303:H303" si="182">G305+G304</f>
        <v>3455.5</v>
      </c>
      <c r="H303" s="14">
        <f t="shared" si="182"/>
        <v>3006.8</v>
      </c>
    </row>
    <row r="304" spans="1:8" ht="15.75" outlineLevel="5" x14ac:dyDescent="0.2">
      <c r="A304" s="16" t="s">
        <v>520</v>
      </c>
      <c r="B304" s="16" t="s">
        <v>560</v>
      </c>
      <c r="C304" s="16" t="s">
        <v>200</v>
      </c>
      <c r="D304" s="16" t="s">
        <v>7</v>
      </c>
      <c r="E304" s="32" t="s">
        <v>8</v>
      </c>
      <c r="F304" s="17">
        <v>2200</v>
      </c>
      <c r="G304" s="14"/>
      <c r="H304" s="14"/>
    </row>
    <row r="305" spans="1:8" ht="15.75" outlineLevel="7" x14ac:dyDescent="0.2">
      <c r="A305" s="16" t="s">
        <v>520</v>
      </c>
      <c r="B305" s="16" t="s">
        <v>560</v>
      </c>
      <c r="C305" s="16" t="s">
        <v>200</v>
      </c>
      <c r="D305" s="16" t="s">
        <v>15</v>
      </c>
      <c r="E305" s="32" t="s">
        <v>16</v>
      </c>
      <c r="F305" s="17">
        <v>4487.7</v>
      </c>
      <c r="G305" s="17">
        <v>3455.5</v>
      </c>
      <c r="H305" s="17">
        <v>3006.8</v>
      </c>
    </row>
    <row r="306" spans="1:8" ht="15.75" outlineLevel="5" x14ac:dyDescent="0.2">
      <c r="A306" s="13" t="s">
        <v>520</v>
      </c>
      <c r="B306" s="13" t="s">
        <v>560</v>
      </c>
      <c r="C306" s="13" t="s">
        <v>202</v>
      </c>
      <c r="D306" s="13"/>
      <c r="E306" s="30" t="s">
        <v>203</v>
      </c>
      <c r="F306" s="14">
        <f>F307</f>
        <v>2000</v>
      </c>
      <c r="G306" s="14">
        <f t="shared" ref="G306:H306" si="183">G307</f>
        <v>1540</v>
      </c>
      <c r="H306" s="14">
        <f t="shared" si="183"/>
        <v>1340</v>
      </c>
    </row>
    <row r="307" spans="1:8" ht="15.75" outlineLevel="7" x14ac:dyDescent="0.2">
      <c r="A307" s="16" t="s">
        <v>520</v>
      </c>
      <c r="B307" s="16" t="s">
        <v>560</v>
      </c>
      <c r="C307" s="16" t="s">
        <v>202</v>
      </c>
      <c r="D307" s="16" t="s">
        <v>70</v>
      </c>
      <c r="E307" s="32" t="s">
        <v>71</v>
      </c>
      <c r="F307" s="17">
        <v>2000</v>
      </c>
      <c r="G307" s="17">
        <v>1540</v>
      </c>
      <c r="H307" s="17">
        <v>1340</v>
      </c>
    </row>
    <row r="308" spans="1:8" ht="15.75" outlineLevel="7" x14ac:dyDescent="0.2">
      <c r="A308" s="13" t="s">
        <v>520</v>
      </c>
      <c r="B308" s="13" t="s">
        <v>560</v>
      </c>
      <c r="C308" s="18" t="s">
        <v>453</v>
      </c>
      <c r="D308" s="16"/>
      <c r="E308" s="47" t="s">
        <v>451</v>
      </c>
      <c r="F308" s="14">
        <f t="shared" ref="F308:G309" si="184">F309</f>
        <v>2595</v>
      </c>
      <c r="G308" s="14">
        <f t="shared" si="184"/>
        <v>0</v>
      </c>
      <c r="H308" s="14">
        <f t="shared" ref="H308:H309" si="185">H309</f>
        <v>0</v>
      </c>
    </row>
    <row r="309" spans="1:8" s="12" customFormat="1" ht="15.75" outlineLevel="7" x14ac:dyDescent="0.2">
      <c r="A309" s="13" t="s">
        <v>520</v>
      </c>
      <c r="B309" s="13" t="s">
        <v>560</v>
      </c>
      <c r="C309" s="18" t="s">
        <v>454</v>
      </c>
      <c r="D309" s="18"/>
      <c r="E309" s="47" t="s">
        <v>452</v>
      </c>
      <c r="F309" s="14">
        <f>F310</f>
        <v>2595</v>
      </c>
      <c r="G309" s="14">
        <f t="shared" si="184"/>
        <v>0</v>
      </c>
      <c r="H309" s="14">
        <f t="shared" si="185"/>
        <v>0</v>
      </c>
    </row>
    <row r="310" spans="1:8" ht="15.75" outlineLevel="7" x14ac:dyDescent="0.2">
      <c r="A310" s="16" t="s">
        <v>520</v>
      </c>
      <c r="B310" s="16" t="s">
        <v>560</v>
      </c>
      <c r="C310" s="19" t="s">
        <v>454</v>
      </c>
      <c r="D310" s="19" t="s">
        <v>70</v>
      </c>
      <c r="E310" s="44" t="s">
        <v>447</v>
      </c>
      <c r="F310" s="17">
        <f>2595</f>
        <v>2595</v>
      </c>
      <c r="G310" s="17"/>
      <c r="H310" s="17"/>
    </row>
    <row r="311" spans="1:8" s="12" customFormat="1" ht="15.75" outlineLevel="7" x14ac:dyDescent="0.2">
      <c r="A311" s="13" t="s">
        <v>520</v>
      </c>
      <c r="B311" s="13" t="s">
        <v>560</v>
      </c>
      <c r="C311" s="18" t="s">
        <v>487</v>
      </c>
      <c r="D311" s="13"/>
      <c r="E311" s="30" t="s">
        <v>204</v>
      </c>
      <c r="F311" s="14">
        <f>F312</f>
        <v>1579.1</v>
      </c>
      <c r="G311" s="14"/>
      <c r="H311" s="14"/>
    </row>
    <row r="312" spans="1:8" s="12" customFormat="1" ht="31.5" outlineLevel="7" x14ac:dyDescent="0.2">
      <c r="A312" s="13" t="s">
        <v>520</v>
      </c>
      <c r="B312" s="13" t="s">
        <v>560</v>
      </c>
      <c r="C312" s="18" t="s">
        <v>489</v>
      </c>
      <c r="D312" s="13"/>
      <c r="E312" s="30" t="s">
        <v>490</v>
      </c>
      <c r="F312" s="14">
        <f>F313</f>
        <v>1579.1</v>
      </c>
      <c r="G312" s="14"/>
      <c r="H312" s="14"/>
    </row>
    <row r="313" spans="1:8" ht="15.75" outlineLevel="7" x14ac:dyDescent="0.2">
      <c r="A313" s="16" t="s">
        <v>520</v>
      </c>
      <c r="B313" s="16" t="s">
        <v>560</v>
      </c>
      <c r="C313" s="19" t="s">
        <v>488</v>
      </c>
      <c r="D313" s="19" t="s">
        <v>70</v>
      </c>
      <c r="E313" s="44" t="s">
        <v>447</v>
      </c>
      <c r="F313" s="17">
        <v>1579.1</v>
      </c>
      <c r="G313" s="17"/>
      <c r="H313" s="17"/>
    </row>
    <row r="314" spans="1:8" ht="15.75" outlineLevel="1" x14ac:dyDescent="0.2">
      <c r="A314" s="13" t="s">
        <v>520</v>
      </c>
      <c r="B314" s="13" t="s">
        <v>562</v>
      </c>
      <c r="C314" s="13"/>
      <c r="D314" s="13"/>
      <c r="E314" s="30" t="s">
        <v>563</v>
      </c>
      <c r="F314" s="14">
        <f>F315+F320+F357</f>
        <v>103590.73699999999</v>
      </c>
      <c r="G314" s="14">
        <f>G315+G320+G357</f>
        <v>117819.90000000001</v>
      </c>
      <c r="H314" s="14">
        <f>H315+H320+H357</f>
        <v>119660.8</v>
      </c>
    </row>
    <row r="315" spans="1:8" ht="31.5" outlineLevel="2" x14ac:dyDescent="0.2">
      <c r="A315" s="13" t="s">
        <v>520</v>
      </c>
      <c r="B315" s="13" t="s">
        <v>562</v>
      </c>
      <c r="C315" s="13" t="s">
        <v>54</v>
      </c>
      <c r="D315" s="13"/>
      <c r="E315" s="30" t="s">
        <v>55</v>
      </c>
      <c r="F315" s="14">
        <f t="shared" ref="F315:F318" si="186">F316</f>
        <v>37.700000000000003</v>
      </c>
      <c r="G315" s="14">
        <f t="shared" ref="G315:G318" si="187">G316</f>
        <v>37.700000000000003</v>
      </c>
      <c r="H315" s="14">
        <f t="shared" ref="H315:H318" si="188">H316</f>
        <v>37.700000000000003</v>
      </c>
    </row>
    <row r="316" spans="1:8" ht="15.75" outlineLevel="3" x14ac:dyDescent="0.2">
      <c r="A316" s="13" t="s">
        <v>520</v>
      </c>
      <c r="B316" s="13" t="s">
        <v>562</v>
      </c>
      <c r="C316" s="13" t="s">
        <v>56</v>
      </c>
      <c r="D316" s="13"/>
      <c r="E316" s="30" t="s">
        <v>57</v>
      </c>
      <c r="F316" s="14">
        <f t="shared" si="186"/>
        <v>37.700000000000003</v>
      </c>
      <c r="G316" s="14">
        <f t="shared" si="187"/>
        <v>37.700000000000003</v>
      </c>
      <c r="H316" s="14">
        <f t="shared" si="188"/>
        <v>37.700000000000003</v>
      </c>
    </row>
    <row r="317" spans="1:8" ht="15.75" outlineLevel="4" x14ac:dyDescent="0.2">
      <c r="A317" s="13" t="s">
        <v>520</v>
      </c>
      <c r="B317" s="13" t="s">
        <v>562</v>
      </c>
      <c r="C317" s="13" t="s">
        <v>118</v>
      </c>
      <c r="D317" s="13"/>
      <c r="E317" s="30" t="s">
        <v>119</v>
      </c>
      <c r="F317" s="14">
        <f t="shared" si="186"/>
        <v>37.700000000000003</v>
      </c>
      <c r="G317" s="14">
        <f t="shared" si="187"/>
        <v>37.700000000000003</v>
      </c>
      <c r="H317" s="14">
        <f t="shared" si="188"/>
        <v>37.700000000000003</v>
      </c>
    </row>
    <row r="318" spans="1:8" ht="15.75" outlineLevel="5" x14ac:dyDescent="0.2">
      <c r="A318" s="13" t="s">
        <v>520</v>
      </c>
      <c r="B318" s="13" t="s">
        <v>562</v>
      </c>
      <c r="C318" s="13" t="s">
        <v>205</v>
      </c>
      <c r="D318" s="13"/>
      <c r="E318" s="30" t="s">
        <v>458</v>
      </c>
      <c r="F318" s="14">
        <f t="shared" si="186"/>
        <v>37.700000000000003</v>
      </c>
      <c r="G318" s="14">
        <f t="shared" si="187"/>
        <v>37.700000000000003</v>
      </c>
      <c r="H318" s="14">
        <f t="shared" si="188"/>
        <v>37.700000000000003</v>
      </c>
    </row>
    <row r="319" spans="1:8" ht="15.75" outlineLevel="7" x14ac:dyDescent="0.2">
      <c r="A319" s="16" t="s">
        <v>520</v>
      </c>
      <c r="B319" s="16" t="s">
        <v>562</v>
      </c>
      <c r="C319" s="16" t="s">
        <v>205</v>
      </c>
      <c r="D319" s="16" t="s">
        <v>70</v>
      </c>
      <c r="E319" s="32" t="s">
        <v>71</v>
      </c>
      <c r="F319" s="17">
        <v>37.700000000000003</v>
      </c>
      <c r="G319" s="17">
        <v>37.700000000000003</v>
      </c>
      <c r="H319" s="17">
        <v>37.700000000000003</v>
      </c>
    </row>
    <row r="320" spans="1:8" ht="31.5" outlineLevel="2" x14ac:dyDescent="0.2">
      <c r="A320" s="13" t="s">
        <v>520</v>
      </c>
      <c r="B320" s="13" t="s">
        <v>562</v>
      </c>
      <c r="C320" s="13" t="s">
        <v>139</v>
      </c>
      <c r="D320" s="13"/>
      <c r="E320" s="30" t="s">
        <v>140</v>
      </c>
      <c r="F320" s="14">
        <f>F321+F349+F353</f>
        <v>102783</v>
      </c>
      <c r="G320" s="14">
        <f>G321+G349+G353</f>
        <v>117782.20000000001</v>
      </c>
      <c r="H320" s="14">
        <f>H321+H349+H353</f>
        <v>119623.1</v>
      </c>
    </row>
    <row r="321" spans="1:8" ht="15.75" outlineLevel="3" x14ac:dyDescent="0.2">
      <c r="A321" s="13" t="s">
        <v>520</v>
      </c>
      <c r="B321" s="13" t="s">
        <v>562</v>
      </c>
      <c r="C321" s="13" t="s">
        <v>141</v>
      </c>
      <c r="D321" s="13"/>
      <c r="E321" s="30" t="s">
        <v>545</v>
      </c>
      <c r="F321" s="14">
        <f>F322+F327+F332+F337+F342</f>
        <v>64853.2</v>
      </c>
      <c r="G321" s="14">
        <f>G322+G327+G332+G337+G342</f>
        <v>79852.400000000009</v>
      </c>
      <c r="H321" s="14">
        <f>H322+H327+H332+H337+H342</f>
        <v>81693.3</v>
      </c>
    </row>
    <row r="322" spans="1:8" ht="31.5" outlineLevel="4" x14ac:dyDescent="0.2">
      <c r="A322" s="13" t="s">
        <v>520</v>
      </c>
      <c r="B322" s="13" t="s">
        <v>562</v>
      </c>
      <c r="C322" s="13" t="s">
        <v>142</v>
      </c>
      <c r="D322" s="13"/>
      <c r="E322" s="30" t="s">
        <v>143</v>
      </c>
      <c r="F322" s="14">
        <f>F323+F325</f>
        <v>9337.6</v>
      </c>
      <c r="G322" s="14">
        <f t="shared" ref="G322:H322" si="189">G323+G325</f>
        <v>9337.6</v>
      </c>
      <c r="H322" s="14">
        <f t="shared" si="189"/>
        <v>9337.6</v>
      </c>
    </row>
    <row r="323" spans="1:8" ht="15.75" outlineLevel="5" x14ac:dyDescent="0.2">
      <c r="A323" s="13" t="s">
        <v>520</v>
      </c>
      <c r="B323" s="13" t="s">
        <v>562</v>
      </c>
      <c r="C323" s="13" t="s">
        <v>206</v>
      </c>
      <c r="D323" s="13"/>
      <c r="E323" s="30" t="s">
        <v>207</v>
      </c>
      <c r="F323" s="14">
        <f t="shared" ref="F323" si="190">F324</f>
        <v>3758.3</v>
      </c>
      <c r="G323" s="14">
        <f t="shared" ref="G323:H323" si="191">G324</f>
        <v>3758.3</v>
      </c>
      <c r="H323" s="14">
        <f t="shared" si="191"/>
        <v>3758.3</v>
      </c>
    </row>
    <row r="324" spans="1:8" ht="15.75" outlineLevel="7" x14ac:dyDescent="0.2">
      <c r="A324" s="16" t="s">
        <v>520</v>
      </c>
      <c r="B324" s="16" t="s">
        <v>562</v>
      </c>
      <c r="C324" s="16" t="s">
        <v>206</v>
      </c>
      <c r="D324" s="16" t="s">
        <v>70</v>
      </c>
      <c r="E324" s="32" t="s">
        <v>71</v>
      </c>
      <c r="F324" s="17">
        <v>3758.3</v>
      </c>
      <c r="G324" s="17">
        <v>3758.3</v>
      </c>
      <c r="H324" s="17">
        <v>3758.3</v>
      </c>
    </row>
    <row r="325" spans="1:8" ht="15.75" outlineLevel="5" x14ac:dyDescent="0.2">
      <c r="A325" s="13" t="s">
        <v>520</v>
      </c>
      <c r="B325" s="13" t="s">
        <v>562</v>
      </c>
      <c r="C325" s="13" t="s">
        <v>208</v>
      </c>
      <c r="D325" s="13"/>
      <c r="E325" s="30" t="s">
        <v>209</v>
      </c>
      <c r="F325" s="14">
        <f t="shared" ref="F325:G325" si="192">F326</f>
        <v>5579.3</v>
      </c>
      <c r="G325" s="14">
        <f t="shared" si="192"/>
        <v>5579.3</v>
      </c>
      <c r="H325" s="14">
        <f>H326</f>
        <v>5579.3</v>
      </c>
    </row>
    <row r="326" spans="1:8" ht="15.75" outlineLevel="7" x14ac:dyDescent="0.2">
      <c r="A326" s="16" t="s">
        <v>520</v>
      </c>
      <c r="B326" s="16" t="s">
        <v>562</v>
      </c>
      <c r="C326" s="16" t="s">
        <v>208</v>
      </c>
      <c r="D326" s="16" t="s">
        <v>70</v>
      </c>
      <c r="E326" s="32" t="s">
        <v>71</v>
      </c>
      <c r="F326" s="17">
        <v>5579.3</v>
      </c>
      <c r="G326" s="17">
        <v>5579.3</v>
      </c>
      <c r="H326" s="17">
        <v>5579.3</v>
      </c>
    </row>
    <row r="327" spans="1:8" ht="31.5" outlineLevel="4" x14ac:dyDescent="0.2">
      <c r="A327" s="13" t="s">
        <v>520</v>
      </c>
      <c r="B327" s="13" t="s">
        <v>562</v>
      </c>
      <c r="C327" s="13" t="s">
        <v>176</v>
      </c>
      <c r="D327" s="13"/>
      <c r="E327" s="30" t="s">
        <v>177</v>
      </c>
      <c r="F327" s="14">
        <f t="shared" ref="F327:H327" si="193">F328+F330</f>
        <v>2295.3000000000002</v>
      </c>
      <c r="G327" s="14">
        <f t="shared" si="193"/>
        <v>2295.3000000000002</v>
      </c>
      <c r="H327" s="14">
        <f t="shared" si="193"/>
        <v>2295.3000000000002</v>
      </c>
    </row>
    <row r="328" spans="1:8" ht="15.75" outlineLevel="5" x14ac:dyDescent="0.2">
      <c r="A328" s="13" t="s">
        <v>520</v>
      </c>
      <c r="B328" s="13" t="s">
        <v>562</v>
      </c>
      <c r="C328" s="13" t="s">
        <v>210</v>
      </c>
      <c r="D328" s="13"/>
      <c r="E328" s="30" t="s">
        <v>211</v>
      </c>
      <c r="F328" s="14">
        <f t="shared" ref="F328:H328" si="194">F329</f>
        <v>2183.3000000000002</v>
      </c>
      <c r="G328" s="14">
        <f t="shared" si="194"/>
        <v>2183.3000000000002</v>
      </c>
      <c r="H328" s="14">
        <f t="shared" si="194"/>
        <v>2183.3000000000002</v>
      </c>
    </row>
    <row r="329" spans="1:8" ht="15.75" outlineLevel="7" x14ac:dyDescent="0.2">
      <c r="A329" s="16" t="s">
        <v>520</v>
      </c>
      <c r="B329" s="16" t="s">
        <v>562</v>
      </c>
      <c r="C329" s="16" t="s">
        <v>210</v>
      </c>
      <c r="D329" s="16" t="s">
        <v>70</v>
      </c>
      <c r="E329" s="32" t="s">
        <v>71</v>
      </c>
      <c r="F329" s="17">
        <v>2183.3000000000002</v>
      </c>
      <c r="G329" s="17">
        <v>2183.3000000000002</v>
      </c>
      <c r="H329" s="17">
        <v>2183.3000000000002</v>
      </c>
    </row>
    <row r="330" spans="1:8" ht="31.5" outlineLevel="5" x14ac:dyDescent="0.2">
      <c r="A330" s="13" t="s">
        <v>520</v>
      </c>
      <c r="B330" s="13" t="s">
        <v>562</v>
      </c>
      <c r="C330" s="13" t="s">
        <v>212</v>
      </c>
      <c r="D330" s="13"/>
      <c r="E330" s="30" t="s">
        <v>213</v>
      </c>
      <c r="F330" s="14">
        <f t="shared" ref="F330:H330" si="195">F331</f>
        <v>112</v>
      </c>
      <c r="G330" s="14">
        <f t="shared" si="195"/>
        <v>112</v>
      </c>
      <c r="H330" s="14">
        <f t="shared" si="195"/>
        <v>112</v>
      </c>
    </row>
    <row r="331" spans="1:8" ht="15.75" outlineLevel="7" x14ac:dyDescent="0.2">
      <c r="A331" s="16" t="s">
        <v>520</v>
      </c>
      <c r="B331" s="16" t="s">
        <v>562</v>
      </c>
      <c r="C331" s="16" t="s">
        <v>212</v>
      </c>
      <c r="D331" s="16" t="s">
        <v>70</v>
      </c>
      <c r="E331" s="32" t="s">
        <v>71</v>
      </c>
      <c r="F331" s="17">
        <v>112</v>
      </c>
      <c r="G331" s="17">
        <v>112</v>
      </c>
      <c r="H331" s="17">
        <v>112</v>
      </c>
    </row>
    <row r="332" spans="1:8" ht="47.25" outlineLevel="4" x14ac:dyDescent="0.2">
      <c r="A332" s="13" t="s">
        <v>520</v>
      </c>
      <c r="B332" s="13" t="s">
        <v>562</v>
      </c>
      <c r="C332" s="13" t="s">
        <v>214</v>
      </c>
      <c r="D332" s="13"/>
      <c r="E332" s="30" t="s">
        <v>215</v>
      </c>
      <c r="F332" s="14">
        <f>F335+F333</f>
        <v>13105.4</v>
      </c>
      <c r="G332" s="14">
        <f t="shared" ref="G332:H332" si="196">G335+G333</f>
        <v>17044.400000000001</v>
      </c>
      <c r="H332" s="14">
        <f t="shared" si="196"/>
        <v>14979.4</v>
      </c>
    </row>
    <row r="333" spans="1:8" ht="47.25" outlineLevel="5" x14ac:dyDescent="0.2">
      <c r="A333" s="13" t="s">
        <v>520</v>
      </c>
      <c r="B333" s="13" t="s">
        <v>562</v>
      </c>
      <c r="C333" s="13" t="s">
        <v>216</v>
      </c>
      <c r="D333" s="13"/>
      <c r="E333" s="30" t="s">
        <v>636</v>
      </c>
      <c r="F333" s="14">
        <f t="shared" ref="F333:H333" si="197">F334</f>
        <v>1311</v>
      </c>
      <c r="G333" s="14">
        <f t="shared" si="197"/>
        <v>1705</v>
      </c>
      <c r="H333" s="14">
        <f t="shared" si="197"/>
        <v>1498</v>
      </c>
    </row>
    <row r="334" spans="1:8" ht="15.75" outlineLevel="7" x14ac:dyDescent="0.2">
      <c r="A334" s="16" t="s">
        <v>520</v>
      </c>
      <c r="B334" s="16" t="s">
        <v>562</v>
      </c>
      <c r="C334" s="16" t="s">
        <v>216</v>
      </c>
      <c r="D334" s="16" t="s">
        <v>70</v>
      </c>
      <c r="E334" s="32" t="s">
        <v>71</v>
      </c>
      <c r="F334" s="17">
        <v>1311</v>
      </c>
      <c r="G334" s="17">
        <v>1705</v>
      </c>
      <c r="H334" s="17">
        <v>1498</v>
      </c>
    </row>
    <row r="335" spans="1:8" ht="47.25" outlineLevel="5" x14ac:dyDescent="0.2">
      <c r="A335" s="33" t="s">
        <v>520</v>
      </c>
      <c r="B335" s="33" t="s">
        <v>562</v>
      </c>
      <c r="C335" s="33" t="s">
        <v>216</v>
      </c>
      <c r="D335" s="33"/>
      <c r="E335" s="45" t="s">
        <v>635</v>
      </c>
      <c r="F335" s="34">
        <f t="shared" ref="F335:H335" si="198">F336</f>
        <v>11794.4</v>
      </c>
      <c r="G335" s="34">
        <f t="shared" si="198"/>
        <v>15339.4</v>
      </c>
      <c r="H335" s="34">
        <f t="shared" si="198"/>
        <v>13481.4</v>
      </c>
    </row>
    <row r="336" spans="1:8" ht="15.75" outlineLevel="7" x14ac:dyDescent="0.2">
      <c r="A336" s="35" t="s">
        <v>520</v>
      </c>
      <c r="B336" s="35" t="s">
        <v>562</v>
      </c>
      <c r="C336" s="35" t="s">
        <v>216</v>
      </c>
      <c r="D336" s="35" t="s">
        <v>70</v>
      </c>
      <c r="E336" s="46" t="s">
        <v>71</v>
      </c>
      <c r="F336" s="36">
        <v>11794.4</v>
      </c>
      <c r="G336" s="36">
        <v>15339.4</v>
      </c>
      <c r="H336" s="36">
        <v>13481.4</v>
      </c>
    </row>
    <row r="337" spans="1:8" ht="15.75" outlineLevel="4" x14ac:dyDescent="0.2">
      <c r="A337" s="13" t="s">
        <v>520</v>
      </c>
      <c r="B337" s="13" t="s">
        <v>562</v>
      </c>
      <c r="C337" s="13" t="s">
        <v>217</v>
      </c>
      <c r="D337" s="13"/>
      <c r="E337" s="30" t="s">
        <v>204</v>
      </c>
      <c r="F337" s="14">
        <f>F340+F338</f>
        <v>2720</v>
      </c>
      <c r="G337" s="14">
        <f t="shared" ref="G337:H337" si="199">G340+G338</f>
        <v>9746.7999999999993</v>
      </c>
      <c r="H337" s="14">
        <f t="shared" si="199"/>
        <v>13771.6</v>
      </c>
    </row>
    <row r="338" spans="1:8" ht="31.5" outlineLevel="5" x14ac:dyDescent="0.2">
      <c r="A338" s="13" t="s">
        <v>520</v>
      </c>
      <c r="B338" s="13" t="s">
        <v>562</v>
      </c>
      <c r="C338" s="13" t="s">
        <v>218</v>
      </c>
      <c r="D338" s="13"/>
      <c r="E338" s="30" t="s">
        <v>565</v>
      </c>
      <c r="F338" s="14">
        <f t="shared" ref="F338:H338" si="200">F339</f>
        <v>816</v>
      </c>
      <c r="G338" s="14">
        <f t="shared" si="200"/>
        <v>2924.1</v>
      </c>
      <c r="H338" s="14">
        <f t="shared" si="200"/>
        <v>4131.5</v>
      </c>
    </row>
    <row r="339" spans="1:8" ht="15.75" outlineLevel="7" x14ac:dyDescent="0.2">
      <c r="A339" s="16" t="s">
        <v>520</v>
      </c>
      <c r="B339" s="16" t="s">
        <v>562</v>
      </c>
      <c r="C339" s="16" t="s">
        <v>218</v>
      </c>
      <c r="D339" s="16" t="s">
        <v>70</v>
      </c>
      <c r="E339" s="32" t="s">
        <v>71</v>
      </c>
      <c r="F339" s="17">
        <v>816</v>
      </c>
      <c r="G339" s="17">
        <v>2924.1</v>
      </c>
      <c r="H339" s="17">
        <v>4131.5</v>
      </c>
    </row>
    <row r="340" spans="1:8" ht="31.5" outlineLevel="5" x14ac:dyDescent="0.2">
      <c r="A340" s="33" t="s">
        <v>520</v>
      </c>
      <c r="B340" s="33" t="s">
        <v>562</v>
      </c>
      <c r="C340" s="33" t="s">
        <v>218</v>
      </c>
      <c r="D340" s="33"/>
      <c r="E340" s="45" t="s">
        <v>444</v>
      </c>
      <c r="F340" s="34">
        <f t="shared" ref="F340:H340" si="201">F341</f>
        <v>1904</v>
      </c>
      <c r="G340" s="34">
        <f t="shared" si="201"/>
        <v>6822.7</v>
      </c>
      <c r="H340" s="34">
        <f t="shared" si="201"/>
        <v>9640.1</v>
      </c>
    </row>
    <row r="341" spans="1:8" ht="15.75" outlineLevel="7" x14ac:dyDescent="0.2">
      <c r="A341" s="35" t="s">
        <v>520</v>
      </c>
      <c r="B341" s="35" t="s">
        <v>562</v>
      </c>
      <c r="C341" s="35" t="s">
        <v>218</v>
      </c>
      <c r="D341" s="35" t="s">
        <v>70</v>
      </c>
      <c r="E341" s="46" t="s">
        <v>71</v>
      </c>
      <c r="F341" s="36">
        <v>1904</v>
      </c>
      <c r="G341" s="36">
        <v>6822.7</v>
      </c>
      <c r="H341" s="36">
        <v>9640.1</v>
      </c>
    </row>
    <row r="342" spans="1:8" ht="31.5" outlineLevel="4" x14ac:dyDescent="0.2">
      <c r="A342" s="13" t="s">
        <v>520</v>
      </c>
      <c r="B342" s="13" t="s">
        <v>562</v>
      </c>
      <c r="C342" s="13" t="s">
        <v>219</v>
      </c>
      <c r="D342" s="13"/>
      <c r="E342" s="30" t="s">
        <v>467</v>
      </c>
      <c r="F342" s="14">
        <f>F343+F345+F347</f>
        <v>37394.899999999994</v>
      </c>
      <c r="G342" s="14">
        <f t="shared" ref="G342:H342" si="202">G343+G345+G347</f>
        <v>41428.300000000003</v>
      </c>
      <c r="H342" s="14">
        <f t="shared" si="202"/>
        <v>41309.4</v>
      </c>
    </row>
    <row r="343" spans="1:8" ht="31.5" outlineLevel="5" x14ac:dyDescent="0.2">
      <c r="A343" s="13" t="s">
        <v>520</v>
      </c>
      <c r="B343" s="13" t="s">
        <v>562</v>
      </c>
      <c r="C343" s="13" t="s">
        <v>220</v>
      </c>
      <c r="D343" s="13"/>
      <c r="E343" s="30" t="s">
        <v>661</v>
      </c>
      <c r="F343" s="14">
        <f t="shared" ref="F343:H343" si="203">F344</f>
        <v>3740</v>
      </c>
      <c r="G343" s="14">
        <f t="shared" si="203"/>
        <v>4143</v>
      </c>
      <c r="H343" s="14">
        <f t="shared" si="203"/>
        <v>4131</v>
      </c>
    </row>
    <row r="344" spans="1:8" ht="15.75" outlineLevel="7" x14ac:dyDescent="0.2">
      <c r="A344" s="16" t="s">
        <v>520</v>
      </c>
      <c r="B344" s="16" t="s">
        <v>562</v>
      </c>
      <c r="C344" s="16" t="s">
        <v>220</v>
      </c>
      <c r="D344" s="16" t="s">
        <v>70</v>
      </c>
      <c r="E344" s="32" t="s">
        <v>71</v>
      </c>
      <c r="F344" s="17">
        <v>3740</v>
      </c>
      <c r="G344" s="17">
        <v>4143</v>
      </c>
      <c r="H344" s="17">
        <v>4131</v>
      </c>
    </row>
    <row r="345" spans="1:8" s="56" customFormat="1" ht="31.5" outlineLevel="5" x14ac:dyDescent="0.2">
      <c r="A345" s="33" t="s">
        <v>520</v>
      </c>
      <c r="B345" s="33" t="s">
        <v>562</v>
      </c>
      <c r="C345" s="33" t="s">
        <v>220</v>
      </c>
      <c r="D345" s="33"/>
      <c r="E345" s="45" t="s">
        <v>641</v>
      </c>
      <c r="F345" s="34">
        <f t="shared" ref="F345:H345" si="204">F346</f>
        <v>31972.2</v>
      </c>
      <c r="G345" s="34">
        <f t="shared" si="204"/>
        <v>35421</v>
      </c>
      <c r="H345" s="34">
        <f t="shared" si="204"/>
        <v>35319.5</v>
      </c>
    </row>
    <row r="346" spans="1:8" s="56" customFormat="1" ht="15.75" outlineLevel="7" x14ac:dyDescent="0.2">
      <c r="A346" s="35" t="s">
        <v>520</v>
      </c>
      <c r="B346" s="35" t="s">
        <v>562</v>
      </c>
      <c r="C346" s="35" t="s">
        <v>220</v>
      </c>
      <c r="D346" s="35" t="s">
        <v>70</v>
      </c>
      <c r="E346" s="46" t="s">
        <v>71</v>
      </c>
      <c r="F346" s="36">
        <v>31972.2</v>
      </c>
      <c r="G346" s="36">
        <v>35421</v>
      </c>
      <c r="H346" s="36">
        <v>35319.5</v>
      </c>
    </row>
    <row r="347" spans="1:8" ht="31.5" outlineLevel="5" x14ac:dyDescent="0.2">
      <c r="A347" s="33" t="s">
        <v>520</v>
      </c>
      <c r="B347" s="33" t="s">
        <v>562</v>
      </c>
      <c r="C347" s="33" t="s">
        <v>220</v>
      </c>
      <c r="D347" s="33"/>
      <c r="E347" s="45" t="s">
        <v>642</v>
      </c>
      <c r="F347" s="34">
        <f t="shared" ref="F347:H347" si="205">F348</f>
        <v>1682.7</v>
      </c>
      <c r="G347" s="34">
        <f t="shared" si="205"/>
        <v>1864.3</v>
      </c>
      <c r="H347" s="34">
        <f t="shared" si="205"/>
        <v>1858.9</v>
      </c>
    </row>
    <row r="348" spans="1:8" ht="15.75" outlineLevel="7" x14ac:dyDescent="0.2">
      <c r="A348" s="35" t="s">
        <v>520</v>
      </c>
      <c r="B348" s="35" t="s">
        <v>562</v>
      </c>
      <c r="C348" s="35" t="s">
        <v>220</v>
      </c>
      <c r="D348" s="35" t="s">
        <v>70</v>
      </c>
      <c r="E348" s="46" t="s">
        <v>71</v>
      </c>
      <c r="F348" s="36">
        <v>1682.7</v>
      </c>
      <c r="G348" s="36">
        <v>1864.3</v>
      </c>
      <c r="H348" s="36">
        <v>1858.9</v>
      </c>
    </row>
    <row r="349" spans="1:8" ht="15.75" outlineLevel="3" x14ac:dyDescent="0.2">
      <c r="A349" s="13" t="s">
        <v>520</v>
      </c>
      <c r="B349" s="13" t="s">
        <v>562</v>
      </c>
      <c r="C349" s="13" t="s">
        <v>158</v>
      </c>
      <c r="D349" s="13"/>
      <c r="E349" s="30" t="s">
        <v>159</v>
      </c>
      <c r="F349" s="14">
        <f t="shared" ref="F349:F351" si="206">F350</f>
        <v>25650.3</v>
      </c>
      <c r="G349" s="14">
        <f t="shared" ref="G349:G351" si="207">G350</f>
        <v>25650.3</v>
      </c>
      <c r="H349" s="14">
        <f t="shared" ref="H349:H351" si="208">H350</f>
        <v>25650.3</v>
      </c>
    </row>
    <row r="350" spans="1:8" ht="31.5" outlineLevel="4" x14ac:dyDescent="0.2">
      <c r="A350" s="13" t="s">
        <v>520</v>
      </c>
      <c r="B350" s="13" t="s">
        <v>562</v>
      </c>
      <c r="C350" s="13" t="s">
        <v>160</v>
      </c>
      <c r="D350" s="13"/>
      <c r="E350" s="30" t="s">
        <v>161</v>
      </c>
      <c r="F350" s="14">
        <f t="shared" si="206"/>
        <v>25650.3</v>
      </c>
      <c r="G350" s="14">
        <f t="shared" si="207"/>
        <v>25650.3</v>
      </c>
      <c r="H350" s="14">
        <f t="shared" si="208"/>
        <v>25650.3</v>
      </c>
    </row>
    <row r="351" spans="1:8" ht="15.75" outlineLevel="5" x14ac:dyDescent="0.2">
      <c r="A351" s="13" t="s">
        <v>520</v>
      </c>
      <c r="B351" s="13" t="s">
        <v>562</v>
      </c>
      <c r="C351" s="13" t="s">
        <v>221</v>
      </c>
      <c r="D351" s="13"/>
      <c r="E351" s="30" t="s">
        <v>222</v>
      </c>
      <c r="F351" s="14">
        <f t="shared" si="206"/>
        <v>25650.3</v>
      </c>
      <c r="G351" s="14">
        <f t="shared" si="207"/>
        <v>25650.3</v>
      </c>
      <c r="H351" s="14">
        <f t="shared" si="208"/>
        <v>25650.3</v>
      </c>
    </row>
    <row r="352" spans="1:8" ht="15.75" outlineLevel="7" x14ac:dyDescent="0.2">
      <c r="A352" s="16" t="s">
        <v>520</v>
      </c>
      <c r="B352" s="16" t="s">
        <v>562</v>
      </c>
      <c r="C352" s="16" t="s">
        <v>221</v>
      </c>
      <c r="D352" s="16" t="s">
        <v>70</v>
      </c>
      <c r="E352" s="32" t="s">
        <v>71</v>
      </c>
      <c r="F352" s="17">
        <v>25650.3</v>
      </c>
      <c r="G352" s="17">
        <v>25650.3</v>
      </c>
      <c r="H352" s="17">
        <v>25650.3</v>
      </c>
    </row>
    <row r="353" spans="1:8" ht="31.5" outlineLevel="7" x14ac:dyDescent="0.2">
      <c r="A353" s="13" t="s">
        <v>520</v>
      </c>
      <c r="B353" s="13" t="s">
        <v>562</v>
      </c>
      <c r="C353" s="13" t="s">
        <v>153</v>
      </c>
      <c r="D353" s="13"/>
      <c r="E353" s="30" t="s">
        <v>154</v>
      </c>
      <c r="F353" s="14">
        <f>F354</f>
        <v>12279.5</v>
      </c>
      <c r="G353" s="14">
        <f t="shared" ref="G353:G355" si="209">G354</f>
        <v>12279.5</v>
      </c>
      <c r="H353" s="14">
        <f t="shared" ref="H353:H355" si="210">H354</f>
        <v>12279.5</v>
      </c>
    </row>
    <row r="354" spans="1:8" ht="31.5" outlineLevel="7" x14ac:dyDescent="0.2">
      <c r="A354" s="13" t="s">
        <v>520</v>
      </c>
      <c r="B354" s="13" t="s">
        <v>562</v>
      </c>
      <c r="C354" s="13" t="s">
        <v>223</v>
      </c>
      <c r="D354" s="13"/>
      <c r="E354" s="30" t="s">
        <v>39</v>
      </c>
      <c r="F354" s="14">
        <f>F355</f>
        <v>12279.5</v>
      </c>
      <c r="G354" s="14">
        <f t="shared" si="209"/>
        <v>12279.5</v>
      </c>
      <c r="H354" s="14">
        <f t="shared" si="210"/>
        <v>12279.5</v>
      </c>
    </row>
    <row r="355" spans="1:8" ht="31.5" outlineLevel="7" x14ac:dyDescent="0.2">
      <c r="A355" s="13" t="s">
        <v>520</v>
      </c>
      <c r="B355" s="13" t="s">
        <v>562</v>
      </c>
      <c r="C355" s="13" t="s">
        <v>224</v>
      </c>
      <c r="D355" s="13"/>
      <c r="E355" s="30" t="s">
        <v>225</v>
      </c>
      <c r="F355" s="14">
        <f>F356</f>
        <v>12279.5</v>
      </c>
      <c r="G355" s="14">
        <f t="shared" si="209"/>
        <v>12279.5</v>
      </c>
      <c r="H355" s="14">
        <f t="shared" si="210"/>
        <v>12279.5</v>
      </c>
    </row>
    <row r="356" spans="1:8" ht="15.75" outlineLevel="7" x14ac:dyDescent="0.2">
      <c r="A356" s="16" t="s">
        <v>520</v>
      </c>
      <c r="B356" s="16" t="s">
        <v>562</v>
      </c>
      <c r="C356" s="16" t="s">
        <v>224</v>
      </c>
      <c r="D356" s="16" t="s">
        <v>70</v>
      </c>
      <c r="E356" s="32" t="s">
        <v>71</v>
      </c>
      <c r="F356" s="17">
        <v>12279.5</v>
      </c>
      <c r="G356" s="17">
        <v>12279.5</v>
      </c>
      <c r="H356" s="17">
        <v>12279.5</v>
      </c>
    </row>
    <row r="357" spans="1:8" ht="31.5" outlineLevel="7" x14ac:dyDescent="0.2">
      <c r="A357" s="13" t="s">
        <v>520</v>
      </c>
      <c r="B357" s="13" t="s">
        <v>562</v>
      </c>
      <c r="C357" s="18" t="s">
        <v>62</v>
      </c>
      <c r="D357" s="18" t="s">
        <v>478</v>
      </c>
      <c r="E357" s="47" t="s">
        <v>63</v>
      </c>
      <c r="F357" s="14">
        <f>F358</f>
        <v>770.03700000000003</v>
      </c>
      <c r="G357" s="14">
        <f t="shared" ref="G357:H358" si="211">G358</f>
        <v>0</v>
      </c>
      <c r="H357" s="14">
        <f t="shared" si="211"/>
        <v>0</v>
      </c>
    </row>
    <row r="358" spans="1:8" ht="15.75" outlineLevel="7" x14ac:dyDescent="0.2">
      <c r="A358" s="13" t="s">
        <v>520</v>
      </c>
      <c r="B358" s="13" t="s">
        <v>562</v>
      </c>
      <c r="C358" s="18" t="s">
        <v>64</v>
      </c>
      <c r="D358" s="18" t="s">
        <v>478</v>
      </c>
      <c r="E358" s="47" t="s">
        <v>65</v>
      </c>
      <c r="F358" s="14">
        <f>F359</f>
        <v>770.03700000000003</v>
      </c>
      <c r="G358" s="14">
        <f t="shared" si="211"/>
        <v>0</v>
      </c>
      <c r="H358" s="14">
        <f t="shared" si="211"/>
        <v>0</v>
      </c>
    </row>
    <row r="359" spans="1:8" ht="31.5" outlineLevel="7" x14ac:dyDescent="0.2">
      <c r="A359" s="13" t="s">
        <v>520</v>
      </c>
      <c r="B359" s="13" t="s">
        <v>562</v>
      </c>
      <c r="C359" s="18" t="s">
        <v>66</v>
      </c>
      <c r="D359" s="18"/>
      <c r="E359" s="47" t="s">
        <v>566</v>
      </c>
      <c r="F359" s="25">
        <f>F360+F362</f>
        <v>770.03700000000003</v>
      </c>
      <c r="G359" s="25">
        <f t="shared" ref="G359:H359" si="212">G360+G362</f>
        <v>0</v>
      </c>
      <c r="H359" s="25">
        <f t="shared" si="212"/>
        <v>0</v>
      </c>
    </row>
    <row r="360" spans="1:8" ht="47.25" outlineLevel="7" x14ac:dyDescent="0.2">
      <c r="A360" s="13" t="s">
        <v>520</v>
      </c>
      <c r="B360" s="13" t="s">
        <v>562</v>
      </c>
      <c r="C360" s="18" t="s">
        <v>496</v>
      </c>
      <c r="D360" s="18"/>
      <c r="E360" s="43" t="s">
        <v>850</v>
      </c>
      <c r="F360" s="14">
        <f>F361</f>
        <v>128.33699999999999</v>
      </c>
      <c r="G360" s="14">
        <f t="shared" ref="G360:H360" si="213">G361</f>
        <v>0</v>
      </c>
      <c r="H360" s="14">
        <f t="shared" si="213"/>
        <v>0</v>
      </c>
    </row>
    <row r="361" spans="1:8" ht="15.75" outlineLevel="7" x14ac:dyDescent="0.2">
      <c r="A361" s="16" t="s">
        <v>520</v>
      </c>
      <c r="B361" s="16" t="s">
        <v>562</v>
      </c>
      <c r="C361" s="19" t="s">
        <v>496</v>
      </c>
      <c r="D361" s="19" t="s">
        <v>70</v>
      </c>
      <c r="E361" s="44" t="s">
        <v>447</v>
      </c>
      <c r="F361" s="17">
        <v>128.33699999999999</v>
      </c>
      <c r="G361" s="17"/>
      <c r="H361" s="17"/>
    </row>
    <row r="362" spans="1:8" ht="47.25" outlineLevel="7" x14ac:dyDescent="0.2">
      <c r="A362" s="33" t="s">
        <v>520</v>
      </c>
      <c r="B362" s="33" t="s">
        <v>562</v>
      </c>
      <c r="C362" s="37" t="s">
        <v>496</v>
      </c>
      <c r="D362" s="37"/>
      <c r="E362" s="48" t="s">
        <v>640</v>
      </c>
      <c r="F362" s="34">
        <f>F363</f>
        <v>641.70000000000005</v>
      </c>
      <c r="G362" s="34">
        <f t="shared" ref="G362:H362" si="214">G363</f>
        <v>0</v>
      </c>
      <c r="H362" s="34">
        <f t="shared" si="214"/>
        <v>0</v>
      </c>
    </row>
    <row r="363" spans="1:8" ht="15.75" outlineLevel="7" x14ac:dyDescent="0.2">
      <c r="A363" s="35" t="s">
        <v>520</v>
      </c>
      <c r="B363" s="35" t="s">
        <v>562</v>
      </c>
      <c r="C363" s="38" t="s">
        <v>496</v>
      </c>
      <c r="D363" s="38" t="s">
        <v>70</v>
      </c>
      <c r="E363" s="49" t="s">
        <v>447</v>
      </c>
      <c r="F363" s="36">
        <v>641.70000000000005</v>
      </c>
      <c r="G363" s="36"/>
      <c r="H363" s="36"/>
    </row>
    <row r="364" spans="1:8" ht="15.75" outlineLevel="7" x14ac:dyDescent="0.2">
      <c r="A364" s="13" t="s">
        <v>520</v>
      </c>
      <c r="B364" s="13" t="s">
        <v>567</v>
      </c>
      <c r="C364" s="13"/>
      <c r="D364" s="13"/>
      <c r="E364" s="30" t="s">
        <v>568</v>
      </c>
      <c r="F364" s="14">
        <f>F365+F374</f>
        <v>133003.80000000002</v>
      </c>
      <c r="G364" s="14">
        <f>G365+G374</f>
        <v>133077.80000000002</v>
      </c>
      <c r="H364" s="14">
        <f>H365+H374</f>
        <v>133242.90000000002</v>
      </c>
    </row>
    <row r="365" spans="1:8" s="26" customFormat="1" ht="31.5" outlineLevel="2" x14ac:dyDescent="0.2">
      <c r="A365" s="13" t="s">
        <v>520</v>
      </c>
      <c r="B365" s="13" t="s">
        <v>567</v>
      </c>
      <c r="C365" s="13" t="s">
        <v>139</v>
      </c>
      <c r="D365" s="13"/>
      <c r="E365" s="30" t="s">
        <v>140</v>
      </c>
      <c r="F365" s="14">
        <f>F366+F370</f>
        <v>132465.70000000001</v>
      </c>
      <c r="G365" s="14">
        <f t="shared" ref="G365:H365" si="215">G366+G370</f>
        <v>132465.70000000001</v>
      </c>
      <c r="H365" s="14">
        <f t="shared" si="215"/>
        <v>132465.70000000001</v>
      </c>
    </row>
    <row r="366" spans="1:8" ht="31.5" outlineLevel="3" x14ac:dyDescent="0.2">
      <c r="A366" s="13" t="s">
        <v>520</v>
      </c>
      <c r="B366" s="13" t="s">
        <v>567</v>
      </c>
      <c r="C366" s="13" t="s">
        <v>179</v>
      </c>
      <c r="D366" s="13"/>
      <c r="E366" s="30" t="s">
        <v>180</v>
      </c>
      <c r="F366" s="14">
        <f t="shared" ref="F366:F368" si="216">F367</f>
        <v>11244.1</v>
      </c>
      <c r="G366" s="14">
        <f t="shared" ref="G366:G368" si="217">G367</f>
        <v>11244.1</v>
      </c>
      <c r="H366" s="14">
        <f t="shared" ref="H366:H368" si="218">H367</f>
        <v>11244.1</v>
      </c>
    </row>
    <row r="367" spans="1:8" ht="15.75" outlineLevel="4" x14ac:dyDescent="0.2">
      <c r="A367" s="13" t="s">
        <v>520</v>
      </c>
      <c r="B367" s="13" t="s">
        <v>567</v>
      </c>
      <c r="C367" s="13" t="s">
        <v>181</v>
      </c>
      <c r="D367" s="13"/>
      <c r="E367" s="30" t="s">
        <v>182</v>
      </c>
      <c r="F367" s="14">
        <f t="shared" si="216"/>
        <v>11244.1</v>
      </c>
      <c r="G367" s="14">
        <f t="shared" si="217"/>
        <v>11244.1</v>
      </c>
      <c r="H367" s="14">
        <f t="shared" si="218"/>
        <v>11244.1</v>
      </c>
    </row>
    <row r="368" spans="1:8" ht="15.75" outlineLevel="5" x14ac:dyDescent="0.2">
      <c r="A368" s="13" t="s">
        <v>520</v>
      </c>
      <c r="B368" s="13" t="s">
        <v>567</v>
      </c>
      <c r="C368" s="13" t="s">
        <v>185</v>
      </c>
      <c r="D368" s="13"/>
      <c r="E368" s="30" t="s">
        <v>464</v>
      </c>
      <c r="F368" s="14">
        <f t="shared" si="216"/>
        <v>11244.1</v>
      </c>
      <c r="G368" s="14">
        <f t="shared" si="217"/>
        <v>11244.1</v>
      </c>
      <c r="H368" s="14">
        <f t="shared" si="218"/>
        <v>11244.1</v>
      </c>
    </row>
    <row r="369" spans="1:8" ht="15.75" outlineLevel="7" x14ac:dyDescent="0.2">
      <c r="A369" s="16" t="s">
        <v>520</v>
      </c>
      <c r="B369" s="16" t="s">
        <v>567</v>
      </c>
      <c r="C369" s="16" t="s">
        <v>185</v>
      </c>
      <c r="D369" s="16" t="s">
        <v>7</v>
      </c>
      <c r="E369" s="32" t="s">
        <v>8</v>
      </c>
      <c r="F369" s="17">
        <v>11244.1</v>
      </c>
      <c r="G369" s="17">
        <v>11244.1</v>
      </c>
      <c r="H369" s="17">
        <v>11244.1</v>
      </c>
    </row>
    <row r="370" spans="1:8" ht="31.5" outlineLevel="3" x14ac:dyDescent="0.2">
      <c r="A370" s="13" t="s">
        <v>520</v>
      </c>
      <c r="B370" s="13" t="s">
        <v>567</v>
      </c>
      <c r="C370" s="13" t="s">
        <v>153</v>
      </c>
      <c r="D370" s="13"/>
      <c r="E370" s="30" t="s">
        <v>154</v>
      </c>
      <c r="F370" s="14">
        <f t="shared" ref="F370:F372" si="219">F371</f>
        <v>121221.6</v>
      </c>
      <c r="G370" s="14">
        <f t="shared" ref="G370:G372" si="220">G371</f>
        <v>121221.6</v>
      </c>
      <c r="H370" s="14">
        <f t="shared" ref="H370:H372" si="221">H371</f>
        <v>121221.6</v>
      </c>
    </row>
    <row r="371" spans="1:8" ht="31.5" outlineLevel="4" x14ac:dyDescent="0.2">
      <c r="A371" s="13" t="s">
        <v>520</v>
      </c>
      <c r="B371" s="13" t="s">
        <v>567</v>
      </c>
      <c r="C371" s="13" t="s">
        <v>223</v>
      </c>
      <c r="D371" s="13"/>
      <c r="E371" s="30" t="s">
        <v>39</v>
      </c>
      <c r="F371" s="14">
        <f t="shared" si="219"/>
        <v>121221.6</v>
      </c>
      <c r="G371" s="14">
        <f t="shared" si="220"/>
        <v>121221.6</v>
      </c>
      <c r="H371" s="14">
        <f t="shared" si="221"/>
        <v>121221.6</v>
      </c>
    </row>
    <row r="372" spans="1:8" ht="31.5" outlineLevel="5" x14ac:dyDescent="0.2">
      <c r="A372" s="13" t="s">
        <v>520</v>
      </c>
      <c r="B372" s="13" t="s">
        <v>567</v>
      </c>
      <c r="C372" s="13" t="s">
        <v>224</v>
      </c>
      <c r="D372" s="13"/>
      <c r="E372" s="30" t="s">
        <v>225</v>
      </c>
      <c r="F372" s="14">
        <f t="shared" si="219"/>
        <v>121221.6</v>
      </c>
      <c r="G372" s="14">
        <f t="shared" si="220"/>
        <v>121221.6</v>
      </c>
      <c r="H372" s="14">
        <f t="shared" si="221"/>
        <v>121221.6</v>
      </c>
    </row>
    <row r="373" spans="1:8" ht="15.75" outlineLevel="7" x14ac:dyDescent="0.2">
      <c r="A373" s="16" t="s">
        <v>520</v>
      </c>
      <c r="B373" s="16" t="s">
        <v>567</v>
      </c>
      <c r="C373" s="16" t="s">
        <v>224</v>
      </c>
      <c r="D373" s="16" t="s">
        <v>70</v>
      </c>
      <c r="E373" s="32" t="s">
        <v>71</v>
      </c>
      <c r="F373" s="17">
        <v>121221.6</v>
      </c>
      <c r="G373" s="17">
        <v>121221.6</v>
      </c>
      <c r="H373" s="17">
        <v>121221.6</v>
      </c>
    </row>
    <row r="374" spans="1:8" ht="31.5" outlineLevel="2" x14ac:dyDescent="0.2">
      <c r="A374" s="13" t="s">
        <v>520</v>
      </c>
      <c r="B374" s="13" t="s">
        <v>567</v>
      </c>
      <c r="C374" s="13" t="s">
        <v>24</v>
      </c>
      <c r="D374" s="13"/>
      <c r="E374" s="30" t="s">
        <v>25</v>
      </c>
      <c r="F374" s="14">
        <f t="shared" ref="F374:F377" si="222">F375</f>
        <v>538.1</v>
      </c>
      <c r="G374" s="14">
        <f t="shared" ref="G374:G377" si="223">G375</f>
        <v>612.1</v>
      </c>
      <c r="H374" s="14">
        <f t="shared" ref="H374:H377" si="224">H375</f>
        <v>777.2</v>
      </c>
    </row>
    <row r="375" spans="1:8" ht="31.5" outlineLevel="3" x14ac:dyDescent="0.2">
      <c r="A375" s="13" t="s">
        <v>520</v>
      </c>
      <c r="B375" s="13" t="s">
        <v>567</v>
      </c>
      <c r="C375" s="13" t="s">
        <v>26</v>
      </c>
      <c r="D375" s="13"/>
      <c r="E375" s="30" t="s">
        <v>27</v>
      </c>
      <c r="F375" s="14">
        <f t="shared" si="222"/>
        <v>538.1</v>
      </c>
      <c r="G375" s="14">
        <f t="shared" si="223"/>
        <v>612.1</v>
      </c>
      <c r="H375" s="14">
        <f t="shared" si="224"/>
        <v>777.2</v>
      </c>
    </row>
    <row r="376" spans="1:8" ht="15.75" outlineLevel="4" x14ac:dyDescent="0.2">
      <c r="A376" s="13" t="s">
        <v>520</v>
      </c>
      <c r="B376" s="13" t="s">
        <v>567</v>
      </c>
      <c r="C376" s="13" t="s">
        <v>28</v>
      </c>
      <c r="D376" s="13"/>
      <c r="E376" s="30" t="s">
        <v>29</v>
      </c>
      <c r="F376" s="14">
        <f t="shared" si="222"/>
        <v>538.1</v>
      </c>
      <c r="G376" s="14">
        <f t="shared" si="223"/>
        <v>612.1</v>
      </c>
      <c r="H376" s="14">
        <f t="shared" si="224"/>
        <v>777.2</v>
      </c>
    </row>
    <row r="377" spans="1:8" ht="31.5" outlineLevel="5" x14ac:dyDescent="0.2">
      <c r="A377" s="33" t="s">
        <v>520</v>
      </c>
      <c r="B377" s="33" t="s">
        <v>567</v>
      </c>
      <c r="C377" s="33" t="s">
        <v>194</v>
      </c>
      <c r="D377" s="33"/>
      <c r="E377" s="45" t="s">
        <v>195</v>
      </c>
      <c r="F377" s="34">
        <f t="shared" si="222"/>
        <v>538.1</v>
      </c>
      <c r="G377" s="34">
        <f t="shared" si="223"/>
        <v>612.1</v>
      </c>
      <c r="H377" s="34">
        <f t="shared" si="224"/>
        <v>777.2</v>
      </c>
    </row>
    <row r="378" spans="1:8" ht="15.75" outlineLevel="7" x14ac:dyDescent="0.2">
      <c r="A378" s="35" t="s">
        <v>520</v>
      </c>
      <c r="B378" s="35" t="s">
        <v>567</v>
      </c>
      <c r="C378" s="35" t="s">
        <v>194</v>
      </c>
      <c r="D378" s="35" t="s">
        <v>7</v>
      </c>
      <c r="E378" s="46" t="s">
        <v>8</v>
      </c>
      <c r="F378" s="36">
        <v>538.1</v>
      </c>
      <c r="G378" s="36">
        <v>612.1</v>
      </c>
      <c r="H378" s="36">
        <v>777.2</v>
      </c>
    </row>
    <row r="379" spans="1:8" ht="15.75" outlineLevel="7" x14ac:dyDescent="0.2">
      <c r="A379" s="13" t="s">
        <v>520</v>
      </c>
      <c r="B379" s="13" t="s">
        <v>569</v>
      </c>
      <c r="C379" s="16"/>
      <c r="D379" s="16"/>
      <c r="E379" s="7" t="s">
        <v>570</v>
      </c>
      <c r="F379" s="14">
        <f t="shared" ref="F379:F381" si="225">F380</f>
        <v>278.7</v>
      </c>
      <c r="G379" s="14">
        <f t="shared" ref="G379:G381" si="226">G380</f>
        <v>278.7</v>
      </c>
      <c r="H379" s="14">
        <f t="shared" ref="H379:H381" si="227">H380</f>
        <v>278.7</v>
      </c>
    </row>
    <row r="380" spans="1:8" ht="15.75" outlineLevel="1" x14ac:dyDescent="0.2">
      <c r="A380" s="13" t="s">
        <v>520</v>
      </c>
      <c r="B380" s="13" t="s">
        <v>571</v>
      </c>
      <c r="C380" s="13"/>
      <c r="D380" s="13"/>
      <c r="E380" s="30" t="s">
        <v>572</v>
      </c>
      <c r="F380" s="14">
        <f t="shared" si="225"/>
        <v>278.7</v>
      </c>
      <c r="G380" s="14">
        <f t="shared" si="226"/>
        <v>278.7</v>
      </c>
      <c r="H380" s="14">
        <f t="shared" si="227"/>
        <v>278.7</v>
      </c>
    </row>
    <row r="381" spans="1:8" ht="31.5" outlineLevel="2" x14ac:dyDescent="0.2">
      <c r="A381" s="13" t="s">
        <v>520</v>
      </c>
      <c r="B381" s="13" t="s">
        <v>571</v>
      </c>
      <c r="C381" s="13" t="s">
        <v>54</v>
      </c>
      <c r="D381" s="13"/>
      <c r="E381" s="30" t="s">
        <v>55</v>
      </c>
      <c r="F381" s="14">
        <f t="shared" si="225"/>
        <v>278.7</v>
      </c>
      <c r="G381" s="14">
        <f t="shared" si="226"/>
        <v>278.7</v>
      </c>
      <c r="H381" s="14">
        <f t="shared" si="227"/>
        <v>278.7</v>
      </c>
    </row>
    <row r="382" spans="1:8" ht="15.75" outlineLevel="3" x14ac:dyDescent="0.2">
      <c r="A382" s="13" t="s">
        <v>520</v>
      </c>
      <c r="B382" s="13" t="s">
        <v>571</v>
      </c>
      <c r="C382" s="13" t="s">
        <v>147</v>
      </c>
      <c r="D382" s="13"/>
      <c r="E382" s="30" t="s">
        <v>148</v>
      </c>
      <c r="F382" s="14">
        <f t="shared" ref="F382:H382" si="228">F383+F388</f>
        <v>278.7</v>
      </c>
      <c r="G382" s="14">
        <f t="shared" si="228"/>
        <v>278.7</v>
      </c>
      <c r="H382" s="14">
        <f t="shared" si="228"/>
        <v>278.7</v>
      </c>
    </row>
    <row r="383" spans="1:8" ht="15.75" outlineLevel="4" x14ac:dyDescent="0.2">
      <c r="A383" s="13" t="s">
        <v>520</v>
      </c>
      <c r="B383" s="13" t="s">
        <v>571</v>
      </c>
      <c r="C383" s="13" t="s">
        <v>149</v>
      </c>
      <c r="D383" s="13"/>
      <c r="E383" s="30" t="s">
        <v>150</v>
      </c>
      <c r="F383" s="14">
        <f t="shared" ref="F383:H383" si="229">F384+F386</f>
        <v>260.7</v>
      </c>
      <c r="G383" s="14">
        <f t="shared" si="229"/>
        <v>260.7</v>
      </c>
      <c r="H383" s="14">
        <f t="shared" si="229"/>
        <v>260.7</v>
      </c>
    </row>
    <row r="384" spans="1:8" ht="15.75" outlineLevel="5" x14ac:dyDescent="0.2">
      <c r="A384" s="13" t="s">
        <v>520</v>
      </c>
      <c r="B384" s="13" t="s">
        <v>571</v>
      </c>
      <c r="C384" s="13" t="s">
        <v>226</v>
      </c>
      <c r="D384" s="13"/>
      <c r="E384" s="30" t="s">
        <v>227</v>
      </c>
      <c r="F384" s="14">
        <f t="shared" ref="F384:G384" si="230">F385</f>
        <v>84.8</v>
      </c>
      <c r="G384" s="14">
        <f t="shared" si="230"/>
        <v>84.8</v>
      </c>
      <c r="H384" s="14">
        <f>H385</f>
        <v>84.8</v>
      </c>
    </row>
    <row r="385" spans="1:8" ht="15.75" outlineLevel="7" x14ac:dyDescent="0.2">
      <c r="A385" s="16" t="s">
        <v>520</v>
      </c>
      <c r="B385" s="16" t="s">
        <v>571</v>
      </c>
      <c r="C385" s="16" t="s">
        <v>226</v>
      </c>
      <c r="D385" s="16" t="s">
        <v>7</v>
      </c>
      <c r="E385" s="32" t="s">
        <v>8</v>
      </c>
      <c r="F385" s="17">
        <v>84.8</v>
      </c>
      <c r="G385" s="17">
        <v>84.8</v>
      </c>
      <c r="H385" s="17">
        <v>84.8</v>
      </c>
    </row>
    <row r="386" spans="1:8" ht="15.75" outlineLevel="5" x14ac:dyDescent="0.2">
      <c r="A386" s="13" t="s">
        <v>520</v>
      </c>
      <c r="B386" s="13" t="s">
        <v>571</v>
      </c>
      <c r="C386" s="13" t="s">
        <v>228</v>
      </c>
      <c r="D386" s="13"/>
      <c r="E386" s="30" t="s">
        <v>229</v>
      </c>
      <c r="F386" s="14">
        <f t="shared" ref="F386:G386" si="231">F387</f>
        <v>175.9</v>
      </c>
      <c r="G386" s="14">
        <f t="shared" si="231"/>
        <v>175.9</v>
      </c>
      <c r="H386" s="14">
        <f t="shared" ref="H386" si="232">H387</f>
        <v>175.9</v>
      </c>
    </row>
    <row r="387" spans="1:8" ht="15.75" outlineLevel="7" x14ac:dyDescent="0.2">
      <c r="A387" s="16" t="s">
        <v>520</v>
      </c>
      <c r="B387" s="16" t="s">
        <v>571</v>
      </c>
      <c r="C387" s="16" t="s">
        <v>228</v>
      </c>
      <c r="D387" s="16" t="s">
        <v>7</v>
      </c>
      <c r="E387" s="32" t="s">
        <v>8</v>
      </c>
      <c r="F387" s="17">
        <v>175.9</v>
      </c>
      <c r="G387" s="17">
        <v>175.9</v>
      </c>
      <c r="H387" s="17">
        <v>175.9</v>
      </c>
    </row>
    <row r="388" spans="1:8" ht="15.75" outlineLevel="4" x14ac:dyDescent="0.2">
      <c r="A388" s="13" t="s">
        <v>520</v>
      </c>
      <c r="B388" s="13" t="s">
        <v>571</v>
      </c>
      <c r="C388" s="13" t="s">
        <v>230</v>
      </c>
      <c r="D388" s="13"/>
      <c r="E388" s="30" t="s">
        <v>231</v>
      </c>
      <c r="F388" s="14">
        <f t="shared" ref="F388:F389" si="233">F389</f>
        <v>18</v>
      </c>
      <c r="G388" s="14">
        <f t="shared" ref="G388:G389" si="234">G389</f>
        <v>18</v>
      </c>
      <c r="H388" s="14">
        <f t="shared" ref="H388:H389" si="235">H389</f>
        <v>18</v>
      </c>
    </row>
    <row r="389" spans="1:8" ht="15.75" outlineLevel="5" x14ac:dyDescent="0.2">
      <c r="A389" s="13" t="s">
        <v>520</v>
      </c>
      <c r="B389" s="13" t="s">
        <v>571</v>
      </c>
      <c r="C389" s="13" t="s">
        <v>232</v>
      </c>
      <c r="D389" s="13"/>
      <c r="E389" s="30" t="s">
        <v>233</v>
      </c>
      <c r="F389" s="14">
        <f t="shared" si="233"/>
        <v>18</v>
      </c>
      <c r="G389" s="14">
        <f t="shared" si="234"/>
        <v>18</v>
      </c>
      <c r="H389" s="14">
        <f t="shared" si="235"/>
        <v>18</v>
      </c>
    </row>
    <row r="390" spans="1:8" ht="15.75" outlineLevel="7" x14ac:dyDescent="0.2">
      <c r="A390" s="16" t="s">
        <v>520</v>
      </c>
      <c r="B390" s="16" t="s">
        <v>571</v>
      </c>
      <c r="C390" s="16" t="s">
        <v>232</v>
      </c>
      <c r="D390" s="16" t="s">
        <v>7</v>
      </c>
      <c r="E390" s="32" t="s">
        <v>8</v>
      </c>
      <c r="F390" s="17">
        <v>18</v>
      </c>
      <c r="G390" s="17">
        <v>18</v>
      </c>
      <c r="H390" s="17">
        <v>18</v>
      </c>
    </row>
    <row r="391" spans="1:8" ht="15.75" outlineLevel="7" x14ac:dyDescent="0.2">
      <c r="A391" s="13" t="s">
        <v>520</v>
      </c>
      <c r="B391" s="13" t="s">
        <v>512</v>
      </c>
      <c r="C391" s="16"/>
      <c r="D391" s="16"/>
      <c r="E391" s="7" t="s">
        <v>513</v>
      </c>
      <c r="F391" s="14">
        <f>F392+F414</f>
        <v>12711.4</v>
      </c>
      <c r="G391" s="14">
        <f t="shared" ref="G391:H391" si="236">G392+G414</f>
        <v>12573.9</v>
      </c>
      <c r="H391" s="14">
        <f t="shared" si="236"/>
        <v>12514.199999999999</v>
      </c>
    </row>
    <row r="392" spans="1:8" ht="15.75" outlineLevel="1" x14ac:dyDescent="0.2">
      <c r="A392" s="13" t="s">
        <v>520</v>
      </c>
      <c r="B392" s="13" t="s">
        <v>514</v>
      </c>
      <c r="C392" s="13"/>
      <c r="D392" s="13"/>
      <c r="E392" s="30" t="s">
        <v>515</v>
      </c>
      <c r="F392" s="14">
        <f t="shared" ref="F392:H392" si="237">F393+F403+F398</f>
        <v>597.5</v>
      </c>
      <c r="G392" s="14">
        <f t="shared" si="237"/>
        <v>460</v>
      </c>
      <c r="H392" s="14">
        <f t="shared" si="237"/>
        <v>400.3</v>
      </c>
    </row>
    <row r="393" spans="1:8" ht="31.5" outlineLevel="2" x14ac:dyDescent="0.2">
      <c r="A393" s="13" t="s">
        <v>520</v>
      </c>
      <c r="B393" s="13" t="s">
        <v>514</v>
      </c>
      <c r="C393" s="13" t="s">
        <v>54</v>
      </c>
      <c r="D393" s="13"/>
      <c r="E393" s="30" t="s">
        <v>55</v>
      </c>
      <c r="F393" s="14">
        <f t="shared" ref="F393:G396" si="238">F394</f>
        <v>62.2</v>
      </c>
      <c r="G393" s="14">
        <f t="shared" si="238"/>
        <v>47.9</v>
      </c>
      <c r="H393" s="14">
        <f t="shared" ref="H393:H396" si="239">H394</f>
        <v>41.7</v>
      </c>
    </row>
    <row r="394" spans="1:8" ht="31.5" outlineLevel="3" x14ac:dyDescent="0.2">
      <c r="A394" s="13" t="s">
        <v>520</v>
      </c>
      <c r="B394" s="13" t="s">
        <v>514</v>
      </c>
      <c r="C394" s="13" t="s">
        <v>105</v>
      </c>
      <c r="D394" s="13"/>
      <c r="E394" s="30" t="s">
        <v>106</v>
      </c>
      <c r="F394" s="14">
        <f t="shared" si="238"/>
        <v>62.2</v>
      </c>
      <c r="G394" s="14">
        <f t="shared" si="238"/>
        <v>47.9</v>
      </c>
      <c r="H394" s="14">
        <f t="shared" si="239"/>
        <v>41.7</v>
      </c>
    </row>
    <row r="395" spans="1:8" ht="31.5" outlineLevel="4" x14ac:dyDescent="0.2">
      <c r="A395" s="13" t="s">
        <v>520</v>
      </c>
      <c r="B395" s="13" t="s">
        <v>514</v>
      </c>
      <c r="C395" s="13" t="s">
        <v>107</v>
      </c>
      <c r="D395" s="13"/>
      <c r="E395" s="30" t="s">
        <v>39</v>
      </c>
      <c r="F395" s="14">
        <f t="shared" si="238"/>
        <v>62.2</v>
      </c>
      <c r="G395" s="14">
        <f t="shared" si="238"/>
        <v>47.9</v>
      </c>
      <c r="H395" s="14">
        <f t="shared" si="239"/>
        <v>41.7</v>
      </c>
    </row>
    <row r="396" spans="1:8" ht="15.75" outlineLevel="5" x14ac:dyDescent="0.2">
      <c r="A396" s="13" t="s">
        <v>520</v>
      </c>
      <c r="B396" s="13" t="s">
        <v>514</v>
      </c>
      <c r="C396" s="13" t="s">
        <v>108</v>
      </c>
      <c r="D396" s="13"/>
      <c r="E396" s="30" t="s">
        <v>109</v>
      </c>
      <c r="F396" s="14">
        <f t="shared" si="238"/>
        <v>62.2</v>
      </c>
      <c r="G396" s="14">
        <f t="shared" si="238"/>
        <v>47.9</v>
      </c>
      <c r="H396" s="14">
        <f t="shared" si="239"/>
        <v>41.7</v>
      </c>
    </row>
    <row r="397" spans="1:8" ht="15.75" outlineLevel="7" x14ac:dyDescent="0.2">
      <c r="A397" s="16" t="s">
        <v>520</v>
      </c>
      <c r="B397" s="16" t="s">
        <v>514</v>
      </c>
      <c r="C397" s="16" t="s">
        <v>108</v>
      </c>
      <c r="D397" s="16" t="s">
        <v>7</v>
      </c>
      <c r="E397" s="32" t="s">
        <v>8</v>
      </c>
      <c r="F397" s="17">
        <v>62.2</v>
      </c>
      <c r="G397" s="17">
        <v>47.9</v>
      </c>
      <c r="H397" s="17">
        <v>41.7</v>
      </c>
    </row>
    <row r="398" spans="1:8" ht="31.5" outlineLevel="7" x14ac:dyDescent="0.2">
      <c r="A398" s="13" t="s">
        <v>520</v>
      </c>
      <c r="B398" s="13" t="s">
        <v>514</v>
      </c>
      <c r="C398" s="13" t="s">
        <v>139</v>
      </c>
      <c r="D398" s="13"/>
      <c r="E398" s="30" t="s">
        <v>140</v>
      </c>
      <c r="F398" s="14">
        <f t="shared" ref="F398:G401" si="240">F399</f>
        <v>155.30000000000001</v>
      </c>
      <c r="G398" s="14">
        <f t="shared" si="240"/>
        <v>119.5</v>
      </c>
      <c r="H398" s="14">
        <f t="shared" ref="H398:H401" si="241">H399</f>
        <v>104</v>
      </c>
    </row>
    <row r="399" spans="1:8" ht="31.5" outlineLevel="7" x14ac:dyDescent="0.2">
      <c r="A399" s="13" t="s">
        <v>520</v>
      </c>
      <c r="B399" s="13" t="s">
        <v>514</v>
      </c>
      <c r="C399" s="13" t="s">
        <v>153</v>
      </c>
      <c r="D399" s="13"/>
      <c r="E399" s="30" t="s">
        <v>154</v>
      </c>
      <c r="F399" s="14">
        <f t="shared" si="240"/>
        <v>155.30000000000001</v>
      </c>
      <c r="G399" s="14">
        <f t="shared" si="240"/>
        <v>119.5</v>
      </c>
      <c r="H399" s="14">
        <f t="shared" si="241"/>
        <v>104</v>
      </c>
    </row>
    <row r="400" spans="1:8" ht="31.5" outlineLevel="7" x14ac:dyDescent="0.2">
      <c r="A400" s="13" t="s">
        <v>520</v>
      </c>
      <c r="B400" s="13" t="s">
        <v>514</v>
      </c>
      <c r="C400" s="13" t="s">
        <v>223</v>
      </c>
      <c r="D400" s="13"/>
      <c r="E400" s="30" t="s">
        <v>39</v>
      </c>
      <c r="F400" s="14">
        <f t="shared" si="240"/>
        <v>155.30000000000001</v>
      </c>
      <c r="G400" s="14">
        <f t="shared" si="240"/>
        <v>119.5</v>
      </c>
      <c r="H400" s="14">
        <f t="shared" si="241"/>
        <v>104</v>
      </c>
    </row>
    <row r="401" spans="1:8" ht="31.5" outlineLevel="7" x14ac:dyDescent="0.2">
      <c r="A401" s="13" t="s">
        <v>520</v>
      </c>
      <c r="B401" s="13" t="s">
        <v>514</v>
      </c>
      <c r="C401" s="13" t="s">
        <v>224</v>
      </c>
      <c r="D401" s="13"/>
      <c r="E401" s="30" t="s">
        <v>225</v>
      </c>
      <c r="F401" s="14">
        <f t="shared" si="240"/>
        <v>155.30000000000001</v>
      </c>
      <c r="G401" s="14">
        <f t="shared" si="240"/>
        <v>119.5</v>
      </c>
      <c r="H401" s="14">
        <f t="shared" si="241"/>
        <v>104</v>
      </c>
    </row>
    <row r="402" spans="1:8" ht="15.75" outlineLevel="7" x14ac:dyDescent="0.2">
      <c r="A402" s="16" t="s">
        <v>520</v>
      </c>
      <c r="B402" s="16" t="s">
        <v>514</v>
      </c>
      <c r="C402" s="16" t="s">
        <v>224</v>
      </c>
      <c r="D402" s="16" t="s">
        <v>70</v>
      </c>
      <c r="E402" s="32" t="s">
        <v>71</v>
      </c>
      <c r="F402" s="17">
        <v>155.30000000000001</v>
      </c>
      <c r="G402" s="17">
        <v>119.5</v>
      </c>
      <c r="H402" s="17">
        <v>104</v>
      </c>
    </row>
    <row r="403" spans="1:8" ht="31.5" outlineLevel="2" x14ac:dyDescent="0.2">
      <c r="A403" s="13" t="s">
        <v>520</v>
      </c>
      <c r="B403" s="13" t="s">
        <v>514</v>
      </c>
      <c r="C403" s="13" t="s">
        <v>34</v>
      </c>
      <c r="D403" s="13"/>
      <c r="E403" s="30" t="s">
        <v>35</v>
      </c>
      <c r="F403" s="14">
        <f t="shared" ref="F403:H403" si="242">F404+F408</f>
        <v>380</v>
      </c>
      <c r="G403" s="14">
        <f t="shared" si="242"/>
        <v>292.60000000000002</v>
      </c>
      <c r="H403" s="14">
        <f t="shared" si="242"/>
        <v>254.6</v>
      </c>
    </row>
    <row r="404" spans="1:8" ht="15.75" outlineLevel="3" x14ac:dyDescent="0.2">
      <c r="A404" s="13" t="s">
        <v>520</v>
      </c>
      <c r="B404" s="13" t="s">
        <v>514</v>
      </c>
      <c r="C404" s="13" t="s">
        <v>76</v>
      </c>
      <c r="D404" s="13"/>
      <c r="E404" s="30" t="s">
        <v>77</v>
      </c>
      <c r="F404" s="14">
        <f t="shared" ref="F404:F406" si="243">F405</f>
        <v>300</v>
      </c>
      <c r="G404" s="14">
        <f t="shared" ref="G404:G406" si="244">G405</f>
        <v>231</v>
      </c>
      <c r="H404" s="14">
        <f>H405</f>
        <v>201</v>
      </c>
    </row>
    <row r="405" spans="1:8" ht="31.5" outlineLevel="4" x14ac:dyDescent="0.2">
      <c r="A405" s="13" t="s">
        <v>520</v>
      </c>
      <c r="B405" s="13" t="s">
        <v>514</v>
      </c>
      <c r="C405" s="13" t="s">
        <v>78</v>
      </c>
      <c r="D405" s="13"/>
      <c r="E405" s="30" t="s">
        <v>79</v>
      </c>
      <c r="F405" s="14">
        <f t="shared" si="243"/>
        <v>300</v>
      </c>
      <c r="G405" s="14">
        <f t="shared" si="244"/>
        <v>231</v>
      </c>
      <c r="H405" s="14">
        <f t="shared" ref="H405:H406" si="245">H406</f>
        <v>201</v>
      </c>
    </row>
    <row r="406" spans="1:8" ht="15.75" outlineLevel="5" x14ac:dyDescent="0.2">
      <c r="A406" s="13" t="s">
        <v>520</v>
      </c>
      <c r="B406" s="13" t="s">
        <v>514</v>
      </c>
      <c r="C406" s="13" t="s">
        <v>80</v>
      </c>
      <c r="D406" s="13"/>
      <c r="E406" s="30" t="s">
        <v>81</v>
      </c>
      <c r="F406" s="14">
        <f t="shared" si="243"/>
        <v>300</v>
      </c>
      <c r="G406" s="14">
        <f t="shared" si="244"/>
        <v>231</v>
      </c>
      <c r="H406" s="14">
        <f t="shared" si="245"/>
        <v>201</v>
      </c>
    </row>
    <row r="407" spans="1:8" ht="15.75" outlineLevel="7" x14ac:dyDescent="0.2">
      <c r="A407" s="16" t="s">
        <v>520</v>
      </c>
      <c r="B407" s="16" t="s">
        <v>514</v>
      </c>
      <c r="C407" s="16" t="s">
        <v>80</v>
      </c>
      <c r="D407" s="16" t="s">
        <v>7</v>
      </c>
      <c r="E407" s="32" t="s">
        <v>8</v>
      </c>
      <c r="F407" s="17">
        <v>300</v>
      </c>
      <c r="G407" s="17">
        <v>231</v>
      </c>
      <c r="H407" s="17">
        <v>201</v>
      </c>
    </row>
    <row r="408" spans="1:8" ht="31.5" outlineLevel="3" x14ac:dyDescent="0.2">
      <c r="A408" s="13" t="s">
        <v>520</v>
      </c>
      <c r="B408" s="13" t="s">
        <v>514</v>
      </c>
      <c r="C408" s="13" t="s">
        <v>36</v>
      </c>
      <c r="D408" s="13"/>
      <c r="E408" s="30" t="s">
        <v>37</v>
      </c>
      <c r="F408" s="14">
        <f t="shared" ref="F408:G408" si="246">F409</f>
        <v>80</v>
      </c>
      <c r="G408" s="14">
        <f t="shared" si="246"/>
        <v>61.6</v>
      </c>
      <c r="H408" s="14">
        <f>H409</f>
        <v>53.6</v>
      </c>
    </row>
    <row r="409" spans="1:8" ht="31.5" outlineLevel="4" x14ac:dyDescent="0.2">
      <c r="A409" s="13" t="s">
        <v>520</v>
      </c>
      <c r="B409" s="13" t="s">
        <v>514</v>
      </c>
      <c r="C409" s="13" t="s">
        <v>91</v>
      </c>
      <c r="D409" s="13"/>
      <c r="E409" s="30" t="s">
        <v>92</v>
      </c>
      <c r="F409" s="14">
        <f t="shared" ref="F409:G409" si="247">F410+F412</f>
        <v>80</v>
      </c>
      <c r="G409" s="14">
        <f t="shared" si="247"/>
        <v>61.6</v>
      </c>
      <c r="H409" s="14">
        <f t="shared" ref="H409" si="248">H410+H412</f>
        <v>53.6</v>
      </c>
    </row>
    <row r="410" spans="1:8" ht="15.75" outlineLevel="5" x14ac:dyDescent="0.2">
      <c r="A410" s="13" t="s">
        <v>520</v>
      </c>
      <c r="B410" s="13" t="s">
        <v>514</v>
      </c>
      <c r="C410" s="13" t="s">
        <v>93</v>
      </c>
      <c r="D410" s="13"/>
      <c r="E410" s="30" t="s">
        <v>94</v>
      </c>
      <c r="F410" s="14">
        <f t="shared" ref="F410:G410" si="249">F411</f>
        <v>30</v>
      </c>
      <c r="G410" s="14">
        <f t="shared" si="249"/>
        <v>23.1</v>
      </c>
      <c r="H410" s="14">
        <f>H411</f>
        <v>20.100000000000001</v>
      </c>
    </row>
    <row r="411" spans="1:8" ht="15.75" outlineLevel="7" x14ac:dyDescent="0.2">
      <c r="A411" s="16" t="s">
        <v>520</v>
      </c>
      <c r="B411" s="16" t="s">
        <v>514</v>
      </c>
      <c r="C411" s="16" t="s">
        <v>93</v>
      </c>
      <c r="D411" s="16" t="s">
        <v>70</v>
      </c>
      <c r="E411" s="32" t="s">
        <v>71</v>
      </c>
      <c r="F411" s="17">
        <v>30</v>
      </c>
      <c r="G411" s="17">
        <v>23.1</v>
      </c>
      <c r="H411" s="17">
        <v>20.100000000000001</v>
      </c>
    </row>
    <row r="412" spans="1:8" ht="15.75" outlineLevel="5" x14ac:dyDescent="0.2">
      <c r="A412" s="13" t="s">
        <v>520</v>
      </c>
      <c r="B412" s="13" t="s">
        <v>514</v>
      </c>
      <c r="C412" s="13" t="s">
        <v>240</v>
      </c>
      <c r="D412" s="13"/>
      <c r="E412" s="30" t="s">
        <v>241</v>
      </c>
      <c r="F412" s="14">
        <f t="shared" ref="F412:G412" si="250">F413</f>
        <v>50</v>
      </c>
      <c r="G412" s="14">
        <f t="shared" si="250"/>
        <v>38.5</v>
      </c>
      <c r="H412" s="14">
        <f>H413</f>
        <v>33.5</v>
      </c>
    </row>
    <row r="413" spans="1:8" ht="15.75" outlineLevel="7" x14ac:dyDescent="0.2">
      <c r="A413" s="16" t="s">
        <v>520</v>
      </c>
      <c r="B413" s="16" t="s">
        <v>514</v>
      </c>
      <c r="C413" s="16" t="s">
        <v>240</v>
      </c>
      <c r="D413" s="16" t="s">
        <v>70</v>
      </c>
      <c r="E413" s="32" t="s">
        <v>71</v>
      </c>
      <c r="F413" s="17">
        <v>50</v>
      </c>
      <c r="G413" s="17">
        <v>38.5</v>
      </c>
      <c r="H413" s="17">
        <v>33.5</v>
      </c>
    </row>
    <row r="414" spans="1:8" ht="15.75" outlineLevel="1" x14ac:dyDescent="0.2">
      <c r="A414" s="13" t="s">
        <v>520</v>
      </c>
      <c r="B414" s="13" t="s">
        <v>576</v>
      </c>
      <c r="C414" s="13"/>
      <c r="D414" s="13"/>
      <c r="E414" s="30" t="s">
        <v>577</v>
      </c>
      <c r="F414" s="14">
        <f t="shared" ref="F414:F418" si="251">F415</f>
        <v>12113.9</v>
      </c>
      <c r="G414" s="14">
        <f t="shared" ref="G414:G418" si="252">G415</f>
        <v>12113.9</v>
      </c>
      <c r="H414" s="14">
        <f t="shared" ref="H414:H418" si="253">H415</f>
        <v>12113.9</v>
      </c>
    </row>
    <row r="415" spans="1:8" ht="31.5" outlineLevel="2" x14ac:dyDescent="0.2">
      <c r="A415" s="13" t="s">
        <v>520</v>
      </c>
      <c r="B415" s="13" t="s">
        <v>576</v>
      </c>
      <c r="C415" s="13" t="s">
        <v>34</v>
      </c>
      <c r="D415" s="13"/>
      <c r="E415" s="30" t="s">
        <v>35</v>
      </c>
      <c r="F415" s="14">
        <f t="shared" si="251"/>
        <v>12113.9</v>
      </c>
      <c r="G415" s="14">
        <f t="shared" si="252"/>
        <v>12113.9</v>
      </c>
      <c r="H415" s="14">
        <f t="shared" si="253"/>
        <v>12113.9</v>
      </c>
    </row>
    <row r="416" spans="1:8" ht="31.5" outlineLevel="3" x14ac:dyDescent="0.2">
      <c r="A416" s="13" t="s">
        <v>520</v>
      </c>
      <c r="B416" s="13" t="s">
        <v>576</v>
      </c>
      <c r="C416" s="13" t="s">
        <v>36</v>
      </c>
      <c r="D416" s="13"/>
      <c r="E416" s="30" t="s">
        <v>37</v>
      </c>
      <c r="F416" s="14">
        <f t="shared" si="251"/>
        <v>12113.9</v>
      </c>
      <c r="G416" s="14">
        <f t="shared" si="252"/>
        <v>12113.9</v>
      </c>
      <c r="H416" s="14">
        <f t="shared" si="253"/>
        <v>12113.9</v>
      </c>
    </row>
    <row r="417" spans="1:8" ht="31.5" outlineLevel="4" x14ac:dyDescent="0.2">
      <c r="A417" s="13" t="s">
        <v>520</v>
      </c>
      <c r="B417" s="13" t="s">
        <v>576</v>
      </c>
      <c r="C417" s="13" t="s">
        <v>91</v>
      </c>
      <c r="D417" s="13"/>
      <c r="E417" s="30" t="s">
        <v>92</v>
      </c>
      <c r="F417" s="14">
        <f t="shared" si="251"/>
        <v>12113.9</v>
      </c>
      <c r="G417" s="14">
        <f t="shared" si="252"/>
        <v>12113.9</v>
      </c>
      <c r="H417" s="14">
        <f t="shared" si="253"/>
        <v>12113.9</v>
      </c>
    </row>
    <row r="418" spans="1:8" ht="15.75" outlineLevel="5" x14ac:dyDescent="0.2">
      <c r="A418" s="13" t="s">
        <v>520</v>
      </c>
      <c r="B418" s="13" t="s">
        <v>576</v>
      </c>
      <c r="C418" s="13" t="s">
        <v>240</v>
      </c>
      <c r="D418" s="13"/>
      <c r="E418" s="30" t="s">
        <v>241</v>
      </c>
      <c r="F418" s="14">
        <f t="shared" si="251"/>
        <v>12113.9</v>
      </c>
      <c r="G418" s="14">
        <f t="shared" si="252"/>
        <v>12113.9</v>
      </c>
      <c r="H418" s="14">
        <f t="shared" si="253"/>
        <v>12113.9</v>
      </c>
    </row>
    <row r="419" spans="1:8" ht="15.75" outlineLevel="7" x14ac:dyDescent="0.2">
      <c r="A419" s="16" t="s">
        <v>520</v>
      </c>
      <c r="B419" s="16" t="s">
        <v>576</v>
      </c>
      <c r="C419" s="16" t="s">
        <v>240</v>
      </c>
      <c r="D419" s="16" t="s">
        <v>70</v>
      </c>
      <c r="E419" s="32" t="s">
        <v>71</v>
      </c>
      <c r="F419" s="17">
        <v>12113.9</v>
      </c>
      <c r="G419" s="17">
        <v>12113.9</v>
      </c>
      <c r="H419" s="17">
        <v>12113.9</v>
      </c>
    </row>
    <row r="420" spans="1:8" ht="15.75" outlineLevel="7" x14ac:dyDescent="0.2">
      <c r="A420" s="13" t="s">
        <v>520</v>
      </c>
      <c r="B420" s="13" t="s">
        <v>578</v>
      </c>
      <c r="C420" s="13"/>
      <c r="D420" s="13"/>
      <c r="E420" s="30" t="s">
        <v>579</v>
      </c>
      <c r="F420" s="14">
        <f t="shared" ref="F420:F425" si="254">F421</f>
        <v>150</v>
      </c>
      <c r="G420" s="14">
        <f t="shared" ref="G420:G425" si="255">G421</f>
        <v>150</v>
      </c>
      <c r="H420" s="14">
        <f t="shared" ref="H420:H425" si="256">H421</f>
        <v>150</v>
      </c>
    </row>
    <row r="421" spans="1:8" ht="15.75" outlineLevel="1" x14ac:dyDescent="0.2">
      <c r="A421" s="13" t="s">
        <v>520</v>
      </c>
      <c r="B421" s="13" t="s">
        <v>580</v>
      </c>
      <c r="C421" s="13"/>
      <c r="D421" s="13"/>
      <c r="E421" s="30" t="s">
        <v>581</v>
      </c>
      <c r="F421" s="14">
        <f t="shared" si="254"/>
        <v>150</v>
      </c>
      <c r="G421" s="14">
        <f t="shared" si="255"/>
        <v>150</v>
      </c>
      <c r="H421" s="14">
        <f t="shared" si="256"/>
        <v>150</v>
      </c>
    </row>
    <row r="422" spans="1:8" ht="31.5" outlineLevel="2" x14ac:dyDescent="0.2">
      <c r="A422" s="13" t="s">
        <v>520</v>
      </c>
      <c r="B422" s="13" t="s">
        <v>580</v>
      </c>
      <c r="C422" s="13" t="s">
        <v>166</v>
      </c>
      <c r="D422" s="13"/>
      <c r="E422" s="30" t="s">
        <v>167</v>
      </c>
      <c r="F422" s="14">
        <f t="shared" si="254"/>
        <v>150</v>
      </c>
      <c r="G422" s="14">
        <f t="shared" si="255"/>
        <v>150</v>
      </c>
      <c r="H422" s="14">
        <f t="shared" si="256"/>
        <v>150</v>
      </c>
    </row>
    <row r="423" spans="1:8" ht="15.75" outlineLevel="3" x14ac:dyDescent="0.2">
      <c r="A423" s="13" t="s">
        <v>520</v>
      </c>
      <c r="B423" s="13" t="s">
        <v>580</v>
      </c>
      <c r="C423" s="13" t="s">
        <v>242</v>
      </c>
      <c r="D423" s="13"/>
      <c r="E423" s="30" t="s">
        <v>243</v>
      </c>
      <c r="F423" s="14">
        <f t="shared" si="254"/>
        <v>150</v>
      </c>
      <c r="G423" s="14">
        <f t="shared" si="255"/>
        <v>150</v>
      </c>
      <c r="H423" s="14">
        <f t="shared" si="256"/>
        <v>150</v>
      </c>
    </row>
    <row r="424" spans="1:8" ht="15.75" outlineLevel="4" x14ac:dyDescent="0.2">
      <c r="A424" s="13" t="s">
        <v>520</v>
      </c>
      <c r="B424" s="13" t="s">
        <v>580</v>
      </c>
      <c r="C424" s="13" t="s">
        <v>244</v>
      </c>
      <c r="D424" s="13"/>
      <c r="E424" s="30" t="s">
        <v>456</v>
      </c>
      <c r="F424" s="14">
        <f t="shared" si="254"/>
        <v>150</v>
      </c>
      <c r="G424" s="14">
        <f t="shared" si="255"/>
        <v>150</v>
      </c>
      <c r="H424" s="14">
        <f t="shared" si="256"/>
        <v>150</v>
      </c>
    </row>
    <row r="425" spans="1:8" ht="15.75" outlineLevel="5" x14ac:dyDescent="0.2">
      <c r="A425" s="13" t="s">
        <v>520</v>
      </c>
      <c r="B425" s="13" t="s">
        <v>580</v>
      </c>
      <c r="C425" s="13" t="s">
        <v>245</v>
      </c>
      <c r="D425" s="13"/>
      <c r="E425" s="30" t="s">
        <v>10</v>
      </c>
      <c r="F425" s="14">
        <f t="shared" si="254"/>
        <v>150</v>
      </c>
      <c r="G425" s="14">
        <f t="shared" si="255"/>
        <v>150</v>
      </c>
      <c r="H425" s="14">
        <f t="shared" si="256"/>
        <v>150</v>
      </c>
    </row>
    <row r="426" spans="1:8" ht="15.75" outlineLevel="7" x14ac:dyDescent="0.2">
      <c r="A426" s="16" t="s">
        <v>520</v>
      </c>
      <c r="B426" s="16" t="s">
        <v>580</v>
      </c>
      <c r="C426" s="16" t="s">
        <v>245</v>
      </c>
      <c r="D426" s="16" t="s">
        <v>7</v>
      </c>
      <c r="E426" s="32" t="s">
        <v>8</v>
      </c>
      <c r="F426" s="17">
        <v>150</v>
      </c>
      <c r="G426" s="17">
        <v>150</v>
      </c>
      <c r="H426" s="17">
        <v>150</v>
      </c>
    </row>
    <row r="427" spans="1:8" ht="15.75" outlineLevel="7" x14ac:dyDescent="0.2">
      <c r="A427" s="13" t="s">
        <v>520</v>
      </c>
      <c r="B427" s="13" t="s">
        <v>582</v>
      </c>
      <c r="C427" s="16"/>
      <c r="D427" s="16"/>
      <c r="E427" s="7" t="s">
        <v>583</v>
      </c>
      <c r="F427" s="14">
        <f>F428+F434+F440+F446</f>
        <v>28838</v>
      </c>
      <c r="G427" s="14">
        <f>G428+G434+G440+G446</f>
        <v>21941.599999999999</v>
      </c>
      <c r="H427" s="14">
        <f>H428+H434+H440+H446</f>
        <v>40751.4</v>
      </c>
    </row>
    <row r="428" spans="1:8" ht="15.75" outlineLevel="1" x14ac:dyDescent="0.2">
      <c r="A428" s="13" t="s">
        <v>520</v>
      </c>
      <c r="B428" s="13" t="s">
        <v>584</v>
      </c>
      <c r="C428" s="13"/>
      <c r="D428" s="13"/>
      <c r="E428" s="30" t="s">
        <v>585</v>
      </c>
      <c r="F428" s="14">
        <f t="shared" ref="F428:F432" si="257">F429</f>
        <v>14289.1</v>
      </c>
      <c r="G428" s="14">
        <f t="shared" ref="G428:G432" si="258">G429</f>
        <v>14289.1</v>
      </c>
      <c r="H428" s="14">
        <f t="shared" ref="H428:H432" si="259">H429</f>
        <v>14289.1</v>
      </c>
    </row>
    <row r="429" spans="1:8" ht="31.5" outlineLevel="2" x14ac:dyDescent="0.2">
      <c r="A429" s="13" t="s">
        <v>520</v>
      </c>
      <c r="B429" s="13" t="s">
        <v>584</v>
      </c>
      <c r="C429" s="13" t="s">
        <v>34</v>
      </c>
      <c r="D429" s="13"/>
      <c r="E429" s="30" t="s">
        <v>35</v>
      </c>
      <c r="F429" s="14">
        <f t="shared" si="257"/>
        <v>14289.1</v>
      </c>
      <c r="G429" s="14">
        <f t="shared" si="258"/>
        <v>14289.1</v>
      </c>
      <c r="H429" s="14">
        <f t="shared" si="259"/>
        <v>14289.1</v>
      </c>
    </row>
    <row r="430" spans="1:8" ht="31.5" outlineLevel="3" x14ac:dyDescent="0.2">
      <c r="A430" s="13" t="s">
        <v>520</v>
      </c>
      <c r="B430" s="13" t="s">
        <v>584</v>
      </c>
      <c r="C430" s="13" t="s">
        <v>36</v>
      </c>
      <c r="D430" s="13"/>
      <c r="E430" s="30" t="s">
        <v>37</v>
      </c>
      <c r="F430" s="14">
        <f t="shared" si="257"/>
        <v>14289.1</v>
      </c>
      <c r="G430" s="14">
        <f t="shared" si="258"/>
        <v>14289.1</v>
      </c>
      <c r="H430" s="14">
        <f t="shared" si="259"/>
        <v>14289.1</v>
      </c>
    </row>
    <row r="431" spans="1:8" ht="31.5" outlineLevel="4" x14ac:dyDescent="0.2">
      <c r="A431" s="13" t="s">
        <v>520</v>
      </c>
      <c r="B431" s="13" t="s">
        <v>584</v>
      </c>
      <c r="C431" s="13" t="s">
        <v>38</v>
      </c>
      <c r="D431" s="13"/>
      <c r="E431" s="30" t="s">
        <v>39</v>
      </c>
      <c r="F431" s="14">
        <f t="shared" si="257"/>
        <v>14289.1</v>
      </c>
      <c r="G431" s="14">
        <f t="shared" si="258"/>
        <v>14289.1</v>
      </c>
      <c r="H431" s="14">
        <f t="shared" si="259"/>
        <v>14289.1</v>
      </c>
    </row>
    <row r="432" spans="1:8" ht="31.5" outlineLevel="5" x14ac:dyDescent="0.2">
      <c r="A432" s="13" t="s">
        <v>520</v>
      </c>
      <c r="B432" s="13" t="s">
        <v>584</v>
      </c>
      <c r="C432" s="13" t="s">
        <v>246</v>
      </c>
      <c r="D432" s="13"/>
      <c r="E432" s="30" t="s">
        <v>494</v>
      </c>
      <c r="F432" s="14">
        <f t="shared" si="257"/>
        <v>14289.1</v>
      </c>
      <c r="G432" s="14">
        <f t="shared" si="258"/>
        <v>14289.1</v>
      </c>
      <c r="H432" s="14">
        <f t="shared" si="259"/>
        <v>14289.1</v>
      </c>
    </row>
    <row r="433" spans="1:8" ht="15.75" outlineLevel="7" x14ac:dyDescent="0.2">
      <c r="A433" s="16" t="s">
        <v>520</v>
      </c>
      <c r="B433" s="16" t="s">
        <v>584</v>
      </c>
      <c r="C433" s="16" t="s">
        <v>246</v>
      </c>
      <c r="D433" s="16" t="s">
        <v>21</v>
      </c>
      <c r="E433" s="32" t="s">
        <v>22</v>
      </c>
      <c r="F433" s="17">
        <v>14289.1</v>
      </c>
      <c r="G433" s="17">
        <v>14289.1</v>
      </c>
      <c r="H433" s="17">
        <v>14289.1</v>
      </c>
    </row>
    <row r="434" spans="1:8" ht="15.75" outlineLevel="1" x14ac:dyDescent="0.2">
      <c r="A434" s="13" t="s">
        <v>520</v>
      </c>
      <c r="B434" s="13" t="s">
        <v>586</v>
      </c>
      <c r="C434" s="13"/>
      <c r="D434" s="13"/>
      <c r="E434" s="30" t="s">
        <v>587</v>
      </c>
      <c r="F434" s="14">
        <f>F435</f>
        <v>2889.3</v>
      </c>
      <c r="G434" s="14">
        <f t="shared" ref="G434:H434" si="260">G435</f>
        <v>0</v>
      </c>
      <c r="H434" s="14">
        <f t="shared" si="260"/>
        <v>0</v>
      </c>
    </row>
    <row r="435" spans="1:8" ht="31.5" outlineLevel="2" x14ac:dyDescent="0.2">
      <c r="A435" s="13" t="s">
        <v>520</v>
      </c>
      <c r="B435" s="13" t="s">
        <v>586</v>
      </c>
      <c r="C435" s="13" t="s">
        <v>24</v>
      </c>
      <c r="D435" s="13"/>
      <c r="E435" s="30" t="s">
        <v>25</v>
      </c>
      <c r="F435" s="14">
        <f t="shared" ref="F435:H436" si="261">F436</f>
        <v>2889.3</v>
      </c>
      <c r="G435" s="14">
        <f t="shared" si="261"/>
        <v>0</v>
      </c>
      <c r="H435" s="14">
        <f>H436</f>
        <v>0</v>
      </c>
    </row>
    <row r="436" spans="1:8" ht="31.5" outlineLevel="3" x14ac:dyDescent="0.2">
      <c r="A436" s="13" t="s">
        <v>520</v>
      </c>
      <c r="B436" s="13" t="s">
        <v>586</v>
      </c>
      <c r="C436" s="13" t="s">
        <v>26</v>
      </c>
      <c r="D436" s="13"/>
      <c r="E436" s="30" t="s">
        <v>27</v>
      </c>
      <c r="F436" s="14">
        <f>F437</f>
        <v>2889.3</v>
      </c>
      <c r="G436" s="14">
        <f t="shared" si="261"/>
        <v>0</v>
      </c>
      <c r="H436" s="14">
        <f t="shared" si="261"/>
        <v>0</v>
      </c>
    </row>
    <row r="437" spans="1:8" ht="15.75" outlineLevel="4" x14ac:dyDescent="0.2">
      <c r="A437" s="13" t="s">
        <v>520</v>
      </c>
      <c r="B437" s="13" t="s">
        <v>586</v>
      </c>
      <c r="C437" s="13" t="s">
        <v>28</v>
      </c>
      <c r="D437" s="13"/>
      <c r="E437" s="30" t="s">
        <v>29</v>
      </c>
      <c r="F437" s="14">
        <f t="shared" ref="F437:H438" si="262">F438</f>
        <v>2889.3</v>
      </c>
      <c r="G437" s="14">
        <f t="shared" si="262"/>
        <v>0</v>
      </c>
      <c r="H437" s="14">
        <f t="shared" si="262"/>
        <v>0</v>
      </c>
    </row>
    <row r="438" spans="1:8" ht="31.5" outlineLevel="5" x14ac:dyDescent="0.2">
      <c r="A438" s="33" t="s">
        <v>520</v>
      </c>
      <c r="B438" s="33" t="s">
        <v>586</v>
      </c>
      <c r="C438" s="33" t="s">
        <v>32</v>
      </c>
      <c r="D438" s="33"/>
      <c r="E438" s="45" t="s">
        <v>33</v>
      </c>
      <c r="F438" s="34">
        <f t="shared" si="262"/>
        <v>2889.3</v>
      </c>
      <c r="G438" s="34">
        <f t="shared" ref="G438:H438" si="263">G439</f>
        <v>0</v>
      </c>
      <c r="H438" s="34">
        <f t="shared" si="263"/>
        <v>0</v>
      </c>
    </row>
    <row r="439" spans="1:8" ht="15.75" outlineLevel="7" x14ac:dyDescent="0.2">
      <c r="A439" s="35" t="s">
        <v>520</v>
      </c>
      <c r="B439" s="35" t="s">
        <v>586</v>
      </c>
      <c r="C439" s="35" t="s">
        <v>32</v>
      </c>
      <c r="D439" s="35" t="s">
        <v>21</v>
      </c>
      <c r="E439" s="46" t="s">
        <v>22</v>
      </c>
      <c r="F439" s="36">
        <v>2889.3</v>
      </c>
      <c r="G439" s="36"/>
      <c r="H439" s="36"/>
    </row>
    <row r="440" spans="1:8" ht="15.75" outlineLevel="1" x14ac:dyDescent="0.2">
      <c r="A440" s="13" t="s">
        <v>520</v>
      </c>
      <c r="B440" s="13" t="s">
        <v>588</v>
      </c>
      <c r="C440" s="13"/>
      <c r="D440" s="13"/>
      <c r="E440" s="30" t="s">
        <v>589</v>
      </c>
      <c r="F440" s="14">
        <f t="shared" ref="F440:F442" si="264">F441</f>
        <v>2818.7999999999993</v>
      </c>
      <c r="G440" s="14">
        <f t="shared" ref="G440:G443" si="265">G441</f>
        <v>0</v>
      </c>
      <c r="H440" s="14">
        <f t="shared" ref="H440:H443" si="266">H441</f>
        <v>19326.400000000001</v>
      </c>
    </row>
    <row r="441" spans="1:8" ht="31.5" outlineLevel="2" x14ac:dyDescent="0.2">
      <c r="A441" s="13" t="s">
        <v>520</v>
      </c>
      <c r="B441" s="13" t="s">
        <v>588</v>
      </c>
      <c r="C441" s="13" t="s">
        <v>24</v>
      </c>
      <c r="D441" s="13"/>
      <c r="E441" s="30" t="s">
        <v>25</v>
      </c>
      <c r="F441" s="14">
        <f t="shared" si="264"/>
        <v>2818.7999999999993</v>
      </c>
      <c r="G441" s="14">
        <f t="shared" si="265"/>
        <v>0</v>
      </c>
      <c r="H441" s="14">
        <f t="shared" si="266"/>
        <v>19326.400000000001</v>
      </c>
    </row>
    <row r="442" spans="1:8" ht="31.5" outlineLevel="3" x14ac:dyDescent="0.2">
      <c r="A442" s="13" t="s">
        <v>520</v>
      </c>
      <c r="B442" s="13" t="s">
        <v>588</v>
      </c>
      <c r="C442" s="13" t="s">
        <v>26</v>
      </c>
      <c r="D442" s="13"/>
      <c r="E442" s="30" t="s">
        <v>27</v>
      </c>
      <c r="F442" s="14">
        <f t="shared" si="264"/>
        <v>2818.7999999999993</v>
      </c>
      <c r="G442" s="14">
        <f t="shared" si="265"/>
        <v>0</v>
      </c>
      <c r="H442" s="14">
        <f t="shared" si="266"/>
        <v>19326.400000000001</v>
      </c>
    </row>
    <row r="443" spans="1:8" ht="15.75" outlineLevel="4" x14ac:dyDescent="0.2">
      <c r="A443" s="13" t="s">
        <v>520</v>
      </c>
      <c r="B443" s="13" t="s">
        <v>588</v>
      </c>
      <c r="C443" s="13" t="s">
        <v>28</v>
      </c>
      <c r="D443" s="13"/>
      <c r="E443" s="30" t="s">
        <v>29</v>
      </c>
      <c r="F443" s="14">
        <f>F444</f>
        <v>2818.7999999999993</v>
      </c>
      <c r="G443" s="14">
        <f t="shared" si="265"/>
        <v>0</v>
      </c>
      <c r="H443" s="14">
        <f t="shared" si="266"/>
        <v>19326.400000000001</v>
      </c>
    </row>
    <row r="444" spans="1:8" ht="31.5" outlineLevel="5" x14ac:dyDescent="0.2">
      <c r="A444" s="33" t="s">
        <v>520</v>
      </c>
      <c r="B444" s="33" t="s">
        <v>588</v>
      </c>
      <c r="C444" s="33" t="s">
        <v>590</v>
      </c>
      <c r="D444" s="33"/>
      <c r="E444" s="51" t="s">
        <v>437</v>
      </c>
      <c r="F444" s="34">
        <f t="shared" ref="F444:G444" si="267">F445</f>
        <v>2818.7999999999993</v>
      </c>
      <c r="G444" s="34">
        <f t="shared" si="267"/>
        <v>0</v>
      </c>
      <c r="H444" s="34">
        <f>H445</f>
        <v>19326.400000000001</v>
      </c>
    </row>
    <row r="445" spans="1:8" ht="15.75" outlineLevel="7" x14ac:dyDescent="0.2">
      <c r="A445" s="35" t="s">
        <v>520</v>
      </c>
      <c r="B445" s="35" t="s">
        <v>588</v>
      </c>
      <c r="C445" s="35" t="s">
        <v>590</v>
      </c>
      <c r="D445" s="35" t="s">
        <v>116</v>
      </c>
      <c r="E445" s="46" t="s">
        <v>117</v>
      </c>
      <c r="F445" s="36">
        <f>16565.5-13746.7</f>
        <v>2818.7999999999993</v>
      </c>
      <c r="G445" s="36"/>
      <c r="H445" s="36">
        <v>19326.400000000001</v>
      </c>
    </row>
    <row r="446" spans="1:8" ht="15.75" outlineLevel="1" x14ac:dyDescent="0.2">
      <c r="A446" s="13" t="s">
        <v>520</v>
      </c>
      <c r="B446" s="13" t="s">
        <v>591</v>
      </c>
      <c r="C446" s="13"/>
      <c r="D446" s="13"/>
      <c r="E446" s="30" t="s">
        <v>592</v>
      </c>
      <c r="F446" s="14">
        <f>F447+F452+F463</f>
        <v>8840.7999999999993</v>
      </c>
      <c r="G446" s="14">
        <f>G447+G452+G463</f>
        <v>7652.5</v>
      </c>
      <c r="H446" s="14">
        <f>H447+H452+H463</f>
        <v>7135.9</v>
      </c>
    </row>
    <row r="447" spans="1:8" ht="31.5" outlineLevel="2" x14ac:dyDescent="0.2">
      <c r="A447" s="13" t="s">
        <v>520</v>
      </c>
      <c r="B447" s="13" t="s">
        <v>591</v>
      </c>
      <c r="C447" s="13" t="s">
        <v>139</v>
      </c>
      <c r="D447" s="13"/>
      <c r="E447" s="30" t="s">
        <v>140</v>
      </c>
      <c r="F447" s="14">
        <f>F448</f>
        <v>779.1</v>
      </c>
      <c r="G447" s="14">
        <f t="shared" ref="G447:H447" si="268">G448</f>
        <v>779.1</v>
      </c>
      <c r="H447" s="14">
        <f t="shared" si="268"/>
        <v>779.1</v>
      </c>
    </row>
    <row r="448" spans="1:8" ht="31.5" outlineLevel="3" x14ac:dyDescent="0.2">
      <c r="A448" s="13" t="s">
        <v>520</v>
      </c>
      <c r="B448" s="13" t="s">
        <v>591</v>
      </c>
      <c r="C448" s="13" t="s">
        <v>153</v>
      </c>
      <c r="D448" s="13"/>
      <c r="E448" s="30" t="s">
        <v>154</v>
      </c>
      <c r="F448" s="14">
        <f t="shared" ref="F448:F450" si="269">F449</f>
        <v>779.1</v>
      </c>
      <c r="G448" s="14">
        <f t="shared" ref="G448:G450" si="270">G449</f>
        <v>779.1</v>
      </c>
      <c r="H448" s="14">
        <f t="shared" ref="H448:H450" si="271">H449</f>
        <v>779.1</v>
      </c>
    </row>
    <row r="449" spans="1:8" ht="31.5" outlineLevel="4" x14ac:dyDescent="0.2">
      <c r="A449" s="13" t="s">
        <v>520</v>
      </c>
      <c r="B449" s="13" t="s">
        <v>591</v>
      </c>
      <c r="C449" s="13" t="s">
        <v>155</v>
      </c>
      <c r="D449" s="13"/>
      <c r="E449" s="30" t="s">
        <v>92</v>
      </c>
      <c r="F449" s="14">
        <f t="shared" si="269"/>
        <v>779.1</v>
      </c>
      <c r="G449" s="14">
        <f t="shared" si="270"/>
        <v>779.1</v>
      </c>
      <c r="H449" s="14">
        <f t="shared" si="271"/>
        <v>779.1</v>
      </c>
    </row>
    <row r="450" spans="1:8" ht="31.5" outlineLevel="5" x14ac:dyDescent="0.2">
      <c r="A450" s="13" t="s">
        <v>520</v>
      </c>
      <c r="B450" s="13" t="s">
        <v>591</v>
      </c>
      <c r="C450" s="13" t="s">
        <v>156</v>
      </c>
      <c r="D450" s="13"/>
      <c r="E450" s="30" t="s">
        <v>157</v>
      </c>
      <c r="F450" s="14">
        <f t="shared" si="269"/>
        <v>779.1</v>
      </c>
      <c r="G450" s="14">
        <f t="shared" si="270"/>
        <v>779.1</v>
      </c>
      <c r="H450" s="14">
        <f t="shared" si="271"/>
        <v>779.1</v>
      </c>
    </row>
    <row r="451" spans="1:8" ht="15.75" outlineLevel="7" x14ac:dyDescent="0.2">
      <c r="A451" s="16" t="s">
        <v>520</v>
      </c>
      <c r="B451" s="16" t="s">
        <v>591</v>
      </c>
      <c r="C451" s="16" t="s">
        <v>156</v>
      </c>
      <c r="D451" s="16" t="s">
        <v>15</v>
      </c>
      <c r="E451" s="32" t="s">
        <v>16</v>
      </c>
      <c r="F451" s="17">
        <v>779.1</v>
      </c>
      <c r="G451" s="17">
        <v>779.1</v>
      </c>
      <c r="H451" s="17">
        <v>779.1</v>
      </c>
    </row>
    <row r="452" spans="1:8" ht="31.5" outlineLevel="2" x14ac:dyDescent="0.2">
      <c r="A452" s="13" t="s">
        <v>520</v>
      </c>
      <c r="B452" s="13" t="s">
        <v>591</v>
      </c>
      <c r="C452" s="13" t="s">
        <v>62</v>
      </c>
      <c r="D452" s="13"/>
      <c r="E452" s="30" t="s">
        <v>63</v>
      </c>
      <c r="F452" s="14">
        <f t="shared" ref="F452:H452" si="272">F453+F459</f>
        <v>3996.9</v>
      </c>
      <c r="G452" s="14">
        <f t="shared" si="272"/>
        <v>3740.9</v>
      </c>
      <c r="H452" s="14">
        <f t="shared" si="272"/>
        <v>3629.6</v>
      </c>
    </row>
    <row r="453" spans="1:8" ht="31.5" outlineLevel="3" x14ac:dyDescent="0.2">
      <c r="A453" s="13" t="s">
        <v>520</v>
      </c>
      <c r="B453" s="13" t="s">
        <v>591</v>
      </c>
      <c r="C453" s="13" t="s">
        <v>247</v>
      </c>
      <c r="D453" s="13"/>
      <c r="E453" s="30" t="s">
        <v>248</v>
      </c>
      <c r="F453" s="14">
        <f t="shared" ref="F453:G453" si="273">F454</f>
        <v>2533.8000000000002</v>
      </c>
      <c r="G453" s="14">
        <f t="shared" si="273"/>
        <v>2277.8000000000002</v>
      </c>
      <c r="H453" s="14">
        <f>H454</f>
        <v>2166.5</v>
      </c>
    </row>
    <row r="454" spans="1:8" ht="15.75" outlineLevel="4" x14ac:dyDescent="0.2">
      <c r="A454" s="13" t="s">
        <v>520</v>
      </c>
      <c r="B454" s="13" t="s">
        <v>591</v>
      </c>
      <c r="C454" s="13" t="s">
        <v>249</v>
      </c>
      <c r="D454" s="13"/>
      <c r="E454" s="30" t="s">
        <v>250</v>
      </c>
      <c r="F454" s="14">
        <f t="shared" ref="F454:H454" si="274">F455+F457</f>
        <v>2533.8000000000002</v>
      </c>
      <c r="G454" s="14">
        <f t="shared" si="274"/>
        <v>2277.8000000000002</v>
      </c>
      <c r="H454" s="14">
        <f t="shared" si="274"/>
        <v>2166.5</v>
      </c>
    </row>
    <row r="455" spans="1:8" ht="31.5" outlineLevel="5" x14ac:dyDescent="0.2">
      <c r="A455" s="13" t="s">
        <v>520</v>
      </c>
      <c r="B455" s="13" t="s">
        <v>591</v>
      </c>
      <c r="C455" s="13" t="s">
        <v>251</v>
      </c>
      <c r="D455" s="13"/>
      <c r="E455" s="30" t="s">
        <v>69</v>
      </c>
      <c r="F455" s="14">
        <f t="shared" ref="F455:H455" si="275">F456</f>
        <v>1420.9</v>
      </c>
      <c r="G455" s="14">
        <f t="shared" si="275"/>
        <v>1420.9</v>
      </c>
      <c r="H455" s="14">
        <f t="shared" si="275"/>
        <v>1420.9</v>
      </c>
    </row>
    <row r="456" spans="1:8" ht="15.75" outlineLevel="7" x14ac:dyDescent="0.2">
      <c r="A456" s="16" t="s">
        <v>520</v>
      </c>
      <c r="B456" s="16" t="s">
        <v>591</v>
      </c>
      <c r="C456" s="16" t="s">
        <v>251</v>
      </c>
      <c r="D456" s="16" t="s">
        <v>70</v>
      </c>
      <c r="E456" s="32" t="s">
        <v>71</v>
      </c>
      <c r="F456" s="17">
        <v>1420.9</v>
      </c>
      <c r="G456" s="17">
        <v>1420.9</v>
      </c>
      <c r="H456" s="17">
        <v>1420.9</v>
      </c>
    </row>
    <row r="457" spans="1:8" ht="15.75" outlineLevel="5" x14ac:dyDescent="0.2">
      <c r="A457" s="13" t="s">
        <v>520</v>
      </c>
      <c r="B457" s="13" t="s">
        <v>591</v>
      </c>
      <c r="C457" s="13" t="s">
        <v>252</v>
      </c>
      <c r="D457" s="13"/>
      <c r="E457" s="30" t="s">
        <v>253</v>
      </c>
      <c r="F457" s="14">
        <f t="shared" ref="F457:G457" si="276">F458</f>
        <v>1112.9000000000001</v>
      </c>
      <c r="G457" s="14">
        <f t="shared" si="276"/>
        <v>856.9</v>
      </c>
      <c r="H457" s="14">
        <f>H458</f>
        <v>745.6</v>
      </c>
    </row>
    <row r="458" spans="1:8" ht="15.75" outlineLevel="7" x14ac:dyDescent="0.2">
      <c r="A458" s="16" t="s">
        <v>520</v>
      </c>
      <c r="B458" s="16" t="s">
        <v>591</v>
      </c>
      <c r="C458" s="16" t="s">
        <v>252</v>
      </c>
      <c r="D458" s="16" t="s">
        <v>21</v>
      </c>
      <c r="E458" s="32" t="s">
        <v>22</v>
      </c>
      <c r="F458" s="17">
        <v>1112.9000000000001</v>
      </c>
      <c r="G458" s="17">
        <v>856.9</v>
      </c>
      <c r="H458" s="17">
        <v>745.6</v>
      </c>
    </row>
    <row r="459" spans="1:8" ht="31.5" outlineLevel="3" x14ac:dyDescent="0.2">
      <c r="A459" s="13" t="s">
        <v>520</v>
      </c>
      <c r="B459" s="13" t="s">
        <v>591</v>
      </c>
      <c r="C459" s="13" t="s">
        <v>254</v>
      </c>
      <c r="D459" s="13"/>
      <c r="E459" s="30" t="s">
        <v>255</v>
      </c>
      <c r="F459" s="14">
        <f t="shared" ref="F459:F461" si="277">F460</f>
        <v>1463.1</v>
      </c>
      <c r="G459" s="14">
        <f t="shared" ref="G459:G461" si="278">G460</f>
        <v>1463.1</v>
      </c>
      <c r="H459" s="14">
        <f t="shared" ref="H459:H461" si="279">H460</f>
        <v>1463.1</v>
      </c>
    </row>
    <row r="460" spans="1:8" ht="31.5" outlineLevel="4" x14ac:dyDescent="0.2">
      <c r="A460" s="13" t="s">
        <v>520</v>
      </c>
      <c r="B460" s="13" t="s">
        <v>591</v>
      </c>
      <c r="C460" s="13" t="s">
        <v>256</v>
      </c>
      <c r="D460" s="13"/>
      <c r="E460" s="30" t="s">
        <v>257</v>
      </c>
      <c r="F460" s="14">
        <f t="shared" si="277"/>
        <v>1463.1</v>
      </c>
      <c r="G460" s="14">
        <f t="shared" si="278"/>
        <v>1463.1</v>
      </c>
      <c r="H460" s="14">
        <f t="shared" si="279"/>
        <v>1463.1</v>
      </c>
    </row>
    <row r="461" spans="1:8" ht="31.5" outlineLevel="5" x14ac:dyDescent="0.2">
      <c r="A461" s="13" t="s">
        <v>520</v>
      </c>
      <c r="B461" s="13" t="s">
        <v>591</v>
      </c>
      <c r="C461" s="13" t="s">
        <v>258</v>
      </c>
      <c r="D461" s="13"/>
      <c r="E461" s="30" t="s">
        <v>69</v>
      </c>
      <c r="F461" s="14">
        <f t="shared" si="277"/>
        <v>1463.1</v>
      </c>
      <c r="G461" s="14">
        <f t="shared" si="278"/>
        <v>1463.1</v>
      </c>
      <c r="H461" s="14">
        <f t="shared" si="279"/>
        <v>1463.1</v>
      </c>
    </row>
    <row r="462" spans="1:8" ht="15.75" outlineLevel="7" x14ac:dyDescent="0.2">
      <c r="A462" s="16" t="s">
        <v>520</v>
      </c>
      <c r="B462" s="16" t="s">
        <v>591</v>
      </c>
      <c r="C462" s="16" t="s">
        <v>258</v>
      </c>
      <c r="D462" s="16" t="s">
        <v>70</v>
      </c>
      <c r="E462" s="32" t="s">
        <v>71</v>
      </c>
      <c r="F462" s="17">
        <v>1463.1</v>
      </c>
      <c r="G462" s="17">
        <v>1463.1</v>
      </c>
      <c r="H462" s="17">
        <v>1463.1</v>
      </c>
    </row>
    <row r="463" spans="1:8" ht="31.5" outlineLevel="2" x14ac:dyDescent="0.2">
      <c r="A463" s="13" t="s">
        <v>520</v>
      </c>
      <c r="B463" s="13" t="s">
        <v>591</v>
      </c>
      <c r="C463" s="13" t="s">
        <v>24</v>
      </c>
      <c r="D463" s="13"/>
      <c r="E463" s="30" t="s">
        <v>25</v>
      </c>
      <c r="F463" s="14">
        <f t="shared" ref="F463:H463" si="280">F464+F470</f>
        <v>4064.8</v>
      </c>
      <c r="G463" s="14">
        <f t="shared" si="280"/>
        <v>3132.5</v>
      </c>
      <c r="H463" s="14">
        <f t="shared" si="280"/>
        <v>2727.2</v>
      </c>
    </row>
    <row r="464" spans="1:8" ht="31.5" outlineLevel="3" x14ac:dyDescent="0.2">
      <c r="A464" s="13" t="s">
        <v>520</v>
      </c>
      <c r="B464" s="13" t="s">
        <v>591</v>
      </c>
      <c r="C464" s="13" t="s">
        <v>26</v>
      </c>
      <c r="D464" s="13"/>
      <c r="E464" s="30" t="s">
        <v>27</v>
      </c>
      <c r="F464" s="14">
        <f t="shared" ref="F464:G464" si="281">F465</f>
        <v>1564.8000000000002</v>
      </c>
      <c r="G464" s="14">
        <f t="shared" si="281"/>
        <v>1207.5</v>
      </c>
      <c r="H464" s="14">
        <f>H465</f>
        <v>1052.2</v>
      </c>
    </row>
    <row r="465" spans="1:8" ht="15.75" outlineLevel="4" x14ac:dyDescent="0.2">
      <c r="A465" s="13" t="s">
        <v>520</v>
      </c>
      <c r="B465" s="13" t="s">
        <v>591</v>
      </c>
      <c r="C465" s="13" t="s">
        <v>259</v>
      </c>
      <c r="D465" s="13"/>
      <c r="E465" s="30" t="s">
        <v>260</v>
      </c>
      <c r="F465" s="14">
        <f t="shared" ref="F465:H465" si="282">F466+F468</f>
        <v>1564.8000000000002</v>
      </c>
      <c r="G465" s="14">
        <f t="shared" si="282"/>
        <v>1207.5</v>
      </c>
      <c r="H465" s="14">
        <f t="shared" si="282"/>
        <v>1052.2</v>
      </c>
    </row>
    <row r="466" spans="1:8" ht="15.75" outlineLevel="5" x14ac:dyDescent="0.2">
      <c r="A466" s="13" t="s">
        <v>520</v>
      </c>
      <c r="B466" s="13" t="s">
        <v>591</v>
      </c>
      <c r="C466" s="13" t="s">
        <v>261</v>
      </c>
      <c r="D466" s="13"/>
      <c r="E466" s="30" t="s">
        <v>262</v>
      </c>
      <c r="F466" s="14">
        <f t="shared" ref="F466:H466" si="283">F467</f>
        <v>11.4</v>
      </c>
      <c r="G466" s="14">
        <f t="shared" si="283"/>
        <v>11.4</v>
      </c>
      <c r="H466" s="14">
        <f t="shared" si="283"/>
        <v>11.4</v>
      </c>
    </row>
    <row r="467" spans="1:8" ht="15.75" outlineLevel="7" x14ac:dyDescent="0.2">
      <c r="A467" s="16" t="s">
        <v>520</v>
      </c>
      <c r="B467" s="16" t="s">
        <v>591</v>
      </c>
      <c r="C467" s="16" t="s">
        <v>261</v>
      </c>
      <c r="D467" s="16" t="s">
        <v>7</v>
      </c>
      <c r="E467" s="32" t="s">
        <v>8</v>
      </c>
      <c r="F467" s="17">
        <v>11.4</v>
      </c>
      <c r="G467" s="17">
        <v>11.4</v>
      </c>
      <c r="H467" s="17">
        <v>11.4</v>
      </c>
    </row>
    <row r="468" spans="1:8" ht="31.5" outlineLevel="5" x14ac:dyDescent="0.2">
      <c r="A468" s="13" t="s">
        <v>520</v>
      </c>
      <c r="B468" s="13" t="s">
        <v>591</v>
      </c>
      <c r="C468" s="13" t="s">
        <v>263</v>
      </c>
      <c r="D468" s="13"/>
      <c r="E468" s="30" t="s">
        <v>264</v>
      </c>
      <c r="F468" s="14">
        <f t="shared" ref="F468:G468" si="284">F469</f>
        <v>1553.4</v>
      </c>
      <c r="G468" s="14">
        <f t="shared" si="284"/>
        <v>1196.0999999999999</v>
      </c>
      <c r="H468" s="14">
        <f>H469</f>
        <v>1040.8</v>
      </c>
    </row>
    <row r="469" spans="1:8" ht="15.75" outlineLevel="7" x14ac:dyDescent="0.2">
      <c r="A469" s="16" t="s">
        <v>520</v>
      </c>
      <c r="B469" s="16" t="s">
        <v>591</v>
      </c>
      <c r="C469" s="16" t="s">
        <v>263</v>
      </c>
      <c r="D469" s="16" t="s">
        <v>21</v>
      </c>
      <c r="E469" s="32" t="s">
        <v>22</v>
      </c>
      <c r="F469" s="17">
        <v>1553.4</v>
      </c>
      <c r="G469" s="17">
        <v>1196.0999999999999</v>
      </c>
      <c r="H469" s="17">
        <v>1040.8</v>
      </c>
    </row>
    <row r="470" spans="1:8" ht="15.75" outlineLevel="3" x14ac:dyDescent="0.2">
      <c r="A470" s="13" t="s">
        <v>520</v>
      </c>
      <c r="B470" s="13" t="s">
        <v>591</v>
      </c>
      <c r="C470" s="13" t="s">
        <v>265</v>
      </c>
      <c r="D470" s="13"/>
      <c r="E470" s="30" t="s">
        <v>266</v>
      </c>
      <c r="F470" s="14">
        <f t="shared" ref="F470:F472" si="285">F471</f>
        <v>2500</v>
      </c>
      <c r="G470" s="14">
        <f t="shared" ref="G470:G472" si="286">G471</f>
        <v>1925</v>
      </c>
      <c r="H470" s="14">
        <f t="shared" ref="H470:H472" si="287">H471</f>
        <v>1675</v>
      </c>
    </row>
    <row r="471" spans="1:8" ht="15.75" outlineLevel="4" x14ac:dyDescent="0.2">
      <c r="A471" s="13" t="s">
        <v>520</v>
      </c>
      <c r="B471" s="13" t="s">
        <v>591</v>
      </c>
      <c r="C471" s="13" t="s">
        <v>267</v>
      </c>
      <c r="D471" s="13"/>
      <c r="E471" s="30" t="s">
        <v>268</v>
      </c>
      <c r="F471" s="14">
        <f t="shared" si="285"/>
        <v>2500</v>
      </c>
      <c r="G471" s="14">
        <f t="shared" si="286"/>
        <v>1925</v>
      </c>
      <c r="H471" s="14">
        <f t="shared" si="287"/>
        <v>1675</v>
      </c>
    </row>
    <row r="472" spans="1:8" ht="15.75" outlineLevel="5" x14ac:dyDescent="0.2">
      <c r="A472" s="13" t="s">
        <v>520</v>
      </c>
      <c r="B472" s="13" t="s">
        <v>591</v>
      </c>
      <c r="C472" s="13" t="s">
        <v>269</v>
      </c>
      <c r="D472" s="13"/>
      <c r="E472" s="30" t="s">
        <v>270</v>
      </c>
      <c r="F472" s="14">
        <f t="shared" si="285"/>
        <v>2500</v>
      </c>
      <c r="G472" s="14">
        <f t="shared" si="286"/>
        <v>1925</v>
      </c>
      <c r="H472" s="14">
        <f t="shared" si="287"/>
        <v>1675</v>
      </c>
    </row>
    <row r="473" spans="1:8" ht="15.75" outlineLevel="7" x14ac:dyDescent="0.2">
      <c r="A473" s="16" t="s">
        <v>520</v>
      </c>
      <c r="B473" s="16" t="s">
        <v>591</v>
      </c>
      <c r="C473" s="16" t="s">
        <v>269</v>
      </c>
      <c r="D473" s="16" t="s">
        <v>21</v>
      </c>
      <c r="E473" s="32" t="s">
        <v>22</v>
      </c>
      <c r="F473" s="17">
        <v>2500</v>
      </c>
      <c r="G473" s="17">
        <v>1925</v>
      </c>
      <c r="H473" s="17">
        <v>1675</v>
      </c>
    </row>
    <row r="474" spans="1:8" ht="15.75" outlineLevel="7" x14ac:dyDescent="0.2">
      <c r="A474" s="13" t="s">
        <v>520</v>
      </c>
      <c r="B474" s="13" t="s">
        <v>593</v>
      </c>
      <c r="C474" s="16"/>
      <c r="D474" s="16"/>
      <c r="E474" s="7" t="s">
        <v>594</v>
      </c>
      <c r="F474" s="14">
        <f t="shared" ref="F474:G478" si="288">F475</f>
        <v>4859.6547</v>
      </c>
      <c r="G474" s="14">
        <f t="shared" si="288"/>
        <v>4859.6499999999996</v>
      </c>
      <c r="H474" s="14">
        <f t="shared" ref="H474:H478" si="289">H475</f>
        <v>4859.6499999999996</v>
      </c>
    </row>
    <row r="475" spans="1:8" ht="15.75" outlineLevel="1" x14ac:dyDescent="0.2">
      <c r="A475" s="13" t="s">
        <v>520</v>
      </c>
      <c r="B475" s="13" t="s">
        <v>595</v>
      </c>
      <c r="C475" s="13"/>
      <c r="D475" s="13"/>
      <c r="E475" s="30" t="s">
        <v>596</v>
      </c>
      <c r="F475" s="14">
        <f t="shared" si="288"/>
        <v>4859.6547</v>
      </c>
      <c r="G475" s="14">
        <f t="shared" si="288"/>
        <v>4859.6499999999996</v>
      </c>
      <c r="H475" s="14">
        <f t="shared" si="289"/>
        <v>4859.6499999999996</v>
      </c>
    </row>
    <row r="476" spans="1:8" ht="15.75" outlineLevel="2" x14ac:dyDescent="0.2">
      <c r="A476" s="13" t="s">
        <v>520</v>
      </c>
      <c r="B476" s="13" t="s">
        <v>595</v>
      </c>
      <c r="C476" s="13" t="s">
        <v>271</v>
      </c>
      <c r="D476" s="13"/>
      <c r="E476" s="30" t="s">
        <v>272</v>
      </c>
      <c r="F476" s="14">
        <f t="shared" si="288"/>
        <v>4859.6547</v>
      </c>
      <c r="G476" s="14">
        <f t="shared" si="288"/>
        <v>4859.6499999999996</v>
      </c>
      <c r="H476" s="14">
        <f t="shared" si="289"/>
        <v>4859.6499999999996</v>
      </c>
    </row>
    <row r="477" spans="1:8" ht="15.75" outlineLevel="3" x14ac:dyDescent="0.2">
      <c r="A477" s="13" t="s">
        <v>520</v>
      </c>
      <c r="B477" s="13" t="s">
        <v>595</v>
      </c>
      <c r="C477" s="13" t="s">
        <v>273</v>
      </c>
      <c r="D477" s="13"/>
      <c r="E477" s="30" t="s">
        <v>274</v>
      </c>
      <c r="F477" s="14">
        <f t="shared" si="288"/>
        <v>4859.6547</v>
      </c>
      <c r="G477" s="14">
        <f t="shared" si="288"/>
        <v>4859.6499999999996</v>
      </c>
      <c r="H477" s="14">
        <f t="shared" si="289"/>
        <v>4859.6499999999996</v>
      </c>
    </row>
    <row r="478" spans="1:8" ht="31.5" outlineLevel="4" x14ac:dyDescent="0.2">
      <c r="A478" s="13" t="s">
        <v>520</v>
      </c>
      <c r="B478" s="13" t="s">
        <v>595</v>
      </c>
      <c r="C478" s="13" t="s">
        <v>275</v>
      </c>
      <c r="D478" s="13"/>
      <c r="E478" s="30" t="s">
        <v>276</v>
      </c>
      <c r="F478" s="14">
        <f>F479</f>
        <v>4859.6547</v>
      </c>
      <c r="G478" s="14">
        <f t="shared" si="288"/>
        <v>4859.6499999999996</v>
      </c>
      <c r="H478" s="14">
        <f t="shared" si="289"/>
        <v>4859.6499999999996</v>
      </c>
    </row>
    <row r="479" spans="1:8" ht="31.5" outlineLevel="5" x14ac:dyDescent="0.2">
      <c r="A479" s="13" t="s">
        <v>520</v>
      </c>
      <c r="B479" s="13" t="s">
        <v>595</v>
      </c>
      <c r="C479" s="13" t="s">
        <v>277</v>
      </c>
      <c r="D479" s="13"/>
      <c r="E479" s="30" t="s">
        <v>445</v>
      </c>
      <c r="F479" s="14">
        <f>F480+F484</f>
        <v>4859.6547</v>
      </c>
      <c r="G479" s="14">
        <f>G480+G484</f>
        <v>4859.6499999999996</v>
      </c>
      <c r="H479" s="14">
        <f>H480+H484</f>
        <v>4859.6499999999996</v>
      </c>
    </row>
    <row r="480" spans="1:8" ht="15.75" outlineLevel="7" x14ac:dyDescent="0.2">
      <c r="A480" s="16" t="s">
        <v>520</v>
      </c>
      <c r="B480" s="16" t="s">
        <v>595</v>
      </c>
      <c r="C480" s="16" t="s">
        <v>277</v>
      </c>
      <c r="D480" s="16" t="s">
        <v>116</v>
      </c>
      <c r="E480" s="32" t="s">
        <v>117</v>
      </c>
      <c r="F480" s="21">
        <v>4859.6547</v>
      </c>
      <c r="G480" s="17">
        <v>4666.0556999999999</v>
      </c>
      <c r="H480" s="17">
        <v>0</v>
      </c>
    </row>
    <row r="481" spans="1:8" ht="15.75" outlineLevel="7" x14ac:dyDescent="0.2">
      <c r="A481" s="16"/>
      <c r="B481" s="16"/>
      <c r="C481" s="16"/>
      <c r="D481" s="16"/>
      <c r="E481" s="32" t="s">
        <v>465</v>
      </c>
      <c r="F481" s="21"/>
      <c r="G481" s="17"/>
      <c r="H481" s="17"/>
    </row>
    <row r="482" spans="1:8" ht="15.75" outlineLevel="7" x14ac:dyDescent="0.2">
      <c r="A482" s="16"/>
      <c r="B482" s="16"/>
      <c r="C482" s="16"/>
      <c r="D482" s="16"/>
      <c r="E482" s="32" t="s">
        <v>847</v>
      </c>
      <c r="F482" s="21">
        <v>4859.6547</v>
      </c>
      <c r="G482" s="17"/>
      <c r="H482" s="17"/>
    </row>
    <row r="483" spans="1:8" ht="31.5" outlineLevel="7" x14ac:dyDescent="0.2">
      <c r="A483" s="16"/>
      <c r="B483" s="16"/>
      <c r="C483" s="16"/>
      <c r="D483" s="16"/>
      <c r="E483" s="32" t="s">
        <v>848</v>
      </c>
      <c r="F483" s="17"/>
      <c r="G483" s="17">
        <v>4666.0556999999999</v>
      </c>
      <c r="H483" s="17"/>
    </row>
    <row r="484" spans="1:8" ht="15.75" outlineLevel="5" x14ac:dyDescent="0.2">
      <c r="A484" s="16" t="s">
        <v>520</v>
      </c>
      <c r="B484" s="16" t="s">
        <v>595</v>
      </c>
      <c r="C484" s="16" t="s">
        <v>277</v>
      </c>
      <c r="D484" s="16" t="s">
        <v>70</v>
      </c>
      <c r="E484" s="32" t="s">
        <v>71</v>
      </c>
      <c r="F484" s="14"/>
      <c r="G484" s="17">
        <v>193.5943</v>
      </c>
      <c r="H484" s="17">
        <v>4859.6499999999996</v>
      </c>
    </row>
    <row r="485" spans="1:8" ht="15.75" outlineLevel="7" x14ac:dyDescent="0.2">
      <c r="A485" s="28"/>
      <c r="B485" s="28"/>
      <c r="C485" s="28"/>
      <c r="D485" s="28"/>
      <c r="E485" s="32"/>
      <c r="F485" s="17"/>
      <c r="G485" s="17"/>
      <c r="H485" s="24"/>
    </row>
    <row r="486" spans="1:8" ht="15.75" x14ac:dyDescent="0.2">
      <c r="A486" s="13" t="s">
        <v>597</v>
      </c>
      <c r="B486" s="13"/>
      <c r="C486" s="13"/>
      <c r="D486" s="13"/>
      <c r="E486" s="30" t="s">
        <v>598</v>
      </c>
      <c r="F486" s="14">
        <f>F488+F496+F504+F511</f>
        <v>15205.7</v>
      </c>
      <c r="G486" s="14">
        <f>G488+G496+G504+G511</f>
        <v>14226.600000000002</v>
      </c>
      <c r="H486" s="14">
        <f>H488+H496+H504+H511</f>
        <v>14732.600000000002</v>
      </c>
    </row>
    <row r="487" spans="1:8" ht="15.75" x14ac:dyDescent="0.2">
      <c r="A487" s="13" t="s">
        <v>597</v>
      </c>
      <c r="B487" s="13" t="s">
        <v>506</v>
      </c>
      <c r="C487" s="13"/>
      <c r="D487" s="13"/>
      <c r="E487" s="7" t="s">
        <v>507</v>
      </c>
      <c r="F487" s="14">
        <f>F488+F496</f>
        <v>12991.800000000001</v>
      </c>
      <c r="G487" s="14">
        <f>G488+G496</f>
        <v>13480.400000000001</v>
      </c>
      <c r="H487" s="14">
        <f>H488+H496</f>
        <v>13988.500000000002</v>
      </c>
    </row>
    <row r="488" spans="1:8" ht="31.5" outlineLevel="1" x14ac:dyDescent="0.2">
      <c r="A488" s="13" t="s">
        <v>597</v>
      </c>
      <c r="B488" s="13" t="s">
        <v>524</v>
      </c>
      <c r="C488" s="13"/>
      <c r="D488" s="13"/>
      <c r="E488" s="30" t="s">
        <v>525</v>
      </c>
      <c r="F488" s="14">
        <f t="shared" ref="F488:F491" si="290">F489</f>
        <v>12916.2</v>
      </c>
      <c r="G488" s="14">
        <f t="shared" ref="G488:G491" si="291">G489</f>
        <v>13404.800000000001</v>
      </c>
      <c r="H488" s="14">
        <f t="shared" ref="H488:H491" si="292">H489</f>
        <v>13912.900000000001</v>
      </c>
    </row>
    <row r="489" spans="1:8" ht="31.5" outlineLevel="2" x14ac:dyDescent="0.2">
      <c r="A489" s="13" t="s">
        <v>597</v>
      </c>
      <c r="B489" s="13" t="s">
        <v>524</v>
      </c>
      <c r="C489" s="13" t="s">
        <v>139</v>
      </c>
      <c r="D489" s="13"/>
      <c r="E489" s="30" t="s">
        <v>140</v>
      </c>
      <c r="F489" s="14">
        <f t="shared" si="290"/>
        <v>12916.2</v>
      </c>
      <c r="G489" s="14">
        <f t="shared" si="291"/>
        <v>13404.800000000001</v>
      </c>
      <c r="H489" s="14">
        <f t="shared" si="292"/>
        <v>13912.900000000001</v>
      </c>
    </row>
    <row r="490" spans="1:8" ht="31.5" outlineLevel="3" x14ac:dyDescent="0.2">
      <c r="A490" s="13" t="s">
        <v>597</v>
      </c>
      <c r="B490" s="13" t="s">
        <v>524</v>
      </c>
      <c r="C490" s="13" t="s">
        <v>153</v>
      </c>
      <c r="D490" s="13"/>
      <c r="E490" s="30" t="s">
        <v>154</v>
      </c>
      <c r="F490" s="14">
        <f t="shared" si="290"/>
        <v>12916.2</v>
      </c>
      <c r="G490" s="14">
        <f t="shared" si="291"/>
        <v>13404.800000000001</v>
      </c>
      <c r="H490" s="14">
        <f t="shared" si="292"/>
        <v>13912.900000000001</v>
      </c>
    </row>
    <row r="491" spans="1:8" ht="31.5" outlineLevel="4" x14ac:dyDescent="0.2">
      <c r="A491" s="13" t="s">
        <v>597</v>
      </c>
      <c r="B491" s="13" t="s">
        <v>524</v>
      </c>
      <c r="C491" s="13" t="s">
        <v>223</v>
      </c>
      <c r="D491" s="13"/>
      <c r="E491" s="30" t="s">
        <v>39</v>
      </c>
      <c r="F491" s="14">
        <f t="shared" si="290"/>
        <v>12916.2</v>
      </c>
      <c r="G491" s="14">
        <f t="shared" si="291"/>
        <v>13404.800000000001</v>
      </c>
      <c r="H491" s="14">
        <f t="shared" si="292"/>
        <v>13912.900000000001</v>
      </c>
    </row>
    <row r="492" spans="1:8" ht="15.75" outlineLevel="5" x14ac:dyDescent="0.2">
      <c r="A492" s="13" t="s">
        <v>597</v>
      </c>
      <c r="B492" s="13" t="s">
        <v>524</v>
      </c>
      <c r="C492" s="13" t="s">
        <v>278</v>
      </c>
      <c r="D492" s="13"/>
      <c r="E492" s="30" t="s">
        <v>41</v>
      </c>
      <c r="F492" s="14">
        <f>F493+F494+F495</f>
        <v>12916.2</v>
      </c>
      <c r="G492" s="14">
        <f t="shared" ref="G492:H492" si="293">G493+G494+G495</f>
        <v>13404.800000000001</v>
      </c>
      <c r="H492" s="14">
        <f t="shared" si="293"/>
        <v>13912.900000000001</v>
      </c>
    </row>
    <row r="493" spans="1:8" ht="47.25" outlineLevel="7" x14ac:dyDescent="0.2">
      <c r="A493" s="16" t="s">
        <v>597</v>
      </c>
      <c r="B493" s="16" t="s">
        <v>524</v>
      </c>
      <c r="C493" s="16" t="s">
        <v>278</v>
      </c>
      <c r="D493" s="16" t="s">
        <v>4</v>
      </c>
      <c r="E493" s="32" t="s">
        <v>5</v>
      </c>
      <c r="F493" s="17">
        <v>12213.4</v>
      </c>
      <c r="G493" s="17">
        <v>12702</v>
      </c>
      <c r="H493" s="17">
        <v>13210.1</v>
      </c>
    </row>
    <row r="494" spans="1:8" ht="15.75" outlineLevel="7" x14ac:dyDescent="0.2">
      <c r="A494" s="16" t="s">
        <v>597</v>
      </c>
      <c r="B494" s="16" t="s">
        <v>524</v>
      </c>
      <c r="C494" s="16" t="s">
        <v>278</v>
      </c>
      <c r="D494" s="16" t="s">
        <v>7</v>
      </c>
      <c r="E494" s="32" t="s">
        <v>8</v>
      </c>
      <c r="F494" s="17">
        <v>700.6</v>
      </c>
      <c r="G494" s="17">
        <v>700.6</v>
      </c>
      <c r="H494" s="17">
        <v>700.6</v>
      </c>
    </row>
    <row r="495" spans="1:8" ht="15.75" outlineLevel="7" x14ac:dyDescent="0.2">
      <c r="A495" s="16" t="s">
        <v>597</v>
      </c>
      <c r="B495" s="16" t="s">
        <v>524</v>
      </c>
      <c r="C495" s="16" t="s">
        <v>278</v>
      </c>
      <c r="D495" s="16" t="s">
        <v>15</v>
      </c>
      <c r="E495" s="32" t="s">
        <v>16</v>
      </c>
      <c r="F495" s="17">
        <v>2.2000000000000002</v>
      </c>
      <c r="G495" s="17">
        <v>2.2000000000000002</v>
      </c>
      <c r="H495" s="17">
        <v>2.2000000000000002</v>
      </c>
    </row>
    <row r="496" spans="1:8" ht="15.75" outlineLevel="1" x14ac:dyDescent="0.2">
      <c r="A496" s="13" t="s">
        <v>597</v>
      </c>
      <c r="B496" s="13" t="s">
        <v>510</v>
      </c>
      <c r="C496" s="13"/>
      <c r="D496" s="13"/>
      <c r="E496" s="30" t="s">
        <v>511</v>
      </c>
      <c r="F496" s="14">
        <f t="shared" ref="F496:F499" si="294">F497</f>
        <v>75.599999999999994</v>
      </c>
      <c r="G496" s="14">
        <f t="shared" ref="G496:G499" si="295">G497</f>
        <v>75.599999999999994</v>
      </c>
      <c r="H496" s="14">
        <f t="shared" ref="H496:H499" si="296">H497</f>
        <v>75.599999999999994</v>
      </c>
    </row>
    <row r="497" spans="1:8" ht="31.5" outlineLevel="2" x14ac:dyDescent="0.2">
      <c r="A497" s="13" t="s">
        <v>597</v>
      </c>
      <c r="B497" s="13" t="s">
        <v>510</v>
      </c>
      <c r="C497" s="13" t="s">
        <v>34</v>
      </c>
      <c r="D497" s="13"/>
      <c r="E497" s="30" t="s">
        <v>35</v>
      </c>
      <c r="F497" s="14">
        <f t="shared" si="294"/>
        <v>75.599999999999994</v>
      </c>
      <c r="G497" s="14">
        <f t="shared" si="295"/>
        <v>75.599999999999994</v>
      </c>
      <c r="H497" s="14">
        <f t="shared" si="296"/>
        <v>75.599999999999994</v>
      </c>
    </row>
    <row r="498" spans="1:8" ht="15.75" outlineLevel="3" x14ac:dyDescent="0.2">
      <c r="A498" s="13" t="s">
        <v>597</v>
      </c>
      <c r="B498" s="13" t="s">
        <v>510</v>
      </c>
      <c r="C498" s="13" t="s">
        <v>76</v>
      </c>
      <c r="D498" s="13"/>
      <c r="E498" s="30" t="s">
        <v>77</v>
      </c>
      <c r="F498" s="14">
        <f t="shared" si="294"/>
        <v>75.599999999999994</v>
      </c>
      <c r="G498" s="14">
        <f t="shared" si="295"/>
        <v>75.599999999999994</v>
      </c>
      <c r="H498" s="14">
        <f t="shared" si="296"/>
        <v>75.599999999999994</v>
      </c>
    </row>
    <row r="499" spans="1:8" ht="31.5" outlineLevel="4" x14ac:dyDescent="0.2">
      <c r="A499" s="13" t="s">
        <v>597</v>
      </c>
      <c r="B499" s="13" t="s">
        <v>510</v>
      </c>
      <c r="C499" s="13" t="s">
        <v>78</v>
      </c>
      <c r="D499" s="13"/>
      <c r="E499" s="30" t="s">
        <v>79</v>
      </c>
      <c r="F499" s="14">
        <f t="shared" si="294"/>
        <v>75.599999999999994</v>
      </c>
      <c r="G499" s="14">
        <f t="shared" si="295"/>
        <v>75.599999999999994</v>
      </c>
      <c r="H499" s="14">
        <f t="shared" si="296"/>
        <v>75.599999999999994</v>
      </c>
    </row>
    <row r="500" spans="1:8" ht="15.75" outlineLevel="5" x14ac:dyDescent="0.2">
      <c r="A500" s="13" t="s">
        <v>597</v>
      </c>
      <c r="B500" s="13" t="s">
        <v>510</v>
      </c>
      <c r="C500" s="13" t="s">
        <v>80</v>
      </c>
      <c r="D500" s="13"/>
      <c r="E500" s="30" t="s">
        <v>81</v>
      </c>
      <c r="F500" s="14">
        <f t="shared" ref="F500:H500" si="297">F501+F502</f>
        <v>75.599999999999994</v>
      </c>
      <c r="G500" s="14">
        <f t="shared" si="297"/>
        <v>75.599999999999994</v>
      </c>
      <c r="H500" s="14">
        <f t="shared" si="297"/>
        <v>75.599999999999994</v>
      </c>
    </row>
    <row r="501" spans="1:8" ht="47.25" outlineLevel="7" x14ac:dyDescent="0.2">
      <c r="A501" s="16" t="s">
        <v>597</v>
      </c>
      <c r="B501" s="16" t="s">
        <v>510</v>
      </c>
      <c r="C501" s="16" t="s">
        <v>80</v>
      </c>
      <c r="D501" s="16" t="s">
        <v>4</v>
      </c>
      <c r="E501" s="32" t="s">
        <v>5</v>
      </c>
      <c r="F501" s="17">
        <v>18</v>
      </c>
      <c r="G501" s="17">
        <v>18</v>
      </c>
      <c r="H501" s="17">
        <v>18</v>
      </c>
    </row>
    <row r="502" spans="1:8" ht="15.75" outlineLevel="7" x14ac:dyDescent="0.2">
      <c r="A502" s="16" t="s">
        <v>597</v>
      </c>
      <c r="B502" s="16" t="s">
        <v>510</v>
      </c>
      <c r="C502" s="16" t="s">
        <v>80</v>
      </c>
      <c r="D502" s="16" t="s">
        <v>7</v>
      </c>
      <c r="E502" s="32" t="s">
        <v>8</v>
      </c>
      <c r="F502" s="17">
        <v>57.6</v>
      </c>
      <c r="G502" s="17">
        <v>57.6</v>
      </c>
      <c r="H502" s="17">
        <v>57.6</v>
      </c>
    </row>
    <row r="503" spans="1:8" ht="15.75" outlineLevel="7" x14ac:dyDescent="0.2">
      <c r="A503" s="13" t="s">
        <v>597</v>
      </c>
      <c r="B503" s="13" t="s">
        <v>541</v>
      </c>
      <c r="C503" s="16"/>
      <c r="D503" s="16"/>
      <c r="E503" s="7" t="s">
        <v>542</v>
      </c>
      <c r="F503" s="14">
        <f t="shared" ref="F503:F508" si="298">F504</f>
        <v>2192.9</v>
      </c>
      <c r="G503" s="14">
        <f t="shared" ref="G503:G508" si="299">G504</f>
        <v>730</v>
      </c>
      <c r="H503" s="14">
        <f t="shared" ref="H503:H508" si="300">H504</f>
        <v>730</v>
      </c>
    </row>
    <row r="504" spans="1:8" ht="15.75" outlineLevel="1" x14ac:dyDescent="0.2">
      <c r="A504" s="13" t="s">
        <v>597</v>
      </c>
      <c r="B504" s="13" t="s">
        <v>554</v>
      </c>
      <c r="C504" s="13"/>
      <c r="D504" s="13"/>
      <c r="E504" s="30" t="s">
        <v>555</v>
      </c>
      <c r="F504" s="14">
        <f t="shared" si="298"/>
        <v>2192.9</v>
      </c>
      <c r="G504" s="14">
        <f t="shared" si="299"/>
        <v>730</v>
      </c>
      <c r="H504" s="14">
        <f t="shared" si="300"/>
        <v>730</v>
      </c>
    </row>
    <row r="505" spans="1:8" ht="31.5" outlineLevel="2" x14ac:dyDescent="0.2">
      <c r="A505" s="13" t="s">
        <v>597</v>
      </c>
      <c r="B505" s="13" t="s">
        <v>554</v>
      </c>
      <c r="C505" s="13" t="s">
        <v>139</v>
      </c>
      <c r="D505" s="13"/>
      <c r="E505" s="30" t="s">
        <v>140</v>
      </c>
      <c r="F505" s="14">
        <f t="shared" si="298"/>
        <v>2192.9</v>
      </c>
      <c r="G505" s="14">
        <f t="shared" si="299"/>
        <v>730</v>
      </c>
      <c r="H505" s="14">
        <f t="shared" si="300"/>
        <v>730</v>
      </c>
    </row>
    <row r="506" spans="1:8" ht="31.5" outlineLevel="3" x14ac:dyDescent="0.2">
      <c r="A506" s="13" t="s">
        <v>597</v>
      </c>
      <c r="B506" s="13" t="s">
        <v>554</v>
      </c>
      <c r="C506" s="13" t="s">
        <v>279</v>
      </c>
      <c r="D506" s="13"/>
      <c r="E506" s="30" t="s">
        <v>280</v>
      </c>
      <c r="F506" s="14">
        <f t="shared" si="298"/>
        <v>2192.9</v>
      </c>
      <c r="G506" s="14">
        <f t="shared" si="299"/>
        <v>730</v>
      </c>
      <c r="H506" s="14">
        <f t="shared" si="300"/>
        <v>730</v>
      </c>
    </row>
    <row r="507" spans="1:8" ht="31.5" outlineLevel="4" x14ac:dyDescent="0.2">
      <c r="A507" s="13" t="s">
        <v>597</v>
      </c>
      <c r="B507" s="13" t="s">
        <v>554</v>
      </c>
      <c r="C507" s="13" t="s">
        <v>281</v>
      </c>
      <c r="D507" s="13"/>
      <c r="E507" s="30" t="s">
        <v>282</v>
      </c>
      <c r="F507" s="14">
        <f t="shared" si="298"/>
        <v>2192.9</v>
      </c>
      <c r="G507" s="14">
        <f t="shared" si="299"/>
        <v>730</v>
      </c>
      <c r="H507" s="14">
        <f t="shared" si="300"/>
        <v>730</v>
      </c>
    </row>
    <row r="508" spans="1:8" ht="15.75" outlineLevel="5" x14ac:dyDescent="0.2">
      <c r="A508" s="13" t="s">
        <v>597</v>
      </c>
      <c r="B508" s="13" t="s">
        <v>554</v>
      </c>
      <c r="C508" s="13" t="s">
        <v>283</v>
      </c>
      <c r="D508" s="13"/>
      <c r="E508" s="30" t="s">
        <v>284</v>
      </c>
      <c r="F508" s="14">
        <f t="shared" si="298"/>
        <v>2192.9</v>
      </c>
      <c r="G508" s="14">
        <f t="shared" si="299"/>
        <v>730</v>
      </c>
      <c r="H508" s="14">
        <f t="shared" si="300"/>
        <v>730</v>
      </c>
    </row>
    <row r="509" spans="1:8" ht="15.75" outlineLevel="7" x14ac:dyDescent="0.2">
      <c r="A509" s="16" t="s">
        <v>597</v>
      </c>
      <c r="B509" s="16" t="s">
        <v>554</v>
      </c>
      <c r="C509" s="16" t="s">
        <v>283</v>
      </c>
      <c r="D509" s="16" t="s">
        <v>7</v>
      </c>
      <c r="E509" s="32" t="s">
        <v>8</v>
      </c>
      <c r="F509" s="17">
        <v>2192.9</v>
      </c>
      <c r="G509" s="17">
        <v>730</v>
      </c>
      <c r="H509" s="17">
        <v>730</v>
      </c>
    </row>
    <row r="510" spans="1:8" ht="15.75" outlineLevel="7" x14ac:dyDescent="0.2">
      <c r="A510" s="13" t="s">
        <v>597</v>
      </c>
      <c r="B510" s="13" t="s">
        <v>512</v>
      </c>
      <c r="C510" s="16"/>
      <c r="D510" s="16"/>
      <c r="E510" s="7" t="s">
        <v>513</v>
      </c>
      <c r="F510" s="14">
        <f t="shared" ref="F510:G515" si="301">F511</f>
        <v>21</v>
      </c>
      <c r="G510" s="14">
        <f t="shared" si="301"/>
        <v>16.2</v>
      </c>
      <c r="H510" s="14">
        <f t="shared" ref="H510:H515" si="302">H511</f>
        <v>14.1</v>
      </c>
    </row>
    <row r="511" spans="1:8" ht="15.75" outlineLevel="1" x14ac:dyDescent="0.2">
      <c r="A511" s="13" t="s">
        <v>597</v>
      </c>
      <c r="B511" s="13" t="s">
        <v>514</v>
      </c>
      <c r="C511" s="13"/>
      <c r="D511" s="13"/>
      <c r="E511" s="30" t="s">
        <v>515</v>
      </c>
      <c r="F511" s="14">
        <f t="shared" si="301"/>
        <v>21</v>
      </c>
      <c r="G511" s="14">
        <f t="shared" si="301"/>
        <v>16.2</v>
      </c>
      <c r="H511" s="14">
        <f t="shared" si="302"/>
        <v>14.1</v>
      </c>
    </row>
    <row r="512" spans="1:8" ht="31.5" outlineLevel="2" x14ac:dyDescent="0.2">
      <c r="A512" s="13" t="s">
        <v>597</v>
      </c>
      <c r="B512" s="13" t="s">
        <v>514</v>
      </c>
      <c r="C512" s="13" t="s">
        <v>34</v>
      </c>
      <c r="D512" s="13"/>
      <c r="E512" s="30" t="s">
        <v>35</v>
      </c>
      <c r="F512" s="14">
        <f t="shared" si="301"/>
        <v>21</v>
      </c>
      <c r="G512" s="14">
        <f t="shared" si="301"/>
        <v>16.2</v>
      </c>
      <c r="H512" s="14">
        <f t="shared" si="302"/>
        <v>14.1</v>
      </c>
    </row>
    <row r="513" spans="1:8" ht="15.75" outlineLevel="3" x14ac:dyDescent="0.2">
      <c r="A513" s="13" t="s">
        <v>597</v>
      </c>
      <c r="B513" s="13" t="s">
        <v>514</v>
      </c>
      <c r="C513" s="13" t="s">
        <v>76</v>
      </c>
      <c r="D513" s="13"/>
      <c r="E513" s="30" t="s">
        <v>77</v>
      </c>
      <c r="F513" s="14">
        <f t="shared" si="301"/>
        <v>21</v>
      </c>
      <c r="G513" s="14">
        <f t="shared" si="301"/>
        <v>16.2</v>
      </c>
      <c r="H513" s="14">
        <f t="shared" si="302"/>
        <v>14.1</v>
      </c>
    </row>
    <row r="514" spans="1:8" ht="31.5" outlineLevel="4" x14ac:dyDescent="0.2">
      <c r="A514" s="13" t="s">
        <v>597</v>
      </c>
      <c r="B514" s="13" t="s">
        <v>514</v>
      </c>
      <c r="C514" s="13" t="s">
        <v>78</v>
      </c>
      <c r="D514" s="13"/>
      <c r="E514" s="30" t="s">
        <v>79</v>
      </c>
      <c r="F514" s="14">
        <f t="shared" si="301"/>
        <v>21</v>
      </c>
      <c r="G514" s="14">
        <f t="shared" si="301"/>
        <v>16.2</v>
      </c>
      <c r="H514" s="14">
        <f t="shared" si="302"/>
        <v>14.1</v>
      </c>
    </row>
    <row r="515" spans="1:8" ht="15.75" outlineLevel="5" x14ac:dyDescent="0.2">
      <c r="A515" s="13" t="s">
        <v>597</v>
      </c>
      <c r="B515" s="13" t="s">
        <v>514</v>
      </c>
      <c r="C515" s="13" t="s">
        <v>80</v>
      </c>
      <c r="D515" s="13"/>
      <c r="E515" s="30" t="s">
        <v>81</v>
      </c>
      <c r="F515" s="14">
        <f t="shared" si="301"/>
        <v>21</v>
      </c>
      <c r="G515" s="14">
        <f t="shared" si="301"/>
        <v>16.2</v>
      </c>
      <c r="H515" s="14">
        <f t="shared" si="302"/>
        <v>14.1</v>
      </c>
    </row>
    <row r="516" spans="1:8" ht="15.75" outlineLevel="7" x14ac:dyDescent="0.2">
      <c r="A516" s="16" t="s">
        <v>597</v>
      </c>
      <c r="B516" s="16" t="s">
        <v>514</v>
      </c>
      <c r="C516" s="16" t="s">
        <v>80</v>
      </c>
      <c r="D516" s="16" t="s">
        <v>7</v>
      </c>
      <c r="E516" s="32" t="s">
        <v>8</v>
      </c>
      <c r="F516" s="17">
        <v>21</v>
      </c>
      <c r="G516" s="17">
        <v>16.2</v>
      </c>
      <c r="H516" s="17">
        <v>14.1</v>
      </c>
    </row>
    <row r="517" spans="1:8" ht="15.75" outlineLevel="7" x14ac:dyDescent="0.2">
      <c r="A517" s="16"/>
      <c r="B517" s="16"/>
      <c r="C517" s="16"/>
      <c r="D517" s="16"/>
      <c r="E517" s="32"/>
      <c r="F517" s="17"/>
      <c r="G517" s="17"/>
      <c r="H517" s="17"/>
    </row>
    <row r="518" spans="1:8" ht="15.75" x14ac:dyDescent="0.2">
      <c r="A518" s="13" t="s">
        <v>599</v>
      </c>
      <c r="B518" s="13"/>
      <c r="C518" s="13"/>
      <c r="D518" s="13"/>
      <c r="E518" s="30" t="s">
        <v>600</v>
      </c>
      <c r="F518" s="14">
        <f>F519+F553+F560</f>
        <v>33838.229999999996</v>
      </c>
      <c r="G518" s="14">
        <f>G519+G553+G560</f>
        <v>36381.879999999997</v>
      </c>
      <c r="H518" s="14">
        <f>H519+H553+H560</f>
        <v>35617.279999999999</v>
      </c>
    </row>
    <row r="519" spans="1:8" ht="15.75" x14ac:dyDescent="0.2">
      <c r="A519" s="13" t="s">
        <v>599</v>
      </c>
      <c r="B519" s="13" t="s">
        <v>506</v>
      </c>
      <c r="C519" s="13"/>
      <c r="D519" s="13"/>
      <c r="E519" s="7" t="s">
        <v>507</v>
      </c>
      <c r="F519" s="14">
        <f>F520+F533</f>
        <v>32806.229999999996</v>
      </c>
      <c r="G519" s="14">
        <f>G520+G533</f>
        <v>35357.279999999999</v>
      </c>
      <c r="H519" s="14">
        <f>H520+H533</f>
        <v>34595.879999999997</v>
      </c>
    </row>
    <row r="520" spans="1:8" ht="31.5" outlineLevel="1" x14ac:dyDescent="0.2">
      <c r="A520" s="13" t="s">
        <v>599</v>
      </c>
      <c r="B520" s="13" t="s">
        <v>524</v>
      </c>
      <c r="C520" s="13"/>
      <c r="D520" s="13"/>
      <c r="E520" s="30" t="s">
        <v>525</v>
      </c>
      <c r="F520" s="14">
        <f>F521+F528</f>
        <v>23076.53</v>
      </c>
      <c r="G520" s="14">
        <f>G521+G528</f>
        <v>23964.479999999996</v>
      </c>
      <c r="H520" s="14">
        <f>H521+H528</f>
        <v>24866.179999999997</v>
      </c>
    </row>
    <row r="521" spans="1:8" ht="15.75" outlineLevel="2" x14ac:dyDescent="0.2">
      <c r="A521" s="13" t="s">
        <v>599</v>
      </c>
      <c r="B521" s="13" t="s">
        <v>524</v>
      </c>
      <c r="C521" s="13" t="s">
        <v>127</v>
      </c>
      <c r="D521" s="13"/>
      <c r="E521" s="30" t="s">
        <v>128</v>
      </c>
      <c r="F521" s="14">
        <f t="shared" ref="F521:F523" si="303">F522</f>
        <v>22597.699999999997</v>
      </c>
      <c r="G521" s="14">
        <f t="shared" ref="G521:G523" si="304">G522</f>
        <v>23464.699999999997</v>
      </c>
      <c r="H521" s="14">
        <f t="shared" ref="H521:H523" si="305">H522</f>
        <v>24366.399999999998</v>
      </c>
    </row>
    <row r="522" spans="1:8" ht="31.5" outlineLevel="3" x14ac:dyDescent="0.2">
      <c r="A522" s="13" t="s">
        <v>599</v>
      </c>
      <c r="B522" s="13" t="s">
        <v>524</v>
      </c>
      <c r="C522" s="13" t="s">
        <v>285</v>
      </c>
      <c r="D522" s="13"/>
      <c r="E522" s="30" t="s">
        <v>286</v>
      </c>
      <c r="F522" s="14">
        <f t="shared" si="303"/>
        <v>22597.699999999997</v>
      </c>
      <c r="G522" s="14">
        <f t="shared" si="304"/>
        <v>23464.699999999997</v>
      </c>
      <c r="H522" s="14">
        <f t="shared" si="305"/>
        <v>24366.399999999998</v>
      </c>
    </row>
    <row r="523" spans="1:8" ht="31.5" outlineLevel="4" x14ac:dyDescent="0.2">
      <c r="A523" s="13" t="s">
        <v>599</v>
      </c>
      <c r="B523" s="13" t="s">
        <v>524</v>
      </c>
      <c r="C523" s="13" t="s">
        <v>287</v>
      </c>
      <c r="D523" s="13"/>
      <c r="E523" s="30" t="s">
        <v>39</v>
      </c>
      <c r="F523" s="14">
        <f t="shared" si="303"/>
        <v>22597.699999999997</v>
      </c>
      <c r="G523" s="14">
        <f t="shared" si="304"/>
        <v>23464.699999999997</v>
      </c>
      <c r="H523" s="14">
        <f t="shared" si="305"/>
        <v>24366.399999999998</v>
      </c>
    </row>
    <row r="524" spans="1:8" ht="15.75" outlineLevel="5" x14ac:dyDescent="0.2">
      <c r="A524" s="13" t="s">
        <v>599</v>
      </c>
      <c r="B524" s="13" t="s">
        <v>524</v>
      </c>
      <c r="C524" s="13" t="s">
        <v>288</v>
      </c>
      <c r="D524" s="13"/>
      <c r="E524" s="30" t="s">
        <v>41</v>
      </c>
      <c r="F524" s="14">
        <f>F525+F526+F527</f>
        <v>22597.699999999997</v>
      </c>
      <c r="G524" s="14">
        <f t="shared" ref="G524:H524" si="306">G525+G526+G527</f>
        <v>23464.699999999997</v>
      </c>
      <c r="H524" s="14">
        <f t="shared" si="306"/>
        <v>24366.399999999998</v>
      </c>
    </row>
    <row r="525" spans="1:8" ht="47.25" outlineLevel="7" x14ac:dyDescent="0.2">
      <c r="A525" s="16" t="s">
        <v>599</v>
      </c>
      <c r="B525" s="16" t="s">
        <v>524</v>
      </c>
      <c r="C525" s="16" t="s">
        <v>288</v>
      </c>
      <c r="D525" s="16" t="s">
        <v>4</v>
      </c>
      <c r="E525" s="32" t="s">
        <v>5</v>
      </c>
      <c r="F525" s="17">
        <v>21675.3</v>
      </c>
      <c r="G525" s="17">
        <v>22542.3</v>
      </c>
      <c r="H525" s="17">
        <v>23444</v>
      </c>
    </row>
    <row r="526" spans="1:8" ht="15.75" outlineLevel="7" x14ac:dyDescent="0.2">
      <c r="A526" s="16" t="s">
        <v>599</v>
      </c>
      <c r="B526" s="16" t="s">
        <v>524</v>
      </c>
      <c r="C526" s="16" t="s">
        <v>288</v>
      </c>
      <c r="D526" s="16" t="s">
        <v>7</v>
      </c>
      <c r="E526" s="32" t="s">
        <v>8</v>
      </c>
      <c r="F526" s="17">
        <v>899.6</v>
      </c>
      <c r="G526" s="17">
        <v>899.6</v>
      </c>
      <c r="H526" s="17">
        <v>899.6</v>
      </c>
    </row>
    <row r="527" spans="1:8" ht="15.75" outlineLevel="7" x14ac:dyDescent="0.2">
      <c r="A527" s="16" t="s">
        <v>599</v>
      </c>
      <c r="B527" s="16" t="s">
        <v>524</v>
      </c>
      <c r="C527" s="16" t="s">
        <v>288</v>
      </c>
      <c r="D527" s="16" t="s">
        <v>21</v>
      </c>
      <c r="E527" s="32" t="s">
        <v>22</v>
      </c>
      <c r="F527" s="17">
        <v>22.8</v>
      </c>
      <c r="G527" s="17">
        <v>22.8</v>
      </c>
      <c r="H527" s="17">
        <v>22.8</v>
      </c>
    </row>
    <row r="528" spans="1:8" ht="31.5" outlineLevel="7" x14ac:dyDescent="0.2">
      <c r="A528" s="13" t="s">
        <v>599</v>
      </c>
      <c r="B528" s="13" t="s">
        <v>524</v>
      </c>
      <c r="C528" s="13" t="s">
        <v>34</v>
      </c>
      <c r="D528" s="13"/>
      <c r="E528" s="30" t="s">
        <v>35</v>
      </c>
      <c r="F528" s="14">
        <f t="shared" ref="F528:H531" si="307">F529</f>
        <v>478.83</v>
      </c>
      <c r="G528" s="14">
        <f t="shared" si="307"/>
        <v>499.78</v>
      </c>
      <c r="H528" s="14">
        <f t="shared" si="307"/>
        <v>499.78</v>
      </c>
    </row>
    <row r="529" spans="1:8" ht="31.5" outlineLevel="7" x14ac:dyDescent="0.2">
      <c r="A529" s="13" t="s">
        <v>599</v>
      </c>
      <c r="B529" s="13" t="s">
        <v>524</v>
      </c>
      <c r="C529" s="13" t="s">
        <v>36</v>
      </c>
      <c r="D529" s="13"/>
      <c r="E529" s="30" t="s">
        <v>37</v>
      </c>
      <c r="F529" s="14">
        <f t="shared" si="307"/>
        <v>478.83</v>
      </c>
      <c r="G529" s="14">
        <f t="shared" si="307"/>
        <v>499.78</v>
      </c>
      <c r="H529" s="14">
        <f t="shared" si="307"/>
        <v>499.78</v>
      </c>
    </row>
    <row r="530" spans="1:8" ht="31.5" outlineLevel="7" x14ac:dyDescent="0.2">
      <c r="A530" s="13" t="s">
        <v>599</v>
      </c>
      <c r="B530" s="13" t="s">
        <v>524</v>
      </c>
      <c r="C530" s="13" t="s">
        <v>38</v>
      </c>
      <c r="D530" s="13"/>
      <c r="E530" s="30" t="s">
        <v>39</v>
      </c>
      <c r="F530" s="14">
        <f>F531</f>
        <v>478.83</v>
      </c>
      <c r="G530" s="14">
        <f t="shared" si="307"/>
        <v>499.78</v>
      </c>
      <c r="H530" s="14">
        <f t="shared" si="307"/>
        <v>499.78</v>
      </c>
    </row>
    <row r="531" spans="1:8" s="60" customFormat="1" ht="31.5" outlineLevel="7" x14ac:dyDescent="0.2">
      <c r="A531" s="33" t="s">
        <v>599</v>
      </c>
      <c r="B531" s="33" t="s">
        <v>524</v>
      </c>
      <c r="C531" s="33" t="s">
        <v>630</v>
      </c>
      <c r="D531" s="33"/>
      <c r="E531" s="45" t="s">
        <v>849</v>
      </c>
      <c r="F531" s="34">
        <f>F532</f>
        <v>478.83</v>
      </c>
      <c r="G531" s="34">
        <f t="shared" si="307"/>
        <v>499.78</v>
      </c>
      <c r="H531" s="34">
        <f t="shared" si="307"/>
        <v>499.78</v>
      </c>
    </row>
    <row r="532" spans="1:8" s="56" customFormat="1" ht="47.25" outlineLevel="7" x14ac:dyDescent="0.2">
      <c r="A532" s="35" t="s">
        <v>599</v>
      </c>
      <c r="B532" s="35" t="s">
        <v>524</v>
      </c>
      <c r="C532" s="35" t="s">
        <v>630</v>
      </c>
      <c r="D532" s="35" t="s">
        <v>4</v>
      </c>
      <c r="E532" s="46" t="s">
        <v>5</v>
      </c>
      <c r="F532" s="36">
        <v>478.83</v>
      </c>
      <c r="G532" s="36">
        <v>499.78</v>
      </c>
      <c r="H532" s="36">
        <v>499.78</v>
      </c>
    </row>
    <row r="533" spans="1:8" ht="15.75" outlineLevel="1" x14ac:dyDescent="0.2">
      <c r="A533" s="13" t="s">
        <v>599</v>
      </c>
      <c r="B533" s="13" t="s">
        <v>510</v>
      </c>
      <c r="C533" s="13"/>
      <c r="D533" s="13"/>
      <c r="E533" s="30" t="s">
        <v>511</v>
      </c>
      <c r="F533" s="14">
        <f>F534+F548</f>
        <v>9729.6999999999989</v>
      </c>
      <c r="G533" s="14">
        <f>G534+G548</f>
        <v>11392.8</v>
      </c>
      <c r="H533" s="14">
        <f>H534+H548</f>
        <v>9729.6999999999989</v>
      </c>
    </row>
    <row r="534" spans="1:8" ht="15.75" outlineLevel="2" x14ac:dyDescent="0.2">
      <c r="A534" s="13" t="s">
        <v>599</v>
      </c>
      <c r="B534" s="13" t="s">
        <v>510</v>
      </c>
      <c r="C534" s="13" t="s">
        <v>127</v>
      </c>
      <c r="D534" s="13"/>
      <c r="E534" s="30" t="s">
        <v>128</v>
      </c>
      <c r="F534" s="14">
        <f>F535+F544</f>
        <v>9633.2999999999993</v>
      </c>
      <c r="G534" s="14">
        <f>G535+G544</f>
        <v>11296.4</v>
      </c>
      <c r="H534" s="14">
        <f>H535+H544</f>
        <v>9633.2999999999993</v>
      </c>
    </row>
    <row r="535" spans="1:8" ht="31.5" outlineLevel="3" x14ac:dyDescent="0.2">
      <c r="A535" s="13" t="s">
        <v>599</v>
      </c>
      <c r="B535" s="13" t="s">
        <v>510</v>
      </c>
      <c r="C535" s="13" t="s">
        <v>289</v>
      </c>
      <c r="D535" s="13"/>
      <c r="E535" s="30" t="s">
        <v>290</v>
      </c>
      <c r="F535" s="14">
        <f t="shared" ref="F535:H535" si="308">F536+F539</f>
        <v>1204.8</v>
      </c>
      <c r="G535" s="14">
        <f t="shared" si="308"/>
        <v>2867.8999999999996</v>
      </c>
      <c r="H535" s="14">
        <f t="shared" si="308"/>
        <v>1204.8</v>
      </c>
    </row>
    <row r="536" spans="1:8" ht="15.75" outlineLevel="4" x14ac:dyDescent="0.2">
      <c r="A536" s="13" t="s">
        <v>599</v>
      </c>
      <c r="B536" s="13" t="s">
        <v>510</v>
      </c>
      <c r="C536" s="13" t="s">
        <v>291</v>
      </c>
      <c r="D536" s="13"/>
      <c r="E536" s="30" t="s">
        <v>292</v>
      </c>
      <c r="F536" s="14">
        <f t="shared" ref="F536:F537" si="309">F537</f>
        <v>734.8</v>
      </c>
      <c r="G536" s="14">
        <f t="shared" ref="G536:G537" si="310">G537</f>
        <v>734.8</v>
      </c>
      <c r="H536" s="14">
        <f t="shared" ref="H536:H537" si="311">H537</f>
        <v>734.8</v>
      </c>
    </row>
    <row r="537" spans="1:8" ht="15.75" outlineLevel="5" x14ac:dyDescent="0.2">
      <c r="A537" s="13" t="s">
        <v>599</v>
      </c>
      <c r="B537" s="13" t="s">
        <v>510</v>
      </c>
      <c r="C537" s="13" t="s">
        <v>293</v>
      </c>
      <c r="D537" s="13"/>
      <c r="E537" s="30" t="s">
        <v>294</v>
      </c>
      <c r="F537" s="14">
        <f t="shared" si="309"/>
        <v>734.8</v>
      </c>
      <c r="G537" s="14">
        <f t="shared" si="310"/>
        <v>734.8</v>
      </c>
      <c r="H537" s="14">
        <f t="shared" si="311"/>
        <v>734.8</v>
      </c>
    </row>
    <row r="538" spans="1:8" ht="15.75" outlineLevel="7" x14ac:dyDescent="0.2">
      <c r="A538" s="16" t="s">
        <v>599</v>
      </c>
      <c r="B538" s="16" t="s">
        <v>510</v>
      </c>
      <c r="C538" s="16" t="s">
        <v>293</v>
      </c>
      <c r="D538" s="16" t="s">
        <v>7</v>
      </c>
      <c r="E538" s="32" t="s">
        <v>8</v>
      </c>
      <c r="F538" s="17">
        <v>734.8</v>
      </c>
      <c r="G538" s="17">
        <v>734.8</v>
      </c>
      <c r="H538" s="17">
        <v>734.8</v>
      </c>
    </row>
    <row r="539" spans="1:8" ht="15.75" outlineLevel="4" x14ac:dyDescent="0.2">
      <c r="A539" s="13" t="s">
        <v>599</v>
      </c>
      <c r="B539" s="13" t="s">
        <v>510</v>
      </c>
      <c r="C539" s="13" t="s">
        <v>295</v>
      </c>
      <c r="D539" s="13"/>
      <c r="E539" s="30" t="s">
        <v>296</v>
      </c>
      <c r="F539" s="14">
        <f>F540+F542</f>
        <v>470</v>
      </c>
      <c r="G539" s="14">
        <f t="shared" ref="G539:H539" si="312">G540+G542</f>
        <v>2133.1</v>
      </c>
      <c r="H539" s="14">
        <f t="shared" si="312"/>
        <v>470</v>
      </c>
    </row>
    <row r="540" spans="1:8" ht="15.75" outlineLevel="5" x14ac:dyDescent="0.2">
      <c r="A540" s="13" t="s">
        <v>599</v>
      </c>
      <c r="B540" s="13" t="s">
        <v>510</v>
      </c>
      <c r="C540" s="13" t="s">
        <v>297</v>
      </c>
      <c r="D540" s="13"/>
      <c r="E540" s="30" t="s">
        <v>298</v>
      </c>
      <c r="F540" s="14">
        <f t="shared" ref="F540:H540" si="313">F541</f>
        <v>470</v>
      </c>
      <c r="G540" s="14">
        <f t="shared" si="313"/>
        <v>470</v>
      </c>
      <c r="H540" s="14">
        <f t="shared" si="313"/>
        <v>470</v>
      </c>
    </row>
    <row r="541" spans="1:8" ht="15.75" outlineLevel="7" x14ac:dyDescent="0.2">
      <c r="A541" s="16" t="s">
        <v>599</v>
      </c>
      <c r="B541" s="16" t="s">
        <v>510</v>
      </c>
      <c r="C541" s="16" t="s">
        <v>297</v>
      </c>
      <c r="D541" s="16" t="s">
        <v>7</v>
      </c>
      <c r="E541" s="32" t="s">
        <v>8</v>
      </c>
      <c r="F541" s="17">
        <v>470</v>
      </c>
      <c r="G541" s="17">
        <v>470</v>
      </c>
      <c r="H541" s="17">
        <v>470</v>
      </c>
    </row>
    <row r="542" spans="1:8" ht="31.5" outlineLevel="5" x14ac:dyDescent="0.2">
      <c r="A542" s="13" t="s">
        <v>599</v>
      </c>
      <c r="B542" s="13" t="s">
        <v>510</v>
      </c>
      <c r="C542" s="13" t="s">
        <v>299</v>
      </c>
      <c r="D542" s="13"/>
      <c r="E542" s="30" t="s">
        <v>430</v>
      </c>
      <c r="F542" s="14">
        <f t="shared" ref="F542:G542" si="314">F543</f>
        <v>0</v>
      </c>
      <c r="G542" s="14">
        <f t="shared" si="314"/>
        <v>1663.1</v>
      </c>
      <c r="H542" s="14">
        <f t="shared" ref="H542" si="315">H543</f>
        <v>0</v>
      </c>
    </row>
    <row r="543" spans="1:8" ht="15.75" outlineLevel="7" x14ac:dyDescent="0.2">
      <c r="A543" s="16" t="s">
        <v>599</v>
      </c>
      <c r="B543" s="16" t="s">
        <v>510</v>
      </c>
      <c r="C543" s="16" t="s">
        <v>299</v>
      </c>
      <c r="D543" s="16" t="s">
        <v>7</v>
      </c>
      <c r="E543" s="32" t="s">
        <v>8</v>
      </c>
      <c r="F543" s="17"/>
      <c r="G543" s="17">
        <v>1663.1</v>
      </c>
      <c r="H543" s="22"/>
    </row>
    <row r="544" spans="1:8" ht="31.5" outlineLevel="3" x14ac:dyDescent="0.2">
      <c r="A544" s="13" t="s">
        <v>599</v>
      </c>
      <c r="B544" s="13" t="s">
        <v>510</v>
      </c>
      <c r="C544" s="13" t="s">
        <v>285</v>
      </c>
      <c r="D544" s="13"/>
      <c r="E544" s="30" t="s">
        <v>286</v>
      </c>
      <c r="F544" s="14">
        <f t="shared" ref="F544:F546" si="316">F545</f>
        <v>8428.5</v>
      </c>
      <c r="G544" s="14">
        <f t="shared" ref="G544:G546" si="317">G545</f>
        <v>8428.5</v>
      </c>
      <c r="H544" s="14">
        <f t="shared" ref="H544:H546" si="318">H545</f>
        <v>8428.5</v>
      </c>
    </row>
    <row r="545" spans="1:8" ht="31.5" outlineLevel="4" x14ac:dyDescent="0.2">
      <c r="A545" s="13" t="s">
        <v>599</v>
      </c>
      <c r="B545" s="13" t="s">
        <v>510</v>
      </c>
      <c r="C545" s="13" t="s">
        <v>287</v>
      </c>
      <c r="D545" s="13"/>
      <c r="E545" s="30" t="s">
        <v>39</v>
      </c>
      <c r="F545" s="14">
        <f t="shared" si="316"/>
        <v>8428.5</v>
      </c>
      <c r="G545" s="14">
        <f t="shared" si="317"/>
        <v>8428.5</v>
      </c>
      <c r="H545" s="14">
        <f t="shared" si="318"/>
        <v>8428.5</v>
      </c>
    </row>
    <row r="546" spans="1:8" ht="15.75" outlineLevel="5" x14ac:dyDescent="0.2">
      <c r="A546" s="13" t="s">
        <v>599</v>
      </c>
      <c r="B546" s="13" t="s">
        <v>510</v>
      </c>
      <c r="C546" s="13" t="s">
        <v>300</v>
      </c>
      <c r="D546" s="13"/>
      <c r="E546" s="30" t="s">
        <v>301</v>
      </c>
      <c r="F546" s="14">
        <f t="shared" si="316"/>
        <v>8428.5</v>
      </c>
      <c r="G546" s="14">
        <f t="shared" si="317"/>
        <v>8428.5</v>
      </c>
      <c r="H546" s="14">
        <f t="shared" si="318"/>
        <v>8428.5</v>
      </c>
    </row>
    <row r="547" spans="1:8" ht="15.75" outlineLevel="7" x14ac:dyDescent="0.2">
      <c r="A547" s="16" t="s">
        <v>599</v>
      </c>
      <c r="B547" s="16" t="s">
        <v>510</v>
      </c>
      <c r="C547" s="16" t="s">
        <v>300</v>
      </c>
      <c r="D547" s="16" t="s">
        <v>7</v>
      </c>
      <c r="E547" s="32" t="s">
        <v>8</v>
      </c>
      <c r="F547" s="17">
        <v>8428.5</v>
      </c>
      <c r="G547" s="17">
        <v>8428.5</v>
      </c>
      <c r="H547" s="17">
        <v>8428.5</v>
      </c>
    </row>
    <row r="548" spans="1:8" ht="31.5" outlineLevel="7" x14ac:dyDescent="0.2">
      <c r="A548" s="13" t="s">
        <v>599</v>
      </c>
      <c r="B548" s="13" t="s">
        <v>510</v>
      </c>
      <c r="C548" s="13" t="s">
        <v>34</v>
      </c>
      <c r="D548" s="13"/>
      <c r="E548" s="30" t="s">
        <v>35</v>
      </c>
      <c r="F548" s="14">
        <f t="shared" ref="F548:F550" si="319">F549</f>
        <v>96.4</v>
      </c>
      <c r="G548" s="14">
        <f t="shared" ref="G548:G550" si="320">G549</f>
        <v>96.4</v>
      </c>
      <c r="H548" s="14">
        <f t="shared" ref="H548:H550" si="321">H549</f>
        <v>96.4</v>
      </c>
    </row>
    <row r="549" spans="1:8" ht="15.75" outlineLevel="7" x14ac:dyDescent="0.2">
      <c r="A549" s="13" t="s">
        <v>599</v>
      </c>
      <c r="B549" s="13" t="s">
        <v>510</v>
      </c>
      <c r="C549" s="13" t="s">
        <v>76</v>
      </c>
      <c r="D549" s="13"/>
      <c r="E549" s="30" t="s">
        <v>77</v>
      </c>
      <c r="F549" s="14">
        <f t="shared" si="319"/>
        <v>96.4</v>
      </c>
      <c r="G549" s="14">
        <f t="shared" si="320"/>
        <v>96.4</v>
      </c>
      <c r="H549" s="14">
        <f t="shared" si="321"/>
        <v>96.4</v>
      </c>
    </row>
    <row r="550" spans="1:8" ht="31.5" outlineLevel="7" x14ac:dyDescent="0.2">
      <c r="A550" s="13" t="s">
        <v>599</v>
      </c>
      <c r="B550" s="13" t="s">
        <v>510</v>
      </c>
      <c r="C550" s="13" t="s">
        <v>78</v>
      </c>
      <c r="D550" s="13"/>
      <c r="E550" s="30" t="s">
        <v>79</v>
      </c>
      <c r="F550" s="14">
        <f t="shared" si="319"/>
        <v>96.4</v>
      </c>
      <c r="G550" s="14">
        <f t="shared" si="320"/>
        <v>96.4</v>
      </c>
      <c r="H550" s="14">
        <f t="shared" si="321"/>
        <v>96.4</v>
      </c>
    </row>
    <row r="551" spans="1:8" ht="15.75" outlineLevel="7" x14ac:dyDescent="0.2">
      <c r="A551" s="13" t="s">
        <v>599</v>
      </c>
      <c r="B551" s="13" t="s">
        <v>510</v>
      </c>
      <c r="C551" s="13" t="s">
        <v>80</v>
      </c>
      <c r="D551" s="13"/>
      <c r="E551" s="30" t="s">
        <v>81</v>
      </c>
      <c r="F551" s="14">
        <f t="shared" ref="F551" si="322">F552</f>
        <v>96.4</v>
      </c>
      <c r="G551" s="14">
        <f t="shared" ref="G551:H551" si="323">G552</f>
        <v>96.4</v>
      </c>
      <c r="H551" s="14">
        <f t="shared" si="323"/>
        <v>96.4</v>
      </c>
    </row>
    <row r="552" spans="1:8" ht="15.75" outlineLevel="7" x14ac:dyDescent="0.2">
      <c r="A552" s="16" t="s">
        <v>599</v>
      </c>
      <c r="B552" s="16" t="s">
        <v>510</v>
      </c>
      <c r="C552" s="16" t="s">
        <v>80</v>
      </c>
      <c r="D552" s="16" t="s">
        <v>7</v>
      </c>
      <c r="E552" s="32" t="s">
        <v>8</v>
      </c>
      <c r="F552" s="17">
        <v>96.4</v>
      </c>
      <c r="G552" s="17">
        <v>96.4</v>
      </c>
      <c r="H552" s="17">
        <v>96.4</v>
      </c>
    </row>
    <row r="553" spans="1:8" ht="15.75" outlineLevel="7" x14ac:dyDescent="0.2">
      <c r="A553" s="13" t="s">
        <v>599</v>
      </c>
      <c r="B553" s="13" t="s">
        <v>512</v>
      </c>
      <c r="C553" s="16"/>
      <c r="D553" s="16"/>
      <c r="E553" s="7" t="s">
        <v>513</v>
      </c>
      <c r="F553" s="14">
        <f t="shared" ref="F553:G558" si="324">F554</f>
        <v>32</v>
      </c>
      <c r="G553" s="14">
        <f t="shared" si="324"/>
        <v>24.6</v>
      </c>
      <c r="H553" s="14">
        <f t="shared" ref="H553:H558" si="325">H554</f>
        <v>21.4</v>
      </c>
    </row>
    <row r="554" spans="1:8" ht="15.75" outlineLevel="7" x14ac:dyDescent="0.2">
      <c r="A554" s="13" t="s">
        <v>599</v>
      </c>
      <c r="B554" s="13" t="s">
        <v>514</v>
      </c>
      <c r="C554" s="13"/>
      <c r="D554" s="13"/>
      <c r="E554" s="30" t="s">
        <v>515</v>
      </c>
      <c r="F554" s="14">
        <f t="shared" si="324"/>
        <v>32</v>
      </c>
      <c r="G554" s="14">
        <f t="shared" si="324"/>
        <v>24.6</v>
      </c>
      <c r="H554" s="14">
        <f t="shared" si="325"/>
        <v>21.4</v>
      </c>
    </row>
    <row r="555" spans="1:8" ht="31.5" outlineLevel="7" x14ac:dyDescent="0.2">
      <c r="A555" s="13" t="s">
        <v>599</v>
      </c>
      <c r="B555" s="13" t="s">
        <v>514</v>
      </c>
      <c r="C555" s="13" t="s">
        <v>34</v>
      </c>
      <c r="D555" s="13"/>
      <c r="E555" s="30" t="s">
        <v>35</v>
      </c>
      <c r="F555" s="14">
        <f t="shared" si="324"/>
        <v>32</v>
      </c>
      <c r="G555" s="14">
        <f t="shared" si="324"/>
        <v>24.6</v>
      </c>
      <c r="H555" s="14">
        <f t="shared" si="325"/>
        <v>21.4</v>
      </c>
    </row>
    <row r="556" spans="1:8" ht="15.75" outlineLevel="7" x14ac:dyDescent="0.2">
      <c r="A556" s="13" t="s">
        <v>599</v>
      </c>
      <c r="B556" s="13" t="s">
        <v>514</v>
      </c>
      <c r="C556" s="13" t="s">
        <v>76</v>
      </c>
      <c r="D556" s="13"/>
      <c r="E556" s="30" t="s">
        <v>77</v>
      </c>
      <c r="F556" s="14">
        <f t="shared" si="324"/>
        <v>32</v>
      </c>
      <c r="G556" s="14">
        <f t="shared" si="324"/>
        <v>24.6</v>
      </c>
      <c r="H556" s="14">
        <f t="shared" si="325"/>
        <v>21.4</v>
      </c>
    </row>
    <row r="557" spans="1:8" ht="31.5" outlineLevel="7" x14ac:dyDescent="0.2">
      <c r="A557" s="13" t="s">
        <v>599</v>
      </c>
      <c r="B557" s="13" t="s">
        <v>514</v>
      </c>
      <c r="C557" s="13" t="s">
        <v>78</v>
      </c>
      <c r="D557" s="13"/>
      <c r="E557" s="30" t="s">
        <v>79</v>
      </c>
      <c r="F557" s="14">
        <f t="shared" si="324"/>
        <v>32</v>
      </c>
      <c r="G557" s="14">
        <f t="shared" si="324"/>
        <v>24.6</v>
      </c>
      <c r="H557" s="14">
        <f t="shared" si="325"/>
        <v>21.4</v>
      </c>
    </row>
    <row r="558" spans="1:8" ht="15.75" outlineLevel="7" x14ac:dyDescent="0.2">
      <c r="A558" s="13" t="s">
        <v>599</v>
      </c>
      <c r="B558" s="13" t="s">
        <v>514</v>
      </c>
      <c r="C558" s="13" t="s">
        <v>80</v>
      </c>
      <c r="D558" s="13"/>
      <c r="E558" s="30" t="s">
        <v>81</v>
      </c>
      <c r="F558" s="14">
        <f t="shared" si="324"/>
        <v>32</v>
      </c>
      <c r="G558" s="14">
        <f t="shared" si="324"/>
        <v>24.6</v>
      </c>
      <c r="H558" s="14">
        <f t="shared" si="325"/>
        <v>21.4</v>
      </c>
    </row>
    <row r="559" spans="1:8" ht="15.75" outlineLevel="7" x14ac:dyDescent="0.2">
      <c r="A559" s="16" t="s">
        <v>599</v>
      </c>
      <c r="B559" s="16" t="s">
        <v>514</v>
      </c>
      <c r="C559" s="16" t="s">
        <v>80</v>
      </c>
      <c r="D559" s="16" t="s">
        <v>7</v>
      </c>
      <c r="E559" s="32" t="s">
        <v>8</v>
      </c>
      <c r="F559" s="17">
        <v>32</v>
      </c>
      <c r="G559" s="17">
        <v>24.6</v>
      </c>
      <c r="H559" s="17">
        <v>21.4</v>
      </c>
    </row>
    <row r="560" spans="1:8" ht="15.75" outlineLevel="7" x14ac:dyDescent="0.2">
      <c r="A560" s="13" t="s">
        <v>599</v>
      </c>
      <c r="B560" s="13" t="s">
        <v>582</v>
      </c>
      <c r="C560" s="16"/>
      <c r="D560" s="16"/>
      <c r="E560" s="7" t="s">
        <v>583</v>
      </c>
      <c r="F560" s="14">
        <f t="shared" ref="F560:F565" si="326">F561</f>
        <v>1000</v>
      </c>
      <c r="G560" s="14">
        <f t="shared" ref="G560:G565" si="327">G561</f>
        <v>1000</v>
      </c>
      <c r="H560" s="14">
        <f t="shared" ref="H560:H565" si="328">H561</f>
        <v>1000</v>
      </c>
    </row>
    <row r="561" spans="1:8" ht="15.75" outlineLevel="7" x14ac:dyDescent="0.2">
      <c r="A561" s="13" t="s">
        <v>599</v>
      </c>
      <c r="B561" s="13" t="s">
        <v>586</v>
      </c>
      <c r="C561" s="13"/>
      <c r="D561" s="13"/>
      <c r="E561" s="30" t="s">
        <v>587</v>
      </c>
      <c r="F561" s="14">
        <f t="shared" si="326"/>
        <v>1000</v>
      </c>
      <c r="G561" s="14">
        <f t="shared" si="327"/>
        <v>1000</v>
      </c>
      <c r="H561" s="14">
        <f t="shared" si="328"/>
        <v>1000</v>
      </c>
    </row>
    <row r="562" spans="1:8" ht="31.5" outlineLevel="2" x14ac:dyDescent="0.2">
      <c r="A562" s="13" t="s">
        <v>599</v>
      </c>
      <c r="B562" s="13" t="s">
        <v>586</v>
      </c>
      <c r="C562" s="13" t="s">
        <v>24</v>
      </c>
      <c r="D562" s="13"/>
      <c r="E562" s="30" t="s">
        <v>25</v>
      </c>
      <c r="F562" s="14">
        <f t="shared" si="326"/>
        <v>1000</v>
      </c>
      <c r="G562" s="14">
        <f t="shared" si="327"/>
        <v>1000</v>
      </c>
      <c r="H562" s="14">
        <f t="shared" si="328"/>
        <v>1000</v>
      </c>
    </row>
    <row r="563" spans="1:8" ht="31.5" outlineLevel="3" x14ac:dyDescent="0.2">
      <c r="A563" s="13" t="s">
        <v>599</v>
      </c>
      <c r="B563" s="13" t="s">
        <v>586</v>
      </c>
      <c r="C563" s="13" t="s">
        <v>26</v>
      </c>
      <c r="D563" s="13"/>
      <c r="E563" s="30" t="s">
        <v>27</v>
      </c>
      <c r="F563" s="14">
        <f t="shared" si="326"/>
        <v>1000</v>
      </c>
      <c r="G563" s="14">
        <f t="shared" si="327"/>
        <v>1000</v>
      </c>
      <c r="H563" s="14">
        <f t="shared" si="328"/>
        <v>1000</v>
      </c>
    </row>
    <row r="564" spans="1:8" ht="15.75" outlineLevel="4" x14ac:dyDescent="0.2">
      <c r="A564" s="13" t="s">
        <v>599</v>
      </c>
      <c r="B564" s="13" t="s">
        <v>586</v>
      </c>
      <c r="C564" s="13" t="s">
        <v>259</v>
      </c>
      <c r="D564" s="13"/>
      <c r="E564" s="30" t="s">
        <v>260</v>
      </c>
      <c r="F564" s="14">
        <f t="shared" si="326"/>
        <v>1000</v>
      </c>
      <c r="G564" s="14">
        <f t="shared" si="327"/>
        <v>1000</v>
      </c>
      <c r="H564" s="14">
        <f t="shared" si="328"/>
        <v>1000</v>
      </c>
    </row>
    <row r="565" spans="1:8" ht="34.5" customHeight="1" outlineLevel="5" x14ac:dyDescent="0.2">
      <c r="A565" s="13" t="s">
        <v>599</v>
      </c>
      <c r="B565" s="13" t="s">
        <v>586</v>
      </c>
      <c r="C565" s="13" t="s">
        <v>468</v>
      </c>
      <c r="D565" s="13"/>
      <c r="E565" s="30" t="s">
        <v>469</v>
      </c>
      <c r="F565" s="14">
        <f t="shared" si="326"/>
        <v>1000</v>
      </c>
      <c r="G565" s="14">
        <f t="shared" si="327"/>
        <v>1000</v>
      </c>
      <c r="H565" s="14">
        <f t="shared" si="328"/>
        <v>1000</v>
      </c>
    </row>
    <row r="566" spans="1:8" ht="15.75" outlineLevel="7" x14ac:dyDescent="0.2">
      <c r="A566" s="16" t="s">
        <v>599</v>
      </c>
      <c r="B566" s="16" t="s">
        <v>586</v>
      </c>
      <c r="C566" s="16" t="s">
        <v>468</v>
      </c>
      <c r="D566" s="16" t="s">
        <v>21</v>
      </c>
      <c r="E566" s="32" t="s">
        <v>22</v>
      </c>
      <c r="F566" s="17">
        <v>1000</v>
      </c>
      <c r="G566" s="17">
        <v>1000</v>
      </c>
      <c r="H566" s="17">
        <v>1000</v>
      </c>
    </row>
    <row r="567" spans="1:8" ht="15.75" outlineLevel="7" x14ac:dyDescent="0.2">
      <c r="A567" s="16"/>
      <c r="B567" s="16"/>
      <c r="C567" s="16"/>
      <c r="D567" s="16"/>
      <c r="E567" s="32"/>
      <c r="F567" s="17"/>
      <c r="G567" s="17"/>
      <c r="H567" s="17"/>
    </row>
    <row r="568" spans="1:8" ht="15.75" x14ac:dyDescent="0.2">
      <c r="A568" s="13" t="s">
        <v>601</v>
      </c>
      <c r="B568" s="13"/>
      <c r="C568" s="13"/>
      <c r="D568" s="13"/>
      <c r="E568" s="30" t="s">
        <v>602</v>
      </c>
      <c r="F568" s="14">
        <f>F569+F576+F667+F690</f>
        <v>1700262.71</v>
      </c>
      <c r="G568" s="14">
        <f>G569+G576+G667+G690</f>
        <v>1693786.7</v>
      </c>
      <c r="H568" s="14">
        <f>H569+H576+H667+H690</f>
        <v>1698163.6099999999</v>
      </c>
    </row>
    <row r="569" spans="1:8" ht="15.75" x14ac:dyDescent="0.2">
      <c r="A569" s="13" t="s">
        <v>601</v>
      </c>
      <c r="B569" s="13" t="s">
        <v>506</v>
      </c>
      <c r="C569" s="13"/>
      <c r="D569" s="13"/>
      <c r="E569" s="7" t="s">
        <v>507</v>
      </c>
      <c r="F569" s="14">
        <f t="shared" ref="F569:F574" si="329">F570</f>
        <v>35.4</v>
      </c>
      <c r="G569" s="14">
        <f t="shared" ref="G569:G574" si="330">G570</f>
        <v>35.4</v>
      </c>
      <c r="H569" s="14">
        <f t="shared" ref="H569:H574" si="331">H570</f>
        <v>35.4</v>
      </c>
    </row>
    <row r="570" spans="1:8" ht="15.75" outlineLevel="1" x14ac:dyDescent="0.2">
      <c r="A570" s="13" t="s">
        <v>601</v>
      </c>
      <c r="B570" s="13" t="s">
        <v>510</v>
      </c>
      <c r="C570" s="13"/>
      <c r="D570" s="13"/>
      <c r="E570" s="30" t="s">
        <v>511</v>
      </c>
      <c r="F570" s="14">
        <f t="shared" si="329"/>
        <v>35.4</v>
      </c>
      <c r="G570" s="14">
        <f t="shared" si="330"/>
        <v>35.4</v>
      </c>
      <c r="H570" s="14">
        <f t="shared" si="331"/>
        <v>35.4</v>
      </c>
    </row>
    <row r="571" spans="1:8" ht="31.5" outlineLevel="2" x14ac:dyDescent="0.2">
      <c r="A571" s="13" t="s">
        <v>601</v>
      </c>
      <c r="B571" s="13" t="s">
        <v>510</v>
      </c>
      <c r="C571" s="13" t="s">
        <v>34</v>
      </c>
      <c r="D571" s="13"/>
      <c r="E571" s="30" t="s">
        <v>35</v>
      </c>
      <c r="F571" s="14">
        <f t="shared" si="329"/>
        <v>35.4</v>
      </c>
      <c r="G571" s="14">
        <f t="shared" si="330"/>
        <v>35.4</v>
      </c>
      <c r="H571" s="14">
        <f t="shared" si="331"/>
        <v>35.4</v>
      </c>
    </row>
    <row r="572" spans="1:8" ht="15.75" outlineLevel="3" x14ac:dyDescent="0.2">
      <c r="A572" s="13" t="s">
        <v>601</v>
      </c>
      <c r="B572" s="13" t="s">
        <v>510</v>
      </c>
      <c r="C572" s="13" t="s">
        <v>76</v>
      </c>
      <c r="D572" s="13"/>
      <c r="E572" s="30" t="s">
        <v>77</v>
      </c>
      <c r="F572" s="14">
        <f t="shared" si="329"/>
        <v>35.4</v>
      </c>
      <c r="G572" s="14">
        <f t="shared" si="330"/>
        <v>35.4</v>
      </c>
      <c r="H572" s="14">
        <f t="shared" si="331"/>
        <v>35.4</v>
      </c>
    </row>
    <row r="573" spans="1:8" ht="31.5" outlineLevel="4" x14ac:dyDescent="0.2">
      <c r="A573" s="13" t="s">
        <v>601</v>
      </c>
      <c r="B573" s="13" t="s">
        <v>510</v>
      </c>
      <c r="C573" s="13" t="s">
        <v>78</v>
      </c>
      <c r="D573" s="13"/>
      <c r="E573" s="30" t="s">
        <v>79</v>
      </c>
      <c r="F573" s="14">
        <f t="shared" si="329"/>
        <v>35.4</v>
      </c>
      <c r="G573" s="14">
        <f t="shared" si="330"/>
        <v>35.4</v>
      </c>
      <c r="H573" s="14">
        <f t="shared" si="331"/>
        <v>35.4</v>
      </c>
    </row>
    <row r="574" spans="1:8" ht="15.75" outlineLevel="5" x14ac:dyDescent="0.2">
      <c r="A574" s="13" t="s">
        <v>601</v>
      </c>
      <c r="B574" s="13" t="s">
        <v>510</v>
      </c>
      <c r="C574" s="13" t="s">
        <v>80</v>
      </c>
      <c r="D574" s="13"/>
      <c r="E574" s="30" t="s">
        <v>81</v>
      </c>
      <c r="F574" s="14">
        <f t="shared" si="329"/>
        <v>35.4</v>
      </c>
      <c r="G574" s="14">
        <f t="shared" si="330"/>
        <v>35.4</v>
      </c>
      <c r="H574" s="14">
        <f t="shared" si="331"/>
        <v>35.4</v>
      </c>
    </row>
    <row r="575" spans="1:8" ht="15.75" outlineLevel="7" x14ac:dyDescent="0.2">
      <c r="A575" s="16" t="s">
        <v>601</v>
      </c>
      <c r="B575" s="16" t="s">
        <v>510</v>
      </c>
      <c r="C575" s="16" t="s">
        <v>80</v>
      </c>
      <c r="D575" s="16" t="s">
        <v>7</v>
      </c>
      <c r="E575" s="32" t="s">
        <v>8</v>
      </c>
      <c r="F575" s="17">
        <v>35.4</v>
      </c>
      <c r="G575" s="17">
        <v>35.4</v>
      </c>
      <c r="H575" s="17">
        <v>35.4</v>
      </c>
    </row>
    <row r="576" spans="1:8" ht="15.75" outlineLevel="7" x14ac:dyDescent="0.2">
      <c r="A576" s="13" t="s">
        <v>601</v>
      </c>
      <c r="B576" s="13" t="s">
        <v>512</v>
      </c>
      <c r="C576" s="16"/>
      <c r="D576" s="16"/>
      <c r="E576" s="7" t="s">
        <v>513</v>
      </c>
      <c r="F576" s="14">
        <f>F577+F597+F616+F622+F628</f>
        <v>1673732.71</v>
      </c>
      <c r="G576" s="14">
        <f t="shared" ref="G576:H576" si="332">G577+G597+G616+G622+G628</f>
        <v>1668209.9000000001</v>
      </c>
      <c r="H576" s="14">
        <f t="shared" si="332"/>
        <v>1672409.71</v>
      </c>
    </row>
    <row r="577" spans="1:8" ht="15.75" outlineLevel="1" x14ac:dyDescent="0.2">
      <c r="A577" s="13" t="s">
        <v>601</v>
      </c>
      <c r="B577" s="13" t="s">
        <v>603</v>
      </c>
      <c r="C577" s="13"/>
      <c r="D577" s="13"/>
      <c r="E577" s="30" t="s">
        <v>604</v>
      </c>
      <c r="F577" s="14">
        <f t="shared" ref="F577:G577" si="333">F578</f>
        <v>680012.80000000005</v>
      </c>
      <c r="G577" s="14">
        <f t="shared" si="333"/>
        <v>666114.4</v>
      </c>
      <c r="H577" s="14">
        <f>H578</f>
        <v>663078.19999999995</v>
      </c>
    </row>
    <row r="578" spans="1:8" ht="15.75" outlineLevel="2" x14ac:dyDescent="0.2">
      <c r="A578" s="13" t="s">
        <v>601</v>
      </c>
      <c r="B578" s="13" t="s">
        <v>603</v>
      </c>
      <c r="C578" s="13" t="s">
        <v>234</v>
      </c>
      <c r="D578" s="13"/>
      <c r="E578" s="30" t="s">
        <v>235</v>
      </c>
      <c r="F578" s="14">
        <f>F579+F587</f>
        <v>680012.80000000005</v>
      </c>
      <c r="G578" s="14">
        <f>G579+G587</f>
        <v>666114.4</v>
      </c>
      <c r="H578" s="14">
        <f>H579+H587</f>
        <v>663078.19999999995</v>
      </c>
    </row>
    <row r="579" spans="1:8" ht="31.5" outlineLevel="3" x14ac:dyDescent="0.2">
      <c r="A579" s="13" t="s">
        <v>601</v>
      </c>
      <c r="B579" s="13" t="s">
        <v>603</v>
      </c>
      <c r="C579" s="13" t="s">
        <v>236</v>
      </c>
      <c r="D579" s="13"/>
      <c r="E579" s="30" t="s">
        <v>237</v>
      </c>
      <c r="F579" s="14">
        <f>F580</f>
        <v>8381.5</v>
      </c>
      <c r="G579" s="14">
        <f t="shared" ref="G579:H579" si="334">G580</f>
        <v>6448.8</v>
      </c>
      <c r="H579" s="14">
        <f t="shared" si="334"/>
        <v>4710.6000000000004</v>
      </c>
    </row>
    <row r="580" spans="1:8" ht="31.5" outlineLevel="4" x14ac:dyDescent="0.2">
      <c r="A580" s="13" t="s">
        <v>601</v>
      </c>
      <c r="B580" s="13" t="s">
        <v>603</v>
      </c>
      <c r="C580" s="13" t="s">
        <v>238</v>
      </c>
      <c r="D580" s="13"/>
      <c r="E580" s="30" t="s">
        <v>239</v>
      </c>
      <c r="F580" s="14">
        <f>F581+F585+F583</f>
        <v>8381.5</v>
      </c>
      <c r="G580" s="14">
        <f t="shared" ref="G580:H580" si="335">G581+G585+G583</f>
        <v>6448.8</v>
      </c>
      <c r="H580" s="14">
        <f t="shared" si="335"/>
        <v>4710.6000000000004</v>
      </c>
    </row>
    <row r="581" spans="1:8" ht="15.75" outlineLevel="5" x14ac:dyDescent="0.2">
      <c r="A581" s="13" t="s">
        <v>601</v>
      </c>
      <c r="B581" s="13" t="s">
        <v>603</v>
      </c>
      <c r="C581" s="13" t="s">
        <v>302</v>
      </c>
      <c r="D581" s="13"/>
      <c r="E581" s="30" t="s">
        <v>303</v>
      </c>
      <c r="F581" s="14">
        <f t="shared" ref="F581:G581" si="336">F582</f>
        <v>6881.5</v>
      </c>
      <c r="G581" s="14">
        <f t="shared" si="336"/>
        <v>5298.8</v>
      </c>
      <c r="H581" s="14">
        <f>H582</f>
        <v>4610.6000000000004</v>
      </c>
    </row>
    <row r="582" spans="1:8" ht="15.75" outlineLevel="7" x14ac:dyDescent="0.2">
      <c r="A582" s="16" t="s">
        <v>601</v>
      </c>
      <c r="B582" s="16" t="s">
        <v>603</v>
      </c>
      <c r="C582" s="16" t="s">
        <v>302</v>
      </c>
      <c r="D582" s="16" t="s">
        <v>15</v>
      </c>
      <c r="E582" s="32" t="s">
        <v>16</v>
      </c>
      <c r="F582" s="17">
        <v>6881.5</v>
      </c>
      <c r="G582" s="17">
        <v>5298.8</v>
      </c>
      <c r="H582" s="17">
        <v>4610.6000000000004</v>
      </c>
    </row>
    <row r="583" spans="1:8" s="12" customFormat="1" ht="15.75" outlineLevel="7" x14ac:dyDescent="0.2">
      <c r="A583" s="13" t="s">
        <v>601</v>
      </c>
      <c r="B583" s="13" t="s">
        <v>603</v>
      </c>
      <c r="C583" s="18" t="s">
        <v>448</v>
      </c>
      <c r="D583" s="18"/>
      <c r="E583" s="47" t="s">
        <v>446</v>
      </c>
      <c r="F583" s="14">
        <f t="shared" ref="F583:G583" si="337">F584</f>
        <v>100</v>
      </c>
      <c r="G583" s="14">
        <f t="shared" si="337"/>
        <v>100</v>
      </c>
      <c r="H583" s="14">
        <f t="shared" ref="H583" si="338">H584</f>
        <v>100</v>
      </c>
    </row>
    <row r="584" spans="1:8" ht="15.75" outlineLevel="7" x14ac:dyDescent="0.2">
      <c r="A584" s="16" t="s">
        <v>601</v>
      </c>
      <c r="B584" s="16" t="s">
        <v>603</v>
      </c>
      <c r="C584" s="19" t="s">
        <v>448</v>
      </c>
      <c r="D584" s="19" t="s">
        <v>70</v>
      </c>
      <c r="E584" s="44" t="s">
        <v>447</v>
      </c>
      <c r="F584" s="17">
        <v>100</v>
      </c>
      <c r="G584" s="17">
        <v>100</v>
      </c>
      <c r="H584" s="17">
        <v>100</v>
      </c>
    </row>
    <row r="585" spans="1:8" ht="31.5" outlineLevel="5" x14ac:dyDescent="0.2">
      <c r="A585" s="33" t="s">
        <v>601</v>
      </c>
      <c r="B585" s="33" t="s">
        <v>603</v>
      </c>
      <c r="C585" s="33" t="s">
        <v>304</v>
      </c>
      <c r="D585" s="33"/>
      <c r="E585" s="45" t="s">
        <v>626</v>
      </c>
      <c r="F585" s="34">
        <f t="shared" ref="F585:H585" si="339">F586</f>
        <v>1400</v>
      </c>
      <c r="G585" s="34">
        <f t="shared" si="339"/>
        <v>1050</v>
      </c>
      <c r="H585" s="34">
        <f t="shared" si="339"/>
        <v>0</v>
      </c>
    </row>
    <row r="586" spans="1:8" ht="15.75" outlineLevel="7" x14ac:dyDescent="0.2">
      <c r="A586" s="35" t="s">
        <v>601</v>
      </c>
      <c r="B586" s="35" t="s">
        <v>603</v>
      </c>
      <c r="C586" s="35" t="s">
        <v>304</v>
      </c>
      <c r="D586" s="35" t="s">
        <v>70</v>
      </c>
      <c r="E586" s="46" t="s">
        <v>71</v>
      </c>
      <c r="F586" s="36">
        <v>1400</v>
      </c>
      <c r="G586" s="36">
        <v>1050</v>
      </c>
      <c r="H586" s="36"/>
    </row>
    <row r="587" spans="1:8" ht="31.5" outlineLevel="3" x14ac:dyDescent="0.2">
      <c r="A587" s="13" t="s">
        <v>601</v>
      </c>
      <c r="B587" s="13" t="s">
        <v>603</v>
      </c>
      <c r="C587" s="13" t="s">
        <v>305</v>
      </c>
      <c r="D587" s="13"/>
      <c r="E587" s="30" t="s">
        <v>306</v>
      </c>
      <c r="F587" s="14">
        <f t="shared" ref="F587:H587" si="340">F588+F591</f>
        <v>671631.3</v>
      </c>
      <c r="G587" s="14">
        <f t="shared" si="340"/>
        <v>659665.6</v>
      </c>
      <c r="H587" s="14">
        <f t="shared" si="340"/>
        <v>658367.6</v>
      </c>
    </row>
    <row r="588" spans="1:8" ht="31.5" outlineLevel="4" x14ac:dyDescent="0.2">
      <c r="A588" s="13" t="s">
        <v>601</v>
      </c>
      <c r="B588" s="13" t="s">
        <v>603</v>
      </c>
      <c r="C588" s="13" t="s">
        <v>307</v>
      </c>
      <c r="D588" s="13"/>
      <c r="E588" s="30" t="s">
        <v>39</v>
      </c>
      <c r="F588" s="14">
        <f t="shared" ref="F588:F589" si="341">F589</f>
        <v>136462.5</v>
      </c>
      <c r="G588" s="14">
        <f t="shared" ref="G588:G589" si="342">G589</f>
        <v>136462.5</v>
      </c>
      <c r="H588" s="14">
        <f t="shared" ref="H588:H589" si="343">H589</f>
        <v>136462.5</v>
      </c>
    </row>
    <row r="589" spans="1:8" ht="15.75" outlineLevel="5" x14ac:dyDescent="0.2">
      <c r="A589" s="13" t="s">
        <v>601</v>
      </c>
      <c r="B589" s="13" t="s">
        <v>603</v>
      </c>
      <c r="C589" s="13" t="s">
        <v>308</v>
      </c>
      <c r="D589" s="13"/>
      <c r="E589" s="30" t="s">
        <v>309</v>
      </c>
      <c r="F589" s="14">
        <f t="shared" si="341"/>
        <v>136462.5</v>
      </c>
      <c r="G589" s="14">
        <f t="shared" si="342"/>
        <v>136462.5</v>
      </c>
      <c r="H589" s="14">
        <f t="shared" si="343"/>
        <v>136462.5</v>
      </c>
    </row>
    <row r="590" spans="1:8" ht="15.75" outlineLevel="7" x14ac:dyDescent="0.2">
      <c r="A590" s="16" t="s">
        <v>601</v>
      </c>
      <c r="B590" s="16" t="s">
        <v>603</v>
      </c>
      <c r="C590" s="16" t="s">
        <v>308</v>
      </c>
      <c r="D590" s="16" t="s">
        <v>70</v>
      </c>
      <c r="E590" s="32" t="s">
        <v>71</v>
      </c>
      <c r="F590" s="17">
        <v>136462.5</v>
      </c>
      <c r="G590" s="17">
        <v>136462.5</v>
      </c>
      <c r="H590" s="17">
        <v>136462.5</v>
      </c>
    </row>
    <row r="591" spans="1:8" ht="31.5" outlineLevel="4" x14ac:dyDescent="0.2">
      <c r="A591" s="13" t="s">
        <v>601</v>
      </c>
      <c r="B591" s="13" t="s">
        <v>603</v>
      </c>
      <c r="C591" s="13" t="s">
        <v>310</v>
      </c>
      <c r="D591" s="13"/>
      <c r="E591" s="30" t="s">
        <v>311</v>
      </c>
      <c r="F591" s="14">
        <f t="shared" ref="F591:H591" si="344">F592+F594</f>
        <v>535168.80000000005</v>
      </c>
      <c r="G591" s="14">
        <f t="shared" si="344"/>
        <v>523203.1</v>
      </c>
      <c r="H591" s="14">
        <f t="shared" si="344"/>
        <v>521905.1</v>
      </c>
    </row>
    <row r="592" spans="1:8" ht="31.5" outlineLevel="5" x14ac:dyDescent="0.2">
      <c r="A592" s="13" t="s">
        <v>601</v>
      </c>
      <c r="B592" s="13" t="s">
        <v>603</v>
      </c>
      <c r="C592" s="13" t="s">
        <v>312</v>
      </c>
      <c r="D592" s="13"/>
      <c r="E592" s="30" t="s">
        <v>313</v>
      </c>
      <c r="F592" s="14">
        <f t="shared" ref="F592:G592" si="345">F593</f>
        <v>6287.7</v>
      </c>
      <c r="G592" s="14">
        <f t="shared" si="345"/>
        <v>6287.7</v>
      </c>
      <c r="H592" s="14">
        <f>H593</f>
        <v>6287.7</v>
      </c>
    </row>
    <row r="593" spans="1:8" ht="15.75" outlineLevel="7" x14ac:dyDescent="0.2">
      <c r="A593" s="16" t="s">
        <v>601</v>
      </c>
      <c r="B593" s="16" t="s">
        <v>603</v>
      </c>
      <c r="C593" s="16" t="s">
        <v>312</v>
      </c>
      <c r="D593" s="16" t="s">
        <v>70</v>
      </c>
      <c r="E593" s="32" t="s">
        <v>71</v>
      </c>
      <c r="F593" s="17">
        <v>6287.7</v>
      </c>
      <c r="G593" s="17">
        <v>6287.7</v>
      </c>
      <c r="H593" s="17">
        <v>6287.7</v>
      </c>
    </row>
    <row r="594" spans="1:8" ht="15.75" outlineLevel="5" x14ac:dyDescent="0.2">
      <c r="A594" s="33" t="s">
        <v>601</v>
      </c>
      <c r="B594" s="33" t="s">
        <v>603</v>
      </c>
      <c r="C594" s="33" t="s">
        <v>314</v>
      </c>
      <c r="D594" s="33"/>
      <c r="E594" s="45" t="s">
        <v>315</v>
      </c>
      <c r="F594" s="34">
        <f>F595+F596</f>
        <v>528881.10000000009</v>
      </c>
      <c r="G594" s="34">
        <f t="shared" ref="G594:H594" si="346">G595+G596</f>
        <v>516915.39999999997</v>
      </c>
      <c r="H594" s="34">
        <f t="shared" si="346"/>
        <v>515617.39999999997</v>
      </c>
    </row>
    <row r="595" spans="1:8" ht="15.75" outlineLevel="7" x14ac:dyDescent="0.2">
      <c r="A595" s="35" t="s">
        <v>601</v>
      </c>
      <c r="B595" s="35" t="s">
        <v>603</v>
      </c>
      <c r="C595" s="35" t="s">
        <v>314</v>
      </c>
      <c r="D595" s="35" t="s">
        <v>70</v>
      </c>
      <c r="E595" s="46" t="s">
        <v>71</v>
      </c>
      <c r="F595" s="36">
        <f>500127.9-515.3</f>
        <v>499612.60000000003</v>
      </c>
      <c r="G595" s="36">
        <v>487262.8</v>
      </c>
      <c r="H595" s="36">
        <v>485964.79999999999</v>
      </c>
    </row>
    <row r="596" spans="1:8" ht="15.75" outlineLevel="7" x14ac:dyDescent="0.2">
      <c r="A596" s="35" t="s">
        <v>601</v>
      </c>
      <c r="B596" s="35" t="s">
        <v>603</v>
      </c>
      <c r="C596" s="35" t="s">
        <v>314</v>
      </c>
      <c r="D596" s="35" t="s">
        <v>15</v>
      </c>
      <c r="E596" s="46" t="s">
        <v>16</v>
      </c>
      <c r="F596" s="36">
        <v>29268.5</v>
      </c>
      <c r="G596" s="36">
        <v>29652.6</v>
      </c>
      <c r="H596" s="36">
        <v>29652.6</v>
      </c>
    </row>
    <row r="597" spans="1:8" ht="15.75" outlineLevel="1" x14ac:dyDescent="0.2">
      <c r="A597" s="13" t="s">
        <v>601</v>
      </c>
      <c r="B597" s="13" t="s">
        <v>573</v>
      </c>
      <c r="C597" s="13"/>
      <c r="D597" s="13"/>
      <c r="E597" s="30" t="s">
        <v>605</v>
      </c>
      <c r="F597" s="14">
        <f t="shared" ref="F597:H598" si="347">F598</f>
        <v>852570.2</v>
      </c>
      <c r="G597" s="14">
        <f t="shared" si="347"/>
        <v>859177.60000000009</v>
      </c>
      <c r="H597" s="14">
        <f t="shared" si="347"/>
        <v>863842.3</v>
      </c>
    </row>
    <row r="598" spans="1:8" ht="15.75" outlineLevel="2" x14ac:dyDescent="0.2">
      <c r="A598" s="13" t="s">
        <v>601</v>
      </c>
      <c r="B598" s="13" t="s">
        <v>573</v>
      </c>
      <c r="C598" s="13" t="s">
        <v>234</v>
      </c>
      <c r="D598" s="13"/>
      <c r="E598" s="30" t="s">
        <v>235</v>
      </c>
      <c r="F598" s="14">
        <f>F599</f>
        <v>852570.2</v>
      </c>
      <c r="G598" s="14">
        <f t="shared" si="347"/>
        <v>859177.60000000009</v>
      </c>
      <c r="H598" s="14">
        <f t="shared" si="347"/>
        <v>863842.3</v>
      </c>
    </row>
    <row r="599" spans="1:8" ht="31.5" outlineLevel="3" x14ac:dyDescent="0.2">
      <c r="A599" s="13" t="s">
        <v>601</v>
      </c>
      <c r="B599" s="13" t="s">
        <v>573</v>
      </c>
      <c r="C599" s="13" t="s">
        <v>305</v>
      </c>
      <c r="D599" s="13"/>
      <c r="E599" s="30" t="s">
        <v>306</v>
      </c>
      <c r="F599" s="14">
        <f t="shared" ref="F599:H599" si="348">F600+F603</f>
        <v>852570.2</v>
      </c>
      <c r="G599" s="14">
        <f t="shared" si="348"/>
        <v>859177.60000000009</v>
      </c>
      <c r="H599" s="14">
        <f t="shared" si="348"/>
        <v>863842.3</v>
      </c>
    </row>
    <row r="600" spans="1:8" ht="31.5" outlineLevel="4" x14ac:dyDescent="0.2">
      <c r="A600" s="13" t="s">
        <v>601</v>
      </c>
      <c r="B600" s="13" t="s">
        <v>573</v>
      </c>
      <c r="C600" s="13" t="s">
        <v>307</v>
      </c>
      <c r="D600" s="13"/>
      <c r="E600" s="30" t="s">
        <v>39</v>
      </c>
      <c r="F600" s="14">
        <f t="shared" ref="F600:F601" si="349">F601</f>
        <v>113105.3</v>
      </c>
      <c r="G600" s="14">
        <f t="shared" ref="G600:G601" si="350">G601</f>
        <v>113105.3</v>
      </c>
      <c r="H600" s="14">
        <f t="shared" ref="H600:H601" si="351">H601</f>
        <v>113105.3</v>
      </c>
    </row>
    <row r="601" spans="1:8" ht="15.75" outlineLevel="5" x14ac:dyDescent="0.2">
      <c r="A601" s="13" t="s">
        <v>601</v>
      </c>
      <c r="B601" s="13" t="s">
        <v>573</v>
      </c>
      <c r="C601" s="13" t="s">
        <v>318</v>
      </c>
      <c r="D601" s="13"/>
      <c r="E601" s="30" t="s">
        <v>319</v>
      </c>
      <c r="F601" s="14">
        <f t="shared" si="349"/>
        <v>113105.3</v>
      </c>
      <c r="G601" s="14">
        <f t="shared" si="350"/>
        <v>113105.3</v>
      </c>
      <c r="H601" s="14">
        <f t="shared" si="351"/>
        <v>113105.3</v>
      </c>
    </row>
    <row r="602" spans="1:8" ht="15.75" outlineLevel="7" x14ac:dyDescent="0.2">
      <c r="A602" s="16" t="s">
        <v>601</v>
      </c>
      <c r="B602" s="16" t="s">
        <v>573</v>
      </c>
      <c r="C602" s="16" t="s">
        <v>318</v>
      </c>
      <c r="D602" s="16" t="s">
        <v>70</v>
      </c>
      <c r="E602" s="32" t="s">
        <v>71</v>
      </c>
      <c r="F602" s="17">
        <v>113105.3</v>
      </c>
      <c r="G602" s="17">
        <v>113105.3</v>
      </c>
      <c r="H602" s="17">
        <v>113105.3</v>
      </c>
    </row>
    <row r="603" spans="1:8" ht="31.5" outlineLevel="4" x14ac:dyDescent="0.2">
      <c r="A603" s="13" t="s">
        <v>601</v>
      </c>
      <c r="B603" s="13" t="s">
        <v>573</v>
      </c>
      <c r="C603" s="13" t="s">
        <v>310</v>
      </c>
      <c r="D603" s="13"/>
      <c r="E603" s="30" t="s">
        <v>311</v>
      </c>
      <c r="F603" s="14">
        <f t="shared" ref="F603:H603" si="352">F604+F606+F608+F610+F614+F612</f>
        <v>739464.89999999991</v>
      </c>
      <c r="G603" s="14">
        <f t="shared" si="352"/>
        <v>746072.3</v>
      </c>
      <c r="H603" s="14">
        <f t="shared" si="352"/>
        <v>750737</v>
      </c>
    </row>
    <row r="604" spans="1:8" ht="31.5" outlineLevel="5" x14ac:dyDescent="0.2">
      <c r="A604" s="13" t="s">
        <v>601</v>
      </c>
      <c r="B604" s="13" t="s">
        <v>573</v>
      </c>
      <c r="C604" s="13" t="s">
        <v>312</v>
      </c>
      <c r="D604" s="13"/>
      <c r="E604" s="30" t="s">
        <v>313</v>
      </c>
      <c r="F604" s="14">
        <f t="shared" ref="F604:G604" si="353">F605</f>
        <v>16589.7</v>
      </c>
      <c r="G604" s="14">
        <f t="shared" si="353"/>
        <v>16589.7</v>
      </c>
      <c r="H604" s="14">
        <f>H605</f>
        <v>16589.7</v>
      </c>
    </row>
    <row r="605" spans="1:8" ht="15.75" outlineLevel="7" x14ac:dyDescent="0.2">
      <c r="A605" s="16" t="s">
        <v>601</v>
      </c>
      <c r="B605" s="16" t="s">
        <v>573</v>
      </c>
      <c r="C605" s="16" t="s">
        <v>312</v>
      </c>
      <c r="D605" s="16" t="s">
        <v>70</v>
      </c>
      <c r="E605" s="32" t="s">
        <v>71</v>
      </c>
      <c r="F605" s="17">
        <v>16589.7</v>
      </c>
      <c r="G605" s="17">
        <v>16589.7</v>
      </c>
      <c r="H605" s="17">
        <v>16589.7</v>
      </c>
    </row>
    <row r="606" spans="1:8" ht="15.75" outlineLevel="5" x14ac:dyDescent="0.2">
      <c r="A606" s="33" t="s">
        <v>601</v>
      </c>
      <c r="B606" s="33" t="s">
        <v>573</v>
      </c>
      <c r="C606" s="33" t="s">
        <v>314</v>
      </c>
      <c r="D606" s="33"/>
      <c r="E606" s="45" t="s">
        <v>315</v>
      </c>
      <c r="F606" s="34">
        <f t="shared" ref="F606:H606" si="354">F607</f>
        <v>569637.1</v>
      </c>
      <c r="G606" s="34">
        <f t="shared" si="354"/>
        <v>581375.30000000005</v>
      </c>
      <c r="H606" s="34">
        <f t="shared" si="354"/>
        <v>586117.9</v>
      </c>
    </row>
    <row r="607" spans="1:8" ht="15.75" outlineLevel="7" x14ac:dyDescent="0.2">
      <c r="A607" s="35" t="s">
        <v>601</v>
      </c>
      <c r="B607" s="35" t="s">
        <v>573</v>
      </c>
      <c r="C607" s="35" t="s">
        <v>314</v>
      </c>
      <c r="D607" s="35" t="s">
        <v>70</v>
      </c>
      <c r="E607" s="46" t="s">
        <v>71</v>
      </c>
      <c r="F607" s="36">
        <f>569173.4+463.7</f>
        <v>569637.1</v>
      </c>
      <c r="G607" s="36">
        <v>581375.30000000005</v>
      </c>
      <c r="H607" s="36">
        <v>586117.9</v>
      </c>
    </row>
    <row r="608" spans="1:8" ht="31.5" outlineLevel="5" x14ac:dyDescent="0.2">
      <c r="A608" s="33" t="s">
        <v>601</v>
      </c>
      <c r="B608" s="33" t="s">
        <v>573</v>
      </c>
      <c r="C608" s="33" t="s">
        <v>320</v>
      </c>
      <c r="D608" s="33"/>
      <c r="E608" s="45" t="s">
        <v>321</v>
      </c>
      <c r="F608" s="34">
        <f t="shared" ref="F608:G608" si="355">F609</f>
        <v>54531.7</v>
      </c>
      <c r="G608" s="34">
        <f t="shared" si="355"/>
        <v>51567</v>
      </c>
      <c r="H608" s="34">
        <f>H609</f>
        <v>51567</v>
      </c>
    </row>
    <row r="609" spans="1:8" ht="15.75" outlineLevel="7" x14ac:dyDescent="0.2">
      <c r="A609" s="35" t="s">
        <v>601</v>
      </c>
      <c r="B609" s="35" t="s">
        <v>573</v>
      </c>
      <c r="C609" s="35" t="s">
        <v>320</v>
      </c>
      <c r="D609" s="35" t="s">
        <v>70</v>
      </c>
      <c r="E609" s="46" t="s">
        <v>71</v>
      </c>
      <c r="F609" s="36">
        <v>54531.7</v>
      </c>
      <c r="G609" s="36">
        <v>51567</v>
      </c>
      <c r="H609" s="36">
        <v>51567</v>
      </c>
    </row>
    <row r="610" spans="1:8" ht="31.5" outlineLevel="5" x14ac:dyDescent="0.2">
      <c r="A610" s="33" t="s">
        <v>601</v>
      </c>
      <c r="B610" s="33" t="s">
        <v>573</v>
      </c>
      <c r="C610" s="33" t="s">
        <v>322</v>
      </c>
      <c r="D610" s="33"/>
      <c r="E610" s="45" t="s">
        <v>323</v>
      </c>
      <c r="F610" s="34">
        <f t="shared" ref="F610:H610" si="356">F611</f>
        <v>92669.6</v>
      </c>
      <c r="G610" s="34">
        <f t="shared" si="356"/>
        <v>90568.1</v>
      </c>
      <c r="H610" s="34">
        <f t="shared" si="356"/>
        <v>90554.8</v>
      </c>
    </row>
    <row r="611" spans="1:8" ht="15.75" outlineLevel="7" x14ac:dyDescent="0.2">
      <c r="A611" s="35" t="s">
        <v>601</v>
      </c>
      <c r="B611" s="35" t="s">
        <v>573</v>
      </c>
      <c r="C611" s="35" t="s">
        <v>322</v>
      </c>
      <c r="D611" s="35" t="s">
        <v>70</v>
      </c>
      <c r="E611" s="46" t="s">
        <v>71</v>
      </c>
      <c r="F611" s="36">
        <v>92669.6</v>
      </c>
      <c r="G611" s="36">
        <v>90568.1</v>
      </c>
      <c r="H611" s="36">
        <v>90554.8</v>
      </c>
    </row>
    <row r="612" spans="1:8" ht="126" outlineLevel="5" x14ac:dyDescent="0.2">
      <c r="A612" s="13" t="s">
        <v>601</v>
      </c>
      <c r="B612" s="13" t="s">
        <v>573</v>
      </c>
      <c r="C612" s="13" t="s">
        <v>324</v>
      </c>
      <c r="D612" s="13"/>
      <c r="E612" s="50" t="s">
        <v>449</v>
      </c>
      <c r="F612" s="14">
        <f t="shared" ref="F612:G612" si="357">F613</f>
        <v>416.4</v>
      </c>
      <c r="G612" s="14">
        <f t="shared" si="357"/>
        <v>416.4</v>
      </c>
      <c r="H612" s="14">
        <f>H613</f>
        <v>416.4</v>
      </c>
    </row>
    <row r="613" spans="1:8" ht="15.75" outlineLevel="7" x14ac:dyDescent="0.2">
      <c r="A613" s="16" t="s">
        <v>601</v>
      </c>
      <c r="B613" s="16" t="s">
        <v>573</v>
      </c>
      <c r="C613" s="16" t="s">
        <v>324</v>
      </c>
      <c r="D613" s="16" t="s">
        <v>70</v>
      </c>
      <c r="E613" s="32" t="s">
        <v>71</v>
      </c>
      <c r="F613" s="23">
        <v>416.4</v>
      </c>
      <c r="G613" s="23">
        <v>416.4</v>
      </c>
      <c r="H613" s="23">
        <v>416.4</v>
      </c>
    </row>
    <row r="614" spans="1:8" ht="126" outlineLevel="5" x14ac:dyDescent="0.2">
      <c r="A614" s="33" t="s">
        <v>601</v>
      </c>
      <c r="B614" s="33" t="s">
        <v>573</v>
      </c>
      <c r="C614" s="33" t="s">
        <v>324</v>
      </c>
      <c r="D614" s="33"/>
      <c r="E614" s="51" t="s">
        <v>450</v>
      </c>
      <c r="F614" s="34">
        <f t="shared" ref="F614:G614" si="358">F615</f>
        <v>5620.4</v>
      </c>
      <c r="G614" s="34">
        <f t="shared" si="358"/>
        <v>5555.8</v>
      </c>
      <c r="H614" s="34">
        <f>H615</f>
        <v>5491.2</v>
      </c>
    </row>
    <row r="615" spans="1:8" ht="15.75" outlineLevel="7" x14ac:dyDescent="0.2">
      <c r="A615" s="35" t="s">
        <v>601</v>
      </c>
      <c r="B615" s="35" t="s">
        <v>573</v>
      </c>
      <c r="C615" s="35" t="s">
        <v>324</v>
      </c>
      <c r="D615" s="35" t="s">
        <v>70</v>
      </c>
      <c r="E615" s="46" t="s">
        <v>71</v>
      </c>
      <c r="F615" s="36">
        <v>5620.4</v>
      </c>
      <c r="G615" s="36">
        <v>5555.8</v>
      </c>
      <c r="H615" s="36">
        <v>5491.2</v>
      </c>
    </row>
    <row r="616" spans="1:8" ht="15.75" outlineLevel="1" x14ac:dyDescent="0.2">
      <c r="A616" s="13" t="s">
        <v>601</v>
      </c>
      <c r="B616" s="13" t="s">
        <v>606</v>
      </c>
      <c r="C616" s="13"/>
      <c r="D616" s="13"/>
      <c r="E616" s="30" t="s">
        <v>607</v>
      </c>
      <c r="F616" s="14">
        <f t="shared" ref="F616:H617" si="359">F617</f>
        <v>85467.6</v>
      </c>
      <c r="G616" s="14">
        <f t="shared" si="359"/>
        <v>85467.6</v>
      </c>
      <c r="H616" s="14">
        <f>H617</f>
        <v>85467.6</v>
      </c>
    </row>
    <row r="617" spans="1:8" ht="15.75" outlineLevel="2" x14ac:dyDescent="0.2">
      <c r="A617" s="13" t="s">
        <v>601</v>
      </c>
      <c r="B617" s="13" t="s">
        <v>606</v>
      </c>
      <c r="C617" s="13" t="s">
        <v>234</v>
      </c>
      <c r="D617" s="13"/>
      <c r="E617" s="30" t="s">
        <v>235</v>
      </c>
      <c r="F617" s="14">
        <f>F618</f>
        <v>85467.6</v>
      </c>
      <c r="G617" s="14">
        <f t="shared" si="359"/>
        <v>85467.6</v>
      </c>
      <c r="H617" s="14">
        <f t="shared" si="359"/>
        <v>85467.6</v>
      </c>
    </row>
    <row r="618" spans="1:8" ht="31.5" outlineLevel="3" x14ac:dyDescent="0.2">
      <c r="A618" s="13" t="s">
        <v>601</v>
      </c>
      <c r="B618" s="13" t="s">
        <v>606</v>
      </c>
      <c r="C618" s="13" t="s">
        <v>305</v>
      </c>
      <c r="D618" s="13"/>
      <c r="E618" s="30" t="s">
        <v>306</v>
      </c>
      <c r="F618" s="14">
        <f t="shared" ref="F618:H620" si="360">F619</f>
        <v>85467.6</v>
      </c>
      <c r="G618" s="14">
        <f t="shared" ref="G618:G620" si="361">G619</f>
        <v>85467.6</v>
      </c>
      <c r="H618" s="14">
        <f>H619</f>
        <v>85467.6</v>
      </c>
    </row>
    <row r="619" spans="1:8" ht="31.5" outlineLevel="4" x14ac:dyDescent="0.2">
      <c r="A619" s="13" t="s">
        <v>601</v>
      </c>
      <c r="B619" s="13" t="s">
        <v>606</v>
      </c>
      <c r="C619" s="13" t="s">
        <v>307</v>
      </c>
      <c r="D619" s="13"/>
      <c r="E619" s="30" t="s">
        <v>39</v>
      </c>
      <c r="F619" s="14">
        <f t="shared" si="360"/>
        <v>85467.6</v>
      </c>
      <c r="G619" s="14">
        <f t="shared" si="360"/>
        <v>85467.6</v>
      </c>
      <c r="H619" s="14">
        <f t="shared" si="360"/>
        <v>85467.6</v>
      </c>
    </row>
    <row r="620" spans="1:8" ht="15.75" outlineLevel="5" x14ac:dyDescent="0.2">
      <c r="A620" s="13" t="s">
        <v>601</v>
      </c>
      <c r="B620" s="13" t="s">
        <v>606</v>
      </c>
      <c r="C620" s="13" t="s">
        <v>325</v>
      </c>
      <c r="D620" s="13"/>
      <c r="E620" s="30" t="s">
        <v>326</v>
      </c>
      <c r="F620" s="14">
        <f t="shared" si="360"/>
        <v>85467.6</v>
      </c>
      <c r="G620" s="14">
        <f t="shared" si="361"/>
        <v>85467.6</v>
      </c>
      <c r="H620" s="14">
        <f>H621</f>
        <v>85467.6</v>
      </c>
    </row>
    <row r="621" spans="1:8" ht="15.75" outlineLevel="7" x14ac:dyDescent="0.2">
      <c r="A621" s="16" t="s">
        <v>601</v>
      </c>
      <c r="B621" s="16" t="s">
        <v>606</v>
      </c>
      <c r="C621" s="16" t="s">
        <v>325</v>
      </c>
      <c r="D621" s="16" t="s">
        <v>70</v>
      </c>
      <c r="E621" s="32" t="s">
        <v>71</v>
      </c>
      <c r="F621" s="17">
        <v>85467.6</v>
      </c>
      <c r="G621" s="17">
        <v>85467.6</v>
      </c>
      <c r="H621" s="17">
        <v>85467.6</v>
      </c>
    </row>
    <row r="622" spans="1:8" ht="15.75" outlineLevel="1" x14ac:dyDescent="0.2">
      <c r="A622" s="13" t="s">
        <v>601</v>
      </c>
      <c r="B622" s="13" t="s">
        <v>514</v>
      </c>
      <c r="C622" s="13"/>
      <c r="D622" s="13"/>
      <c r="E622" s="30" t="s">
        <v>515</v>
      </c>
      <c r="F622" s="14">
        <f>F623</f>
        <v>10.199999999999999</v>
      </c>
      <c r="G622" s="14">
        <f t="shared" ref="G622:H622" si="362">G623</f>
        <v>10.199999999999999</v>
      </c>
      <c r="H622" s="14">
        <f t="shared" si="362"/>
        <v>10.199999999999999</v>
      </c>
    </row>
    <row r="623" spans="1:8" ht="31.5" outlineLevel="2" x14ac:dyDescent="0.2">
      <c r="A623" s="13" t="s">
        <v>601</v>
      </c>
      <c r="B623" s="13" t="s">
        <v>514</v>
      </c>
      <c r="C623" s="13" t="s">
        <v>34</v>
      </c>
      <c r="D623" s="13"/>
      <c r="E623" s="30" t="s">
        <v>35</v>
      </c>
      <c r="F623" s="14">
        <f t="shared" ref="F623:G626" si="363">F624</f>
        <v>10.199999999999999</v>
      </c>
      <c r="G623" s="14">
        <f t="shared" si="363"/>
        <v>10.199999999999999</v>
      </c>
      <c r="H623" s="14">
        <f t="shared" ref="H623:H626" si="364">H624</f>
        <v>10.199999999999999</v>
      </c>
    </row>
    <row r="624" spans="1:8" ht="15.75" outlineLevel="3" x14ac:dyDescent="0.2">
      <c r="A624" s="13" t="s">
        <v>601</v>
      </c>
      <c r="B624" s="13" t="s">
        <v>514</v>
      </c>
      <c r="C624" s="13" t="s">
        <v>76</v>
      </c>
      <c r="D624" s="13"/>
      <c r="E624" s="30" t="s">
        <v>77</v>
      </c>
      <c r="F624" s="14">
        <f t="shared" si="363"/>
        <v>10.199999999999999</v>
      </c>
      <c r="G624" s="14">
        <f t="shared" si="363"/>
        <v>10.199999999999999</v>
      </c>
      <c r="H624" s="14">
        <f t="shared" si="364"/>
        <v>10.199999999999999</v>
      </c>
    </row>
    <row r="625" spans="1:8" ht="31.5" outlineLevel="4" x14ac:dyDescent="0.2">
      <c r="A625" s="13" t="s">
        <v>601</v>
      </c>
      <c r="B625" s="13" t="s">
        <v>514</v>
      </c>
      <c r="C625" s="13" t="s">
        <v>78</v>
      </c>
      <c r="D625" s="13"/>
      <c r="E625" s="30" t="s">
        <v>79</v>
      </c>
      <c r="F625" s="14">
        <f t="shared" si="363"/>
        <v>10.199999999999999</v>
      </c>
      <c r="G625" s="14">
        <f t="shared" si="363"/>
        <v>10.199999999999999</v>
      </c>
      <c r="H625" s="14">
        <f t="shared" si="364"/>
        <v>10.199999999999999</v>
      </c>
    </row>
    <row r="626" spans="1:8" ht="15.75" outlineLevel="5" x14ac:dyDescent="0.2">
      <c r="A626" s="13" t="s">
        <v>601</v>
      </c>
      <c r="B626" s="13" t="s">
        <v>514</v>
      </c>
      <c r="C626" s="13" t="s">
        <v>80</v>
      </c>
      <c r="D626" s="13"/>
      <c r="E626" s="30" t="s">
        <v>81</v>
      </c>
      <c r="F626" s="14">
        <f t="shared" si="363"/>
        <v>10.199999999999999</v>
      </c>
      <c r="G626" s="14">
        <f t="shared" si="363"/>
        <v>10.199999999999999</v>
      </c>
      <c r="H626" s="14">
        <f t="shared" si="364"/>
        <v>10.199999999999999</v>
      </c>
    </row>
    <row r="627" spans="1:8" ht="15.75" outlineLevel="7" x14ac:dyDescent="0.2">
      <c r="A627" s="16" t="s">
        <v>601</v>
      </c>
      <c r="B627" s="16" t="s">
        <v>514</v>
      </c>
      <c r="C627" s="16" t="s">
        <v>80</v>
      </c>
      <c r="D627" s="16" t="s">
        <v>7</v>
      </c>
      <c r="E627" s="32" t="s">
        <v>8</v>
      </c>
      <c r="F627" s="17">
        <v>10.199999999999999</v>
      </c>
      <c r="G627" s="17">
        <v>10.199999999999999</v>
      </c>
      <c r="H627" s="17">
        <v>10.199999999999999</v>
      </c>
    </row>
    <row r="628" spans="1:8" ht="15.75" outlineLevel="1" x14ac:dyDescent="0.2">
      <c r="A628" s="13" t="s">
        <v>601</v>
      </c>
      <c r="B628" s="13" t="s">
        <v>576</v>
      </c>
      <c r="C628" s="13"/>
      <c r="D628" s="13"/>
      <c r="E628" s="30" t="s">
        <v>577</v>
      </c>
      <c r="F628" s="14">
        <f>F629+F658</f>
        <v>55671.91</v>
      </c>
      <c r="G628" s="14">
        <f>G629+G658</f>
        <v>57440.1</v>
      </c>
      <c r="H628" s="14">
        <f>H629+H658</f>
        <v>60011.409999999996</v>
      </c>
    </row>
    <row r="629" spans="1:8" ht="15.75" outlineLevel="2" x14ac:dyDescent="0.2">
      <c r="A629" s="13" t="s">
        <v>601</v>
      </c>
      <c r="B629" s="13" t="s">
        <v>576</v>
      </c>
      <c r="C629" s="13" t="s">
        <v>234</v>
      </c>
      <c r="D629" s="13"/>
      <c r="E629" s="30" t="s">
        <v>235</v>
      </c>
      <c r="F629" s="14">
        <f>F630+F640</f>
        <v>55613.41</v>
      </c>
      <c r="G629" s="14">
        <f>G630+G640</f>
        <v>57381.599999999999</v>
      </c>
      <c r="H629" s="14">
        <f>H630+H640</f>
        <v>59952.909999999996</v>
      </c>
    </row>
    <row r="630" spans="1:8" ht="31.5" outlineLevel="3" x14ac:dyDescent="0.2">
      <c r="A630" s="13" t="s">
        <v>601</v>
      </c>
      <c r="B630" s="13" t="s">
        <v>576</v>
      </c>
      <c r="C630" s="13" t="s">
        <v>236</v>
      </c>
      <c r="D630" s="13"/>
      <c r="E630" s="30" t="s">
        <v>237</v>
      </c>
      <c r="F630" s="14">
        <f t="shared" ref="F630:H630" si="365">F631</f>
        <v>579.70000000000005</v>
      </c>
      <c r="G630" s="14">
        <f t="shared" si="365"/>
        <v>463.6</v>
      </c>
      <c r="H630" s="14">
        <f t="shared" si="365"/>
        <v>413.2</v>
      </c>
    </row>
    <row r="631" spans="1:8" ht="31.5" outlineLevel="4" x14ac:dyDescent="0.2">
      <c r="A631" s="13" t="s">
        <v>601</v>
      </c>
      <c r="B631" s="13" t="s">
        <v>576</v>
      </c>
      <c r="C631" s="13" t="s">
        <v>316</v>
      </c>
      <c r="D631" s="13"/>
      <c r="E631" s="30" t="s">
        <v>317</v>
      </c>
      <c r="F631" s="14">
        <f>F632+F636+F638</f>
        <v>579.70000000000005</v>
      </c>
      <c r="G631" s="14">
        <f>G632+G636+G638</f>
        <v>463.6</v>
      </c>
      <c r="H631" s="14">
        <f>H632+H636+H638</f>
        <v>413.2</v>
      </c>
    </row>
    <row r="632" spans="1:8" ht="15.75" outlineLevel="5" x14ac:dyDescent="0.2">
      <c r="A632" s="13" t="s">
        <v>601</v>
      </c>
      <c r="B632" s="13" t="s">
        <v>576</v>
      </c>
      <c r="C632" s="13" t="s">
        <v>331</v>
      </c>
      <c r="D632" s="13"/>
      <c r="E632" s="30" t="s">
        <v>332</v>
      </c>
      <c r="F632" s="14">
        <f t="shared" ref="F632:H632" si="366">F633+F634+F635</f>
        <v>407.4</v>
      </c>
      <c r="G632" s="14">
        <f t="shared" si="366"/>
        <v>313.7</v>
      </c>
      <c r="H632" s="14">
        <f t="shared" si="366"/>
        <v>273</v>
      </c>
    </row>
    <row r="633" spans="1:8" ht="15.75" outlineLevel="7" x14ac:dyDescent="0.2">
      <c r="A633" s="16" t="s">
        <v>601</v>
      </c>
      <c r="B633" s="16" t="s">
        <v>576</v>
      </c>
      <c r="C633" s="16" t="s">
        <v>331</v>
      </c>
      <c r="D633" s="16" t="s">
        <v>7</v>
      </c>
      <c r="E633" s="32" t="s">
        <v>8</v>
      </c>
      <c r="F633" s="17">
        <v>123.3</v>
      </c>
      <c r="G633" s="17">
        <v>94.9</v>
      </c>
      <c r="H633" s="17">
        <v>82.6</v>
      </c>
    </row>
    <row r="634" spans="1:8" ht="15.75" outlineLevel="7" x14ac:dyDescent="0.2">
      <c r="A634" s="16" t="s">
        <v>601</v>
      </c>
      <c r="B634" s="16" t="s">
        <v>576</v>
      </c>
      <c r="C634" s="16" t="s">
        <v>331</v>
      </c>
      <c r="D634" s="16" t="s">
        <v>21</v>
      </c>
      <c r="E634" s="32" t="s">
        <v>22</v>
      </c>
      <c r="F634" s="17">
        <v>62.4</v>
      </c>
      <c r="G634" s="17">
        <v>48.1</v>
      </c>
      <c r="H634" s="17">
        <v>41.8</v>
      </c>
    </row>
    <row r="635" spans="1:8" ht="15.75" outlineLevel="7" x14ac:dyDescent="0.2">
      <c r="A635" s="16" t="s">
        <v>601</v>
      </c>
      <c r="B635" s="16" t="s">
        <v>576</v>
      </c>
      <c r="C635" s="16" t="s">
        <v>331</v>
      </c>
      <c r="D635" s="16" t="s">
        <v>70</v>
      </c>
      <c r="E635" s="32" t="s">
        <v>71</v>
      </c>
      <c r="F635" s="17">
        <v>221.7</v>
      </c>
      <c r="G635" s="17">
        <v>170.7</v>
      </c>
      <c r="H635" s="17">
        <v>148.6</v>
      </c>
    </row>
    <row r="636" spans="1:8" ht="15.75" outlineLevel="5" x14ac:dyDescent="0.2">
      <c r="A636" s="13" t="s">
        <v>601</v>
      </c>
      <c r="B636" s="13" t="s">
        <v>576</v>
      </c>
      <c r="C636" s="13" t="s">
        <v>333</v>
      </c>
      <c r="D636" s="13"/>
      <c r="E636" s="30" t="s">
        <v>334</v>
      </c>
      <c r="F636" s="14">
        <f>F637</f>
        <v>97.3</v>
      </c>
      <c r="G636" s="14">
        <f t="shared" ref="G636:H636" si="367">G637</f>
        <v>74.900000000000006</v>
      </c>
      <c r="H636" s="14">
        <f t="shared" si="367"/>
        <v>65.2</v>
      </c>
    </row>
    <row r="637" spans="1:8" ht="15.75" outlineLevel="7" x14ac:dyDescent="0.2">
      <c r="A637" s="16" t="s">
        <v>601</v>
      </c>
      <c r="B637" s="16" t="s">
        <v>576</v>
      </c>
      <c r="C637" s="16" t="s">
        <v>333</v>
      </c>
      <c r="D637" s="16" t="s">
        <v>70</v>
      </c>
      <c r="E637" s="32" t="s">
        <v>71</v>
      </c>
      <c r="F637" s="17">
        <v>97.3</v>
      </c>
      <c r="G637" s="17">
        <v>74.900000000000006</v>
      </c>
      <c r="H637" s="17">
        <v>65.2</v>
      </c>
    </row>
    <row r="638" spans="1:8" ht="15.75" outlineLevel="5" x14ac:dyDescent="0.2">
      <c r="A638" s="13" t="s">
        <v>601</v>
      </c>
      <c r="B638" s="13" t="s">
        <v>576</v>
      </c>
      <c r="C638" s="13" t="s">
        <v>335</v>
      </c>
      <c r="D638" s="13"/>
      <c r="E638" s="30" t="s">
        <v>336</v>
      </c>
      <c r="F638" s="14">
        <f>F639</f>
        <v>75</v>
      </c>
      <c r="G638" s="14">
        <f t="shared" ref="G638:H638" si="368">G639</f>
        <v>75</v>
      </c>
      <c r="H638" s="14">
        <f t="shared" si="368"/>
        <v>75</v>
      </c>
    </row>
    <row r="639" spans="1:8" ht="15.75" outlineLevel="7" x14ac:dyDescent="0.2">
      <c r="A639" s="16" t="s">
        <v>601</v>
      </c>
      <c r="B639" s="16" t="s">
        <v>576</v>
      </c>
      <c r="C639" s="16" t="s">
        <v>335</v>
      </c>
      <c r="D639" s="16" t="s">
        <v>21</v>
      </c>
      <c r="E639" s="32" t="s">
        <v>22</v>
      </c>
      <c r="F639" s="17">
        <v>75</v>
      </c>
      <c r="G639" s="17">
        <v>75</v>
      </c>
      <c r="H639" s="17">
        <v>75</v>
      </c>
    </row>
    <row r="640" spans="1:8" ht="31.5" outlineLevel="3" x14ac:dyDescent="0.2">
      <c r="A640" s="13" t="s">
        <v>601</v>
      </c>
      <c r="B640" s="13" t="s">
        <v>576</v>
      </c>
      <c r="C640" s="13" t="s">
        <v>305</v>
      </c>
      <c r="D640" s="13"/>
      <c r="E640" s="30" t="s">
        <v>306</v>
      </c>
      <c r="F640" s="14">
        <f>F641+F647</f>
        <v>55033.710000000006</v>
      </c>
      <c r="G640" s="14">
        <f>G641+G647</f>
        <v>56918</v>
      </c>
      <c r="H640" s="14">
        <f>H641+H647</f>
        <v>59539.71</v>
      </c>
    </row>
    <row r="641" spans="1:9" ht="31.5" outlineLevel="4" x14ac:dyDescent="0.2">
      <c r="A641" s="13" t="s">
        <v>601</v>
      </c>
      <c r="B641" s="13" t="s">
        <v>576</v>
      </c>
      <c r="C641" s="13" t="s">
        <v>307</v>
      </c>
      <c r="D641" s="13"/>
      <c r="E641" s="30" t="s">
        <v>39</v>
      </c>
      <c r="F641" s="14">
        <f>F642+F645</f>
        <v>24131.4</v>
      </c>
      <c r="G641" s="14">
        <f>G642+G645</f>
        <v>24568.1</v>
      </c>
      <c r="H641" s="14">
        <f>H642+H645</f>
        <v>25022.400000000001</v>
      </c>
    </row>
    <row r="642" spans="1:9" ht="15.75" outlineLevel="5" x14ac:dyDescent="0.2">
      <c r="A642" s="13" t="s">
        <v>601</v>
      </c>
      <c r="B642" s="13" t="s">
        <v>576</v>
      </c>
      <c r="C642" s="13" t="s">
        <v>337</v>
      </c>
      <c r="D642" s="13"/>
      <c r="E642" s="30" t="s">
        <v>41</v>
      </c>
      <c r="F642" s="14">
        <f t="shared" ref="F642:H642" si="369">F643+F644</f>
        <v>11001.900000000001</v>
      </c>
      <c r="G642" s="14">
        <f t="shared" si="369"/>
        <v>11438.6</v>
      </c>
      <c r="H642" s="14">
        <f t="shared" si="369"/>
        <v>11892.900000000001</v>
      </c>
    </row>
    <row r="643" spans="1:9" ht="47.25" outlineLevel="7" x14ac:dyDescent="0.2">
      <c r="A643" s="16" t="s">
        <v>601</v>
      </c>
      <c r="B643" s="16" t="s">
        <v>576</v>
      </c>
      <c r="C643" s="16" t="s">
        <v>337</v>
      </c>
      <c r="D643" s="16" t="s">
        <v>4</v>
      </c>
      <c r="E643" s="32" t="s">
        <v>5</v>
      </c>
      <c r="F643" s="17">
        <v>10918.2</v>
      </c>
      <c r="G643" s="17">
        <v>11354.9</v>
      </c>
      <c r="H643" s="17">
        <v>11809.2</v>
      </c>
    </row>
    <row r="644" spans="1:9" ht="15.75" outlineLevel="7" x14ac:dyDescent="0.2">
      <c r="A644" s="16" t="s">
        <v>601</v>
      </c>
      <c r="B644" s="16" t="s">
        <v>576</v>
      </c>
      <c r="C644" s="16" t="s">
        <v>337</v>
      </c>
      <c r="D644" s="16" t="s">
        <v>7</v>
      </c>
      <c r="E644" s="32" t="s">
        <v>8</v>
      </c>
      <c r="F644" s="17">
        <v>83.7</v>
      </c>
      <c r="G644" s="17">
        <v>83.7</v>
      </c>
      <c r="H644" s="17">
        <v>83.7</v>
      </c>
    </row>
    <row r="645" spans="1:9" ht="15.75" outlineLevel="5" x14ac:dyDescent="0.2">
      <c r="A645" s="13" t="s">
        <v>601</v>
      </c>
      <c r="B645" s="13" t="s">
        <v>576</v>
      </c>
      <c r="C645" s="13" t="s">
        <v>338</v>
      </c>
      <c r="D645" s="13"/>
      <c r="E645" s="30" t="s">
        <v>241</v>
      </c>
      <c r="F645" s="14">
        <f t="shared" ref="F645:H645" si="370">F646</f>
        <v>13129.5</v>
      </c>
      <c r="G645" s="14">
        <f t="shared" si="370"/>
        <v>13129.5</v>
      </c>
      <c r="H645" s="14">
        <f t="shared" si="370"/>
        <v>13129.5</v>
      </c>
    </row>
    <row r="646" spans="1:9" ht="15.75" outlineLevel="7" x14ac:dyDescent="0.2">
      <c r="A646" s="16" t="s">
        <v>601</v>
      </c>
      <c r="B646" s="16" t="s">
        <v>576</v>
      </c>
      <c r="C646" s="16" t="s">
        <v>338</v>
      </c>
      <c r="D646" s="16" t="s">
        <v>70</v>
      </c>
      <c r="E646" s="32" t="s">
        <v>71</v>
      </c>
      <c r="F646" s="17">
        <v>13129.5</v>
      </c>
      <c r="G646" s="17">
        <v>13129.5</v>
      </c>
      <c r="H646" s="17">
        <v>13129.5</v>
      </c>
    </row>
    <row r="647" spans="1:9" ht="31.5" outlineLevel="4" x14ac:dyDescent="0.2">
      <c r="A647" s="13" t="s">
        <v>601</v>
      </c>
      <c r="B647" s="13" t="s">
        <v>576</v>
      </c>
      <c r="C647" s="13" t="s">
        <v>310</v>
      </c>
      <c r="D647" s="13"/>
      <c r="E647" s="30" t="s">
        <v>311</v>
      </c>
      <c r="F647" s="14">
        <f>F655+F650+F648</f>
        <v>30902.31</v>
      </c>
      <c r="G647" s="14">
        <f t="shared" ref="G647:H647" si="371">G655+G650+G648</f>
        <v>32349.899999999998</v>
      </c>
      <c r="H647" s="14">
        <f t="shared" si="371"/>
        <v>34517.31</v>
      </c>
    </row>
    <row r="648" spans="1:9" ht="15.75" outlineLevel="4" x14ac:dyDescent="0.2">
      <c r="A648" s="13" t="s">
        <v>601</v>
      </c>
      <c r="B648" s="13" t="s">
        <v>576</v>
      </c>
      <c r="C648" s="13" t="s">
        <v>327</v>
      </c>
      <c r="D648" s="13"/>
      <c r="E648" s="30" t="s">
        <v>328</v>
      </c>
      <c r="F648" s="14">
        <f t="shared" ref="F648:G648" si="372">F649</f>
        <v>4455</v>
      </c>
      <c r="G648" s="14">
        <f t="shared" si="372"/>
        <v>4455</v>
      </c>
      <c r="H648" s="14">
        <f>H649</f>
        <v>4455</v>
      </c>
    </row>
    <row r="649" spans="1:9" ht="15.75" outlineLevel="4" x14ac:dyDescent="0.2">
      <c r="A649" s="16" t="s">
        <v>601</v>
      </c>
      <c r="B649" s="16" t="s">
        <v>576</v>
      </c>
      <c r="C649" s="16" t="s">
        <v>327</v>
      </c>
      <c r="D649" s="16" t="s">
        <v>70</v>
      </c>
      <c r="E649" s="32" t="s">
        <v>71</v>
      </c>
      <c r="F649" s="17">
        <v>4455</v>
      </c>
      <c r="G649" s="17">
        <v>4455</v>
      </c>
      <c r="H649" s="17">
        <v>4455</v>
      </c>
    </row>
    <row r="650" spans="1:9" ht="15.75" outlineLevel="4" x14ac:dyDescent="0.2">
      <c r="A650" s="33" t="s">
        <v>601</v>
      </c>
      <c r="B650" s="33" t="s">
        <v>576</v>
      </c>
      <c r="C650" s="33" t="s">
        <v>329</v>
      </c>
      <c r="D650" s="33"/>
      <c r="E650" s="45" t="s">
        <v>330</v>
      </c>
      <c r="F650" s="34">
        <f t="shared" ref="F650:H650" si="373">F651+F652+F653+F654</f>
        <v>26250.11</v>
      </c>
      <c r="G650" s="34">
        <f t="shared" si="373"/>
        <v>27695.1</v>
      </c>
      <c r="H650" s="34">
        <f t="shared" si="373"/>
        <v>29862.510000000002</v>
      </c>
    </row>
    <row r="651" spans="1:9" ht="15.75" outlineLevel="4" x14ac:dyDescent="0.2">
      <c r="A651" s="35" t="s">
        <v>601</v>
      </c>
      <c r="B651" s="35" t="s">
        <v>576</v>
      </c>
      <c r="C651" s="35" t="s">
        <v>329</v>
      </c>
      <c r="D651" s="35" t="s">
        <v>7</v>
      </c>
      <c r="E651" s="46" t="s">
        <v>8</v>
      </c>
      <c r="F651" s="36">
        <v>6439.99</v>
      </c>
      <c r="G651" s="36">
        <v>6662.06</v>
      </c>
      <c r="H651" s="36">
        <v>8105.51</v>
      </c>
    </row>
    <row r="652" spans="1:9" ht="15.75" outlineLevel="4" x14ac:dyDescent="0.2">
      <c r="A652" s="35" t="s">
        <v>601</v>
      </c>
      <c r="B652" s="35" t="s">
        <v>576</v>
      </c>
      <c r="C652" s="35" t="s">
        <v>329</v>
      </c>
      <c r="D652" s="35" t="s">
        <v>21</v>
      </c>
      <c r="E652" s="46" t="s">
        <v>22</v>
      </c>
      <c r="F652" s="36">
        <v>354.82</v>
      </c>
      <c r="G652" s="36">
        <v>272.2</v>
      </c>
      <c r="H652" s="36">
        <v>444.76</v>
      </c>
    </row>
    <row r="653" spans="1:9" ht="15.75" outlineLevel="4" x14ac:dyDescent="0.2">
      <c r="A653" s="35" t="s">
        <v>601</v>
      </c>
      <c r="B653" s="35" t="s">
        <v>576</v>
      </c>
      <c r="C653" s="35" t="s">
        <v>329</v>
      </c>
      <c r="D653" s="35" t="s">
        <v>70</v>
      </c>
      <c r="E653" s="46" t="s">
        <v>71</v>
      </c>
      <c r="F653" s="36">
        <v>9351.17</v>
      </c>
      <c r="G653" s="36">
        <v>9934.99</v>
      </c>
      <c r="H653" s="36">
        <v>10208.799999999999</v>
      </c>
    </row>
    <row r="654" spans="1:9" ht="15.75" outlineLevel="4" x14ac:dyDescent="0.2">
      <c r="A654" s="35" t="s">
        <v>601</v>
      </c>
      <c r="B654" s="35" t="s">
        <v>576</v>
      </c>
      <c r="C654" s="35" t="s">
        <v>329</v>
      </c>
      <c r="D654" s="35" t="s">
        <v>15</v>
      </c>
      <c r="E654" s="46" t="s">
        <v>16</v>
      </c>
      <c r="F654" s="36">
        <v>10104.129999999999</v>
      </c>
      <c r="G654" s="36">
        <v>10825.85</v>
      </c>
      <c r="H654" s="36">
        <v>11103.44</v>
      </c>
    </row>
    <row r="655" spans="1:9" ht="15.75" outlineLevel="5" x14ac:dyDescent="0.2">
      <c r="A655" s="33" t="s">
        <v>601</v>
      </c>
      <c r="B655" s="33" t="s">
        <v>576</v>
      </c>
      <c r="C655" s="33" t="s">
        <v>314</v>
      </c>
      <c r="D655" s="33"/>
      <c r="E655" s="45" t="s">
        <v>315</v>
      </c>
      <c r="F655" s="34">
        <f>F656+F657</f>
        <v>197.2</v>
      </c>
      <c r="G655" s="34">
        <f>G656+G657</f>
        <v>199.8</v>
      </c>
      <c r="H655" s="34">
        <f>H656+H657</f>
        <v>199.8</v>
      </c>
    </row>
    <row r="656" spans="1:9" ht="47.25" outlineLevel="7" x14ac:dyDescent="0.2">
      <c r="A656" s="35" t="s">
        <v>601</v>
      </c>
      <c r="B656" s="35" t="s">
        <v>576</v>
      </c>
      <c r="C656" s="35" t="s">
        <v>314</v>
      </c>
      <c r="D656" s="35" t="s">
        <v>4</v>
      </c>
      <c r="E656" s="46" t="s">
        <v>5</v>
      </c>
      <c r="F656" s="36">
        <v>188.2</v>
      </c>
      <c r="G656" s="36">
        <v>190.8</v>
      </c>
      <c r="H656" s="36">
        <v>190.8</v>
      </c>
      <c r="I656" s="212"/>
    </row>
    <row r="657" spans="1:8" ht="15.75" outlineLevel="7" x14ac:dyDescent="0.2">
      <c r="A657" s="35" t="s">
        <v>601</v>
      </c>
      <c r="B657" s="35" t="s">
        <v>576</v>
      </c>
      <c r="C657" s="35" t="s">
        <v>314</v>
      </c>
      <c r="D657" s="35" t="s">
        <v>7</v>
      </c>
      <c r="E657" s="46" t="s">
        <v>8</v>
      </c>
      <c r="F657" s="36">
        <v>9</v>
      </c>
      <c r="G657" s="36">
        <v>9</v>
      </c>
      <c r="H657" s="36">
        <v>9</v>
      </c>
    </row>
    <row r="658" spans="1:8" ht="31.5" outlineLevel="2" x14ac:dyDescent="0.2">
      <c r="A658" s="13" t="s">
        <v>601</v>
      </c>
      <c r="B658" s="13" t="s">
        <v>576</v>
      </c>
      <c r="C658" s="13" t="s">
        <v>54</v>
      </c>
      <c r="D658" s="13"/>
      <c r="E658" s="30" t="s">
        <v>55</v>
      </c>
      <c r="F658" s="14">
        <f t="shared" ref="F658:G658" si="374">F659</f>
        <v>58.5</v>
      </c>
      <c r="G658" s="14">
        <f t="shared" si="374"/>
        <v>58.5</v>
      </c>
      <c r="H658" s="14">
        <f t="shared" ref="H658" si="375">H659</f>
        <v>58.5</v>
      </c>
    </row>
    <row r="659" spans="1:8" ht="15.75" outlineLevel="3" x14ac:dyDescent="0.2">
      <c r="A659" s="13" t="s">
        <v>601</v>
      </c>
      <c r="B659" s="13" t="s">
        <v>576</v>
      </c>
      <c r="C659" s="13" t="s">
        <v>56</v>
      </c>
      <c r="D659" s="13"/>
      <c r="E659" s="30" t="s">
        <v>57</v>
      </c>
      <c r="F659" s="14">
        <f>F660+F663</f>
        <v>58.5</v>
      </c>
      <c r="G659" s="14">
        <f>G660+G663</f>
        <v>58.5</v>
      </c>
      <c r="H659" s="14">
        <f>H660+H663</f>
        <v>58.5</v>
      </c>
    </row>
    <row r="660" spans="1:8" ht="15.75" outlineLevel="4" x14ac:dyDescent="0.2">
      <c r="A660" s="13" t="s">
        <v>601</v>
      </c>
      <c r="B660" s="13" t="s">
        <v>576</v>
      </c>
      <c r="C660" s="13" t="s">
        <v>118</v>
      </c>
      <c r="D660" s="13"/>
      <c r="E660" s="30" t="s">
        <v>119</v>
      </c>
      <c r="F660" s="14">
        <f t="shared" ref="F660:G661" si="376">F661</f>
        <v>31.5</v>
      </c>
      <c r="G660" s="14">
        <f t="shared" si="376"/>
        <v>31.5</v>
      </c>
      <c r="H660" s="14">
        <f>H661</f>
        <v>31.5</v>
      </c>
    </row>
    <row r="661" spans="1:8" ht="15.75" outlineLevel="5" x14ac:dyDescent="0.2">
      <c r="A661" s="13" t="s">
        <v>601</v>
      </c>
      <c r="B661" s="13" t="s">
        <v>576</v>
      </c>
      <c r="C661" s="13" t="s">
        <v>339</v>
      </c>
      <c r="D661" s="13"/>
      <c r="E661" s="30" t="s">
        <v>340</v>
      </c>
      <c r="F661" s="14">
        <f t="shared" si="376"/>
        <v>31.5</v>
      </c>
      <c r="G661" s="14">
        <f t="shared" si="376"/>
        <v>31.5</v>
      </c>
      <c r="H661" s="14">
        <f>H662</f>
        <v>31.5</v>
      </c>
    </row>
    <row r="662" spans="1:8" ht="15.75" outlineLevel="7" x14ac:dyDescent="0.2">
      <c r="A662" s="16" t="s">
        <v>601</v>
      </c>
      <c r="B662" s="16" t="s">
        <v>576</v>
      </c>
      <c r="C662" s="16" t="s">
        <v>339</v>
      </c>
      <c r="D662" s="16" t="s">
        <v>7</v>
      </c>
      <c r="E662" s="32" t="s">
        <v>8</v>
      </c>
      <c r="F662" s="17">
        <v>31.5</v>
      </c>
      <c r="G662" s="17">
        <v>31.5</v>
      </c>
      <c r="H662" s="17">
        <v>31.5</v>
      </c>
    </row>
    <row r="663" spans="1:8" ht="31.5" outlineLevel="4" x14ac:dyDescent="0.2">
      <c r="A663" s="13" t="s">
        <v>601</v>
      </c>
      <c r="B663" s="13" t="s">
        <v>576</v>
      </c>
      <c r="C663" s="13" t="s">
        <v>341</v>
      </c>
      <c r="D663" s="13"/>
      <c r="E663" s="30" t="s">
        <v>342</v>
      </c>
      <c r="F663" s="14">
        <f t="shared" ref="F663:G663" si="377">F664</f>
        <v>27</v>
      </c>
      <c r="G663" s="14">
        <f t="shared" si="377"/>
        <v>27</v>
      </c>
      <c r="H663" s="14">
        <f t="shared" ref="H663" si="378">H664</f>
        <v>27</v>
      </c>
    </row>
    <row r="664" spans="1:8" ht="31.5" outlineLevel="5" x14ac:dyDescent="0.2">
      <c r="A664" s="13" t="s">
        <v>601</v>
      </c>
      <c r="B664" s="13" t="s">
        <v>576</v>
      </c>
      <c r="C664" s="13" t="s">
        <v>343</v>
      </c>
      <c r="D664" s="13"/>
      <c r="E664" s="30" t="s">
        <v>344</v>
      </c>
      <c r="F664" s="14">
        <f>F665+F666</f>
        <v>27</v>
      </c>
      <c r="G664" s="14">
        <f t="shared" ref="G664:H664" si="379">G665+G666</f>
        <v>27</v>
      </c>
      <c r="H664" s="14">
        <f t="shared" si="379"/>
        <v>27</v>
      </c>
    </row>
    <row r="665" spans="1:8" ht="15.75" outlineLevel="7" x14ac:dyDescent="0.2">
      <c r="A665" s="16" t="s">
        <v>601</v>
      </c>
      <c r="B665" s="16" t="s">
        <v>576</v>
      </c>
      <c r="C665" s="16" t="s">
        <v>343</v>
      </c>
      <c r="D665" s="16" t="s">
        <v>7</v>
      </c>
      <c r="E665" s="32" t="s">
        <v>8</v>
      </c>
      <c r="F665" s="17">
        <v>18</v>
      </c>
      <c r="G665" s="17">
        <v>18</v>
      </c>
      <c r="H665" s="17">
        <v>18</v>
      </c>
    </row>
    <row r="666" spans="1:8" ht="15.75" outlineLevel="7" x14ac:dyDescent="0.2">
      <c r="A666" s="16" t="s">
        <v>601</v>
      </c>
      <c r="B666" s="16" t="s">
        <v>576</v>
      </c>
      <c r="C666" s="16" t="s">
        <v>343</v>
      </c>
      <c r="D666" s="16" t="s">
        <v>70</v>
      </c>
      <c r="E666" s="32" t="s">
        <v>71</v>
      </c>
      <c r="F666" s="17">
        <v>9</v>
      </c>
      <c r="G666" s="17">
        <v>9</v>
      </c>
      <c r="H666" s="17">
        <v>9</v>
      </c>
    </row>
    <row r="667" spans="1:8" ht="15.75" outlineLevel="7" x14ac:dyDescent="0.2">
      <c r="A667" s="13" t="s">
        <v>601</v>
      </c>
      <c r="B667" s="13" t="s">
        <v>582</v>
      </c>
      <c r="C667" s="16"/>
      <c r="D667" s="16"/>
      <c r="E667" s="7" t="s">
        <v>583</v>
      </c>
      <c r="F667" s="14">
        <f t="shared" ref="F667:H667" si="380">F668+F684</f>
        <v>25669.600000000002</v>
      </c>
      <c r="G667" s="14">
        <f t="shared" si="380"/>
        <v>25541.399999999998</v>
      </c>
      <c r="H667" s="14">
        <f t="shared" si="380"/>
        <v>25718.499999999996</v>
      </c>
    </row>
    <row r="668" spans="1:8" ht="15.75" outlineLevel="1" x14ac:dyDescent="0.2">
      <c r="A668" s="13" t="s">
        <v>601</v>
      </c>
      <c r="B668" s="13" t="s">
        <v>586</v>
      </c>
      <c r="C668" s="13"/>
      <c r="D668" s="13"/>
      <c r="E668" s="30" t="s">
        <v>587</v>
      </c>
      <c r="F668" s="14">
        <f t="shared" ref="F668:H668" si="381">F669+F677</f>
        <v>24649.600000000002</v>
      </c>
      <c r="G668" s="14">
        <f t="shared" si="381"/>
        <v>24561.399999999998</v>
      </c>
      <c r="H668" s="14">
        <f t="shared" si="381"/>
        <v>24818.499999999996</v>
      </c>
    </row>
    <row r="669" spans="1:8" ht="15.75" outlineLevel="2" x14ac:dyDescent="0.2">
      <c r="A669" s="13" t="s">
        <v>601</v>
      </c>
      <c r="B669" s="13" t="s">
        <v>586</v>
      </c>
      <c r="C669" s="13" t="s">
        <v>234</v>
      </c>
      <c r="D669" s="13"/>
      <c r="E669" s="30" t="s">
        <v>235</v>
      </c>
      <c r="F669" s="14">
        <f t="shared" ref="F669:F670" si="382">F670</f>
        <v>23815.100000000002</v>
      </c>
      <c r="G669" s="14">
        <f t="shared" ref="G669:G670" si="383">G670</f>
        <v>24260.799999999999</v>
      </c>
      <c r="H669" s="14">
        <f t="shared" ref="H669:H670" si="384">H670</f>
        <v>24517.899999999998</v>
      </c>
    </row>
    <row r="670" spans="1:8" ht="31.5" outlineLevel="3" x14ac:dyDescent="0.2">
      <c r="A670" s="13" t="s">
        <v>601</v>
      </c>
      <c r="B670" s="13" t="s">
        <v>586</v>
      </c>
      <c r="C670" s="13" t="s">
        <v>305</v>
      </c>
      <c r="D670" s="13"/>
      <c r="E670" s="30" t="s">
        <v>306</v>
      </c>
      <c r="F670" s="14">
        <f t="shared" si="382"/>
        <v>23815.100000000002</v>
      </c>
      <c r="G670" s="14">
        <f t="shared" si="383"/>
        <v>24260.799999999999</v>
      </c>
      <c r="H670" s="14">
        <f t="shared" si="384"/>
        <v>24517.899999999998</v>
      </c>
    </row>
    <row r="671" spans="1:8" ht="31.5" outlineLevel="4" x14ac:dyDescent="0.2">
      <c r="A671" s="13" t="s">
        <v>601</v>
      </c>
      <c r="B671" s="13" t="s">
        <v>586</v>
      </c>
      <c r="C671" s="13" t="s">
        <v>310</v>
      </c>
      <c r="D671" s="13"/>
      <c r="E671" s="30" t="s">
        <v>311</v>
      </c>
      <c r="F671" s="14">
        <f t="shared" ref="F671:H671" si="385">F672+F675</f>
        <v>23815.100000000002</v>
      </c>
      <c r="G671" s="14">
        <f t="shared" si="385"/>
        <v>24260.799999999999</v>
      </c>
      <c r="H671" s="14">
        <f t="shared" si="385"/>
        <v>24517.899999999998</v>
      </c>
    </row>
    <row r="672" spans="1:8" ht="15.75" outlineLevel="5" x14ac:dyDescent="0.2">
      <c r="A672" s="33" t="s">
        <v>601</v>
      </c>
      <c r="B672" s="33" t="s">
        <v>586</v>
      </c>
      <c r="C672" s="33" t="s">
        <v>314</v>
      </c>
      <c r="D672" s="33"/>
      <c r="E672" s="45" t="s">
        <v>315</v>
      </c>
      <c r="F672" s="34">
        <f t="shared" ref="F672:H672" si="386">F673+F674</f>
        <v>18961.800000000003</v>
      </c>
      <c r="G672" s="34">
        <f t="shared" si="386"/>
        <v>19407.5</v>
      </c>
      <c r="H672" s="34">
        <f t="shared" si="386"/>
        <v>19664.599999999999</v>
      </c>
    </row>
    <row r="673" spans="1:8" ht="15.75" outlineLevel="7" x14ac:dyDescent="0.2">
      <c r="A673" s="35" t="s">
        <v>601</v>
      </c>
      <c r="B673" s="35" t="s">
        <v>586</v>
      </c>
      <c r="C673" s="35" t="s">
        <v>314</v>
      </c>
      <c r="D673" s="35" t="s">
        <v>21</v>
      </c>
      <c r="E673" s="46" t="s">
        <v>22</v>
      </c>
      <c r="F673" s="36">
        <v>1837.5</v>
      </c>
      <c r="G673" s="36">
        <v>1837.5</v>
      </c>
      <c r="H673" s="36">
        <v>1837.5</v>
      </c>
    </row>
    <row r="674" spans="1:8" ht="15.75" outlineLevel="7" x14ac:dyDescent="0.2">
      <c r="A674" s="35" t="s">
        <v>601</v>
      </c>
      <c r="B674" s="35" t="s">
        <v>586</v>
      </c>
      <c r="C674" s="35" t="s">
        <v>314</v>
      </c>
      <c r="D674" s="35" t="s">
        <v>70</v>
      </c>
      <c r="E674" s="46" t="s">
        <v>71</v>
      </c>
      <c r="F674" s="36">
        <v>17124.300000000003</v>
      </c>
      <c r="G674" s="36">
        <v>17570</v>
      </c>
      <c r="H674" s="36">
        <v>17827.099999999999</v>
      </c>
    </row>
    <row r="675" spans="1:8" ht="63" outlineLevel="5" x14ac:dyDescent="0.2">
      <c r="A675" s="33" t="s">
        <v>601</v>
      </c>
      <c r="B675" s="33" t="s">
        <v>586</v>
      </c>
      <c r="C675" s="33" t="s">
        <v>345</v>
      </c>
      <c r="D675" s="33"/>
      <c r="E675" s="51" t="s">
        <v>346</v>
      </c>
      <c r="F675" s="34">
        <f t="shared" ref="F675:H675" si="387">F676</f>
        <v>4853.3</v>
      </c>
      <c r="G675" s="34">
        <f t="shared" si="387"/>
        <v>4853.3</v>
      </c>
      <c r="H675" s="34">
        <f t="shared" si="387"/>
        <v>4853.3</v>
      </c>
    </row>
    <row r="676" spans="1:8" ht="15.75" outlineLevel="7" x14ac:dyDescent="0.2">
      <c r="A676" s="35" t="s">
        <v>601</v>
      </c>
      <c r="B676" s="35" t="s">
        <v>586</v>
      </c>
      <c r="C676" s="35" t="s">
        <v>345</v>
      </c>
      <c r="D676" s="35" t="s">
        <v>70</v>
      </c>
      <c r="E676" s="46" t="s">
        <v>71</v>
      </c>
      <c r="F676" s="36">
        <v>4853.3</v>
      </c>
      <c r="G676" s="36">
        <v>4853.3</v>
      </c>
      <c r="H676" s="36">
        <v>4853.3</v>
      </c>
    </row>
    <row r="677" spans="1:8" ht="31.5" outlineLevel="2" x14ac:dyDescent="0.2">
      <c r="A677" s="13" t="s">
        <v>601</v>
      </c>
      <c r="B677" s="13" t="s">
        <v>586</v>
      </c>
      <c r="C677" s="13" t="s">
        <v>24</v>
      </c>
      <c r="D677" s="13"/>
      <c r="E677" s="30" t="s">
        <v>25</v>
      </c>
      <c r="F677" s="14">
        <f t="shared" ref="F677:F678" si="388">F678</f>
        <v>834.5</v>
      </c>
      <c r="G677" s="14">
        <f t="shared" ref="G677:G678" si="389">G678</f>
        <v>300.60000000000002</v>
      </c>
      <c r="H677" s="14">
        <f>H678</f>
        <v>300.60000000000002</v>
      </c>
    </row>
    <row r="678" spans="1:8" ht="31.5" outlineLevel="3" x14ac:dyDescent="0.2">
      <c r="A678" s="13" t="s">
        <v>601</v>
      </c>
      <c r="B678" s="13" t="s">
        <v>586</v>
      </c>
      <c r="C678" s="13" t="s">
        <v>26</v>
      </c>
      <c r="D678" s="13"/>
      <c r="E678" s="30" t="s">
        <v>27</v>
      </c>
      <c r="F678" s="14">
        <f t="shared" si="388"/>
        <v>834.5</v>
      </c>
      <c r="G678" s="14">
        <f t="shared" si="389"/>
        <v>300.60000000000002</v>
      </c>
      <c r="H678" s="14">
        <f>H679</f>
        <v>300.60000000000002</v>
      </c>
    </row>
    <row r="679" spans="1:8" ht="15.75" outlineLevel="4" x14ac:dyDescent="0.2">
      <c r="A679" s="13" t="s">
        <v>601</v>
      </c>
      <c r="B679" s="13" t="s">
        <v>586</v>
      </c>
      <c r="C679" s="13" t="s">
        <v>259</v>
      </c>
      <c r="D679" s="13"/>
      <c r="E679" s="30" t="s">
        <v>260</v>
      </c>
      <c r="F679" s="14">
        <f t="shared" ref="F679:H679" si="390">F680+F682</f>
        <v>834.5</v>
      </c>
      <c r="G679" s="14">
        <f t="shared" si="390"/>
        <v>300.60000000000002</v>
      </c>
      <c r="H679" s="14">
        <f t="shared" si="390"/>
        <v>300.60000000000002</v>
      </c>
    </row>
    <row r="680" spans="1:8" ht="31.5" outlineLevel="5" x14ac:dyDescent="0.2">
      <c r="A680" s="13" t="s">
        <v>601</v>
      </c>
      <c r="B680" s="13" t="s">
        <v>586</v>
      </c>
      <c r="C680" s="13" t="s">
        <v>347</v>
      </c>
      <c r="D680" s="13"/>
      <c r="E680" s="30" t="s">
        <v>435</v>
      </c>
      <c r="F680" s="14">
        <f t="shared" ref="F680:H680" si="391">F681</f>
        <v>300.60000000000002</v>
      </c>
      <c r="G680" s="14">
        <f t="shared" si="391"/>
        <v>300.60000000000002</v>
      </c>
      <c r="H680" s="14">
        <f t="shared" si="391"/>
        <v>300.60000000000002</v>
      </c>
    </row>
    <row r="681" spans="1:8" ht="15.75" outlineLevel="7" x14ac:dyDescent="0.2">
      <c r="A681" s="16" t="s">
        <v>601</v>
      </c>
      <c r="B681" s="16" t="s">
        <v>586</v>
      </c>
      <c r="C681" s="16" t="s">
        <v>347</v>
      </c>
      <c r="D681" s="16" t="s">
        <v>70</v>
      </c>
      <c r="E681" s="32" t="s">
        <v>71</v>
      </c>
      <c r="F681" s="17">
        <v>300.60000000000002</v>
      </c>
      <c r="G681" s="17">
        <v>300.60000000000002</v>
      </c>
      <c r="H681" s="17">
        <v>300.60000000000002</v>
      </c>
    </row>
    <row r="682" spans="1:8" ht="31.5" outlineLevel="5" x14ac:dyDescent="0.2">
      <c r="A682" s="33" t="s">
        <v>601</v>
      </c>
      <c r="B682" s="33" t="s">
        <v>586</v>
      </c>
      <c r="C682" s="33" t="s">
        <v>347</v>
      </c>
      <c r="D682" s="33"/>
      <c r="E682" s="45" t="s">
        <v>438</v>
      </c>
      <c r="F682" s="34">
        <f t="shared" ref="F682:H682" si="392">F683</f>
        <v>533.9</v>
      </c>
      <c r="G682" s="34">
        <f t="shared" si="392"/>
        <v>0</v>
      </c>
      <c r="H682" s="34">
        <f t="shared" si="392"/>
        <v>0</v>
      </c>
    </row>
    <row r="683" spans="1:8" ht="15.75" outlineLevel="7" x14ac:dyDescent="0.2">
      <c r="A683" s="35" t="s">
        <v>601</v>
      </c>
      <c r="B683" s="35" t="s">
        <v>586</v>
      </c>
      <c r="C683" s="35" t="s">
        <v>347</v>
      </c>
      <c r="D683" s="35" t="s">
        <v>70</v>
      </c>
      <c r="E683" s="46" t="s">
        <v>71</v>
      </c>
      <c r="F683" s="36">
        <v>533.9</v>
      </c>
      <c r="G683" s="36"/>
      <c r="H683" s="36"/>
    </row>
    <row r="684" spans="1:8" ht="15.75" outlineLevel="1" x14ac:dyDescent="0.2">
      <c r="A684" s="13" t="s">
        <v>601</v>
      </c>
      <c r="B684" s="13" t="s">
        <v>588</v>
      </c>
      <c r="C684" s="13"/>
      <c r="D684" s="13"/>
      <c r="E684" s="30" t="s">
        <v>589</v>
      </c>
      <c r="F684" s="14">
        <f t="shared" ref="F684:F688" si="393">F685</f>
        <v>1020</v>
      </c>
      <c r="G684" s="14">
        <f t="shared" ref="G684:G688" si="394">G685</f>
        <v>980</v>
      </c>
      <c r="H684" s="14">
        <f t="shared" ref="H684:H688" si="395">H685</f>
        <v>900</v>
      </c>
    </row>
    <row r="685" spans="1:8" ht="15.75" outlineLevel="2" x14ac:dyDescent="0.2">
      <c r="A685" s="13" t="s">
        <v>601</v>
      </c>
      <c r="B685" s="13" t="s">
        <v>588</v>
      </c>
      <c r="C685" s="13" t="s">
        <v>234</v>
      </c>
      <c r="D685" s="13"/>
      <c r="E685" s="30" t="s">
        <v>235</v>
      </c>
      <c r="F685" s="14">
        <f t="shared" si="393"/>
        <v>1020</v>
      </c>
      <c r="G685" s="14">
        <f t="shared" si="394"/>
        <v>980</v>
      </c>
      <c r="H685" s="14">
        <f t="shared" si="395"/>
        <v>900</v>
      </c>
    </row>
    <row r="686" spans="1:8" ht="31.5" outlineLevel="3" x14ac:dyDescent="0.2">
      <c r="A686" s="13" t="s">
        <v>601</v>
      </c>
      <c r="B686" s="13" t="s">
        <v>588</v>
      </c>
      <c r="C686" s="13" t="s">
        <v>305</v>
      </c>
      <c r="D686" s="13"/>
      <c r="E686" s="30" t="s">
        <v>306</v>
      </c>
      <c r="F686" s="14">
        <f t="shared" si="393"/>
        <v>1020</v>
      </c>
      <c r="G686" s="14">
        <f t="shared" si="394"/>
        <v>980</v>
      </c>
      <c r="H686" s="14">
        <f t="shared" si="395"/>
        <v>900</v>
      </c>
    </row>
    <row r="687" spans="1:8" ht="31.5" outlineLevel="4" x14ac:dyDescent="0.2">
      <c r="A687" s="13" t="s">
        <v>601</v>
      </c>
      <c r="B687" s="13" t="s">
        <v>588</v>
      </c>
      <c r="C687" s="13" t="s">
        <v>310</v>
      </c>
      <c r="D687" s="13"/>
      <c r="E687" s="30" t="s">
        <v>311</v>
      </c>
      <c r="F687" s="14">
        <f t="shared" si="393"/>
        <v>1020</v>
      </c>
      <c r="G687" s="14">
        <f t="shared" si="394"/>
        <v>980</v>
      </c>
      <c r="H687" s="14">
        <f t="shared" si="395"/>
        <v>900</v>
      </c>
    </row>
    <row r="688" spans="1:8" ht="15.75" outlineLevel="5" x14ac:dyDescent="0.2">
      <c r="A688" s="33" t="s">
        <v>601</v>
      </c>
      <c r="B688" s="33" t="s">
        <v>588</v>
      </c>
      <c r="C688" s="33" t="s">
        <v>314</v>
      </c>
      <c r="D688" s="33"/>
      <c r="E688" s="45" t="s">
        <v>315</v>
      </c>
      <c r="F688" s="34">
        <f t="shared" si="393"/>
        <v>1020</v>
      </c>
      <c r="G688" s="34">
        <f t="shared" si="394"/>
        <v>980</v>
      </c>
      <c r="H688" s="34">
        <f t="shared" si="395"/>
        <v>900</v>
      </c>
    </row>
    <row r="689" spans="1:8" ht="15.75" outlineLevel="7" x14ac:dyDescent="0.2">
      <c r="A689" s="35" t="s">
        <v>601</v>
      </c>
      <c r="B689" s="35" t="s">
        <v>588</v>
      </c>
      <c r="C689" s="35" t="s">
        <v>314</v>
      </c>
      <c r="D689" s="35" t="s">
        <v>21</v>
      </c>
      <c r="E689" s="46" t="s">
        <v>22</v>
      </c>
      <c r="F689" s="36">
        <v>1020</v>
      </c>
      <c r="G689" s="36">
        <v>980</v>
      </c>
      <c r="H689" s="36">
        <v>900</v>
      </c>
    </row>
    <row r="690" spans="1:8" s="27" customFormat="1" ht="15.75" outlineLevel="7" x14ac:dyDescent="0.25">
      <c r="A690" s="13" t="s">
        <v>601</v>
      </c>
      <c r="B690" s="208" t="s">
        <v>593</v>
      </c>
      <c r="C690" s="29"/>
      <c r="D690" s="18"/>
      <c r="E690" s="7" t="s">
        <v>594</v>
      </c>
      <c r="F690" s="14">
        <f>F691</f>
        <v>825</v>
      </c>
      <c r="G690" s="14">
        <f t="shared" ref="G690:H690" si="396">G691</f>
        <v>0</v>
      </c>
      <c r="H690" s="14">
        <f t="shared" si="396"/>
        <v>0</v>
      </c>
    </row>
    <row r="691" spans="1:8" s="27" customFormat="1" ht="15.75" outlineLevel="7" x14ac:dyDescent="0.25">
      <c r="A691" s="13" t="s">
        <v>601</v>
      </c>
      <c r="B691" s="13" t="s">
        <v>595</v>
      </c>
      <c r="C691" s="13"/>
      <c r="D691" s="13"/>
      <c r="E691" s="30" t="s">
        <v>596</v>
      </c>
      <c r="F691" s="14">
        <f>F692</f>
        <v>825</v>
      </c>
      <c r="G691" s="14">
        <f t="shared" ref="G691:H692" si="397">G692</f>
        <v>0</v>
      </c>
      <c r="H691" s="14">
        <f t="shared" si="397"/>
        <v>0</v>
      </c>
    </row>
    <row r="692" spans="1:8" s="27" customFormat="1" ht="31.5" outlineLevel="7" x14ac:dyDescent="0.25">
      <c r="A692" s="13" t="s">
        <v>601</v>
      </c>
      <c r="B692" s="13" t="s">
        <v>595</v>
      </c>
      <c r="C692" s="13" t="s">
        <v>480</v>
      </c>
      <c r="D692" s="16"/>
      <c r="E692" s="30" t="s">
        <v>484</v>
      </c>
      <c r="F692" s="14">
        <f>F693</f>
        <v>825</v>
      </c>
      <c r="G692" s="14">
        <f t="shared" si="397"/>
        <v>0</v>
      </c>
      <c r="H692" s="14">
        <f t="shared" si="397"/>
        <v>0</v>
      </c>
    </row>
    <row r="693" spans="1:8" s="26" customFormat="1" ht="15.75" outlineLevel="7" x14ac:dyDescent="0.25">
      <c r="A693" s="16" t="s">
        <v>601</v>
      </c>
      <c r="B693" s="16" t="s">
        <v>595</v>
      </c>
      <c r="C693" s="16" t="s">
        <v>480</v>
      </c>
      <c r="D693" s="20" t="s">
        <v>70</v>
      </c>
      <c r="E693" s="44" t="s">
        <v>447</v>
      </c>
      <c r="F693" s="17">
        <v>825</v>
      </c>
      <c r="G693" s="17"/>
      <c r="H693" s="17"/>
    </row>
    <row r="694" spans="1:8" ht="15.75" outlineLevel="7" x14ac:dyDescent="0.2">
      <c r="A694" s="16"/>
      <c r="B694" s="16"/>
      <c r="C694" s="16"/>
      <c r="D694" s="16"/>
      <c r="E694" s="32"/>
      <c r="F694" s="17"/>
      <c r="G694" s="17"/>
      <c r="H694" s="17"/>
    </row>
    <row r="695" spans="1:8" ht="15.75" x14ac:dyDescent="0.2">
      <c r="A695" s="13" t="s">
        <v>608</v>
      </c>
      <c r="B695" s="13"/>
      <c r="C695" s="13"/>
      <c r="D695" s="13"/>
      <c r="E695" s="30" t="s">
        <v>609</v>
      </c>
      <c r="F695" s="14">
        <f>F696+F703+F712+F729+F783</f>
        <v>262008.8</v>
      </c>
      <c r="G695" s="14">
        <f>G696+G703+G712+G729+G783</f>
        <v>261743.9</v>
      </c>
      <c r="H695" s="14">
        <f>H696+H703+H712+H729+H783</f>
        <v>241719.2</v>
      </c>
    </row>
    <row r="696" spans="1:8" ht="15.75" x14ac:dyDescent="0.2">
      <c r="A696" s="13" t="s">
        <v>608</v>
      </c>
      <c r="B696" s="13" t="s">
        <v>506</v>
      </c>
      <c r="C696" s="13"/>
      <c r="D696" s="13"/>
      <c r="E696" s="7" t="s">
        <v>507</v>
      </c>
      <c r="F696" s="14">
        <f t="shared" ref="F696:F701" si="398">F697</f>
        <v>39</v>
      </c>
      <c r="G696" s="14">
        <f t="shared" ref="G696:G701" si="399">G697</f>
        <v>39</v>
      </c>
      <c r="H696" s="14">
        <f t="shared" ref="H696:H701" si="400">H697</f>
        <v>39</v>
      </c>
    </row>
    <row r="697" spans="1:8" ht="15.75" outlineLevel="1" x14ac:dyDescent="0.2">
      <c r="A697" s="13" t="s">
        <v>608</v>
      </c>
      <c r="B697" s="13" t="s">
        <v>510</v>
      </c>
      <c r="C697" s="13"/>
      <c r="D697" s="13"/>
      <c r="E697" s="30" t="s">
        <v>511</v>
      </c>
      <c r="F697" s="14">
        <f t="shared" si="398"/>
        <v>39</v>
      </c>
      <c r="G697" s="14">
        <f t="shared" si="399"/>
        <v>39</v>
      </c>
      <c r="H697" s="14">
        <f t="shared" si="400"/>
        <v>39</v>
      </c>
    </row>
    <row r="698" spans="1:8" ht="31.5" outlineLevel="2" x14ac:dyDescent="0.2">
      <c r="A698" s="13" t="s">
        <v>608</v>
      </c>
      <c r="B698" s="13" t="s">
        <v>510</v>
      </c>
      <c r="C698" s="13" t="s">
        <v>34</v>
      </c>
      <c r="D698" s="13"/>
      <c r="E698" s="30" t="s">
        <v>35</v>
      </c>
      <c r="F698" s="14">
        <f t="shared" si="398"/>
        <v>39</v>
      </c>
      <c r="G698" s="14">
        <f t="shared" si="399"/>
        <v>39</v>
      </c>
      <c r="H698" s="14">
        <f t="shared" si="400"/>
        <v>39</v>
      </c>
    </row>
    <row r="699" spans="1:8" ht="15.75" outlineLevel="3" x14ac:dyDescent="0.2">
      <c r="A699" s="13" t="s">
        <v>608</v>
      </c>
      <c r="B699" s="13" t="s">
        <v>510</v>
      </c>
      <c r="C699" s="13" t="s">
        <v>76</v>
      </c>
      <c r="D699" s="13"/>
      <c r="E699" s="30" t="s">
        <v>77</v>
      </c>
      <c r="F699" s="14">
        <f t="shared" si="398"/>
        <v>39</v>
      </c>
      <c r="G699" s="14">
        <f t="shared" si="399"/>
        <v>39</v>
      </c>
      <c r="H699" s="14">
        <f t="shared" si="400"/>
        <v>39</v>
      </c>
    </row>
    <row r="700" spans="1:8" ht="31.5" outlineLevel="4" x14ac:dyDescent="0.2">
      <c r="A700" s="13" t="s">
        <v>608</v>
      </c>
      <c r="B700" s="13" t="s">
        <v>510</v>
      </c>
      <c r="C700" s="13" t="s">
        <v>78</v>
      </c>
      <c r="D700" s="13"/>
      <c r="E700" s="30" t="s">
        <v>79</v>
      </c>
      <c r="F700" s="14">
        <f t="shared" si="398"/>
        <v>39</v>
      </c>
      <c r="G700" s="14">
        <f t="shared" si="399"/>
        <v>39</v>
      </c>
      <c r="H700" s="14">
        <f t="shared" si="400"/>
        <v>39</v>
      </c>
    </row>
    <row r="701" spans="1:8" ht="15.75" outlineLevel="5" x14ac:dyDescent="0.2">
      <c r="A701" s="13" t="s">
        <v>608</v>
      </c>
      <c r="B701" s="13" t="s">
        <v>510</v>
      </c>
      <c r="C701" s="13" t="s">
        <v>80</v>
      </c>
      <c r="D701" s="13"/>
      <c r="E701" s="30" t="s">
        <v>81</v>
      </c>
      <c r="F701" s="14">
        <f t="shared" si="398"/>
        <v>39</v>
      </c>
      <c r="G701" s="14">
        <f t="shared" si="399"/>
        <v>39</v>
      </c>
      <c r="H701" s="14">
        <f t="shared" si="400"/>
        <v>39</v>
      </c>
    </row>
    <row r="702" spans="1:8" ht="15.75" outlineLevel="7" x14ac:dyDescent="0.2">
      <c r="A702" s="16" t="s">
        <v>608</v>
      </c>
      <c r="B702" s="16" t="s">
        <v>510</v>
      </c>
      <c r="C702" s="16" t="s">
        <v>80</v>
      </c>
      <c r="D702" s="16" t="s">
        <v>7</v>
      </c>
      <c r="E702" s="32" t="s">
        <v>8</v>
      </c>
      <c r="F702" s="17">
        <v>39</v>
      </c>
      <c r="G702" s="17">
        <v>39</v>
      </c>
      <c r="H702" s="17">
        <v>39</v>
      </c>
    </row>
    <row r="703" spans="1:8" ht="15.75" outlineLevel="7" x14ac:dyDescent="0.2">
      <c r="A703" s="13" t="s">
        <v>608</v>
      </c>
      <c r="B703" s="13" t="s">
        <v>541</v>
      </c>
      <c r="C703" s="16"/>
      <c r="D703" s="16"/>
      <c r="E703" s="7" t="s">
        <v>542</v>
      </c>
      <c r="F703" s="14">
        <f t="shared" ref="F703:F707" si="401">F704</f>
        <v>200</v>
      </c>
      <c r="G703" s="14">
        <f t="shared" ref="G703:G707" si="402">G704</f>
        <v>200</v>
      </c>
      <c r="H703" s="14">
        <f t="shared" ref="H703:H707" si="403">H704</f>
        <v>200</v>
      </c>
    </row>
    <row r="704" spans="1:8" ht="15.75" outlineLevel="1" x14ac:dyDescent="0.2">
      <c r="A704" s="13" t="s">
        <v>608</v>
      </c>
      <c r="B704" s="13" t="s">
        <v>554</v>
      </c>
      <c r="C704" s="13"/>
      <c r="D704" s="13"/>
      <c r="E704" s="30" t="s">
        <v>555</v>
      </c>
      <c r="F704" s="14">
        <f t="shared" si="401"/>
        <v>200</v>
      </c>
      <c r="G704" s="14">
        <f t="shared" si="402"/>
        <v>200</v>
      </c>
      <c r="H704" s="14">
        <f t="shared" si="403"/>
        <v>200</v>
      </c>
    </row>
    <row r="705" spans="1:8" ht="31.5" outlineLevel="2" x14ac:dyDescent="0.2">
      <c r="A705" s="13" t="s">
        <v>608</v>
      </c>
      <c r="B705" s="13" t="s">
        <v>554</v>
      </c>
      <c r="C705" s="13" t="s">
        <v>166</v>
      </c>
      <c r="D705" s="13"/>
      <c r="E705" s="30" t="s">
        <v>167</v>
      </c>
      <c r="F705" s="14">
        <f t="shared" si="401"/>
        <v>200</v>
      </c>
      <c r="G705" s="14">
        <f t="shared" si="402"/>
        <v>200</v>
      </c>
      <c r="H705" s="14">
        <f t="shared" si="403"/>
        <v>200</v>
      </c>
    </row>
    <row r="706" spans="1:8" ht="15.75" outlineLevel="3" x14ac:dyDescent="0.2">
      <c r="A706" s="13" t="s">
        <v>608</v>
      </c>
      <c r="B706" s="13" t="s">
        <v>554</v>
      </c>
      <c r="C706" s="13" t="s">
        <v>168</v>
      </c>
      <c r="D706" s="13"/>
      <c r="E706" s="30" t="s">
        <v>169</v>
      </c>
      <c r="F706" s="14">
        <f t="shared" si="401"/>
        <v>200</v>
      </c>
      <c r="G706" s="14">
        <f t="shared" si="402"/>
        <v>200</v>
      </c>
      <c r="H706" s="14">
        <f t="shared" si="403"/>
        <v>200</v>
      </c>
    </row>
    <row r="707" spans="1:8" ht="31.5" outlineLevel="4" x14ac:dyDescent="0.2">
      <c r="A707" s="13" t="s">
        <v>608</v>
      </c>
      <c r="B707" s="13" t="s">
        <v>554</v>
      </c>
      <c r="C707" s="13" t="s">
        <v>170</v>
      </c>
      <c r="D707" s="13"/>
      <c r="E707" s="30" t="s">
        <v>463</v>
      </c>
      <c r="F707" s="14">
        <f t="shared" si="401"/>
        <v>200</v>
      </c>
      <c r="G707" s="14">
        <f t="shared" si="402"/>
        <v>200</v>
      </c>
      <c r="H707" s="14">
        <f t="shared" si="403"/>
        <v>200</v>
      </c>
    </row>
    <row r="708" spans="1:8" ht="31.5" outlineLevel="5" x14ac:dyDescent="0.2">
      <c r="A708" s="13" t="s">
        <v>608</v>
      </c>
      <c r="B708" s="13" t="s">
        <v>554</v>
      </c>
      <c r="C708" s="13" t="s">
        <v>348</v>
      </c>
      <c r="D708" s="13"/>
      <c r="E708" s="30" t="s">
        <v>349</v>
      </c>
      <c r="F708" s="14">
        <f t="shared" ref="F708:H708" si="404">F709+F710+F711</f>
        <v>200</v>
      </c>
      <c r="G708" s="14">
        <f t="shared" si="404"/>
        <v>200</v>
      </c>
      <c r="H708" s="14">
        <f t="shared" si="404"/>
        <v>200</v>
      </c>
    </row>
    <row r="709" spans="1:8" ht="15.75" outlineLevel="7" x14ac:dyDescent="0.2">
      <c r="A709" s="16" t="s">
        <v>608</v>
      </c>
      <c r="B709" s="16" t="s">
        <v>554</v>
      </c>
      <c r="C709" s="16" t="s">
        <v>348</v>
      </c>
      <c r="D709" s="16" t="s">
        <v>7</v>
      </c>
      <c r="E709" s="32" t="s">
        <v>8</v>
      </c>
      <c r="F709" s="17">
        <v>100</v>
      </c>
      <c r="G709" s="17">
        <v>100</v>
      </c>
      <c r="H709" s="17">
        <v>100</v>
      </c>
    </row>
    <row r="710" spans="1:8" ht="15.75" outlineLevel="7" x14ac:dyDescent="0.2">
      <c r="A710" s="16" t="s">
        <v>608</v>
      </c>
      <c r="B710" s="16" t="s">
        <v>554</v>
      </c>
      <c r="C710" s="16" t="s">
        <v>348</v>
      </c>
      <c r="D710" s="16" t="s">
        <v>70</v>
      </c>
      <c r="E710" s="32" t="s">
        <v>71</v>
      </c>
      <c r="F710" s="17">
        <v>30</v>
      </c>
      <c r="G710" s="17">
        <v>30</v>
      </c>
      <c r="H710" s="17">
        <v>30</v>
      </c>
    </row>
    <row r="711" spans="1:8" ht="15.75" outlineLevel="7" x14ac:dyDescent="0.2">
      <c r="A711" s="16" t="s">
        <v>608</v>
      </c>
      <c r="B711" s="16" t="s">
        <v>554</v>
      </c>
      <c r="C711" s="16" t="s">
        <v>348</v>
      </c>
      <c r="D711" s="16" t="s">
        <v>15</v>
      </c>
      <c r="E711" s="32" t="s">
        <v>16</v>
      </c>
      <c r="F711" s="17">
        <v>70</v>
      </c>
      <c r="G711" s="17">
        <v>70</v>
      </c>
      <c r="H711" s="17">
        <v>70</v>
      </c>
    </row>
    <row r="712" spans="1:8" ht="15.75" outlineLevel="7" x14ac:dyDescent="0.2">
      <c r="A712" s="13" t="s">
        <v>608</v>
      </c>
      <c r="B712" s="13" t="s">
        <v>512</v>
      </c>
      <c r="C712" s="16"/>
      <c r="D712" s="16"/>
      <c r="E712" s="7" t="s">
        <v>513</v>
      </c>
      <c r="F712" s="14">
        <f>F713+F719</f>
        <v>63893.2</v>
      </c>
      <c r="G712" s="14">
        <f>G713+G719</f>
        <v>63893.2</v>
      </c>
      <c r="H712" s="14">
        <f>H713+H719</f>
        <v>63893.2</v>
      </c>
    </row>
    <row r="713" spans="1:8" ht="15.75" outlineLevel="1" x14ac:dyDescent="0.2">
      <c r="A713" s="13" t="s">
        <v>608</v>
      </c>
      <c r="B713" s="13" t="s">
        <v>606</v>
      </c>
      <c r="C713" s="13"/>
      <c r="D713" s="13"/>
      <c r="E713" s="30" t="s">
        <v>607</v>
      </c>
      <c r="F713" s="14">
        <f t="shared" ref="F713:G713" si="405">F714</f>
        <v>52359.7</v>
      </c>
      <c r="G713" s="14">
        <f t="shared" si="405"/>
        <v>52359.7</v>
      </c>
      <c r="H713" s="14">
        <f>H714</f>
        <v>52359.7</v>
      </c>
    </row>
    <row r="714" spans="1:8" ht="31.5" outlineLevel="2" x14ac:dyDescent="0.2">
      <c r="A714" s="13" t="s">
        <v>608</v>
      </c>
      <c r="B714" s="13" t="s">
        <v>606</v>
      </c>
      <c r="C714" s="13" t="s">
        <v>166</v>
      </c>
      <c r="D714" s="13"/>
      <c r="E714" s="30" t="s">
        <v>167</v>
      </c>
      <c r="F714" s="14">
        <f t="shared" ref="F714:H714" si="406">F715</f>
        <v>52359.7</v>
      </c>
      <c r="G714" s="14">
        <f t="shared" si="406"/>
        <v>52359.7</v>
      </c>
      <c r="H714" s="14">
        <f t="shared" si="406"/>
        <v>52359.7</v>
      </c>
    </row>
    <row r="715" spans="1:8" ht="31.5" outlineLevel="3" x14ac:dyDescent="0.2">
      <c r="A715" s="13" t="s">
        <v>608</v>
      </c>
      <c r="B715" s="13" t="s">
        <v>606</v>
      </c>
      <c r="C715" s="13" t="s">
        <v>350</v>
      </c>
      <c r="D715" s="13"/>
      <c r="E715" s="30" t="s">
        <v>351</v>
      </c>
      <c r="F715" s="14">
        <f t="shared" ref="F715:F717" si="407">F716</f>
        <v>52359.7</v>
      </c>
      <c r="G715" s="14">
        <f t="shared" ref="G715:G717" si="408">G716</f>
        <v>52359.7</v>
      </c>
      <c r="H715" s="14">
        <f t="shared" ref="H715:H717" si="409">H716</f>
        <v>52359.7</v>
      </c>
    </row>
    <row r="716" spans="1:8" ht="31.5" outlineLevel="4" x14ac:dyDescent="0.2">
      <c r="A716" s="13" t="s">
        <v>608</v>
      </c>
      <c r="B716" s="13" t="s">
        <v>606</v>
      </c>
      <c r="C716" s="13" t="s">
        <v>352</v>
      </c>
      <c r="D716" s="13"/>
      <c r="E716" s="30" t="s">
        <v>39</v>
      </c>
      <c r="F716" s="14">
        <f t="shared" si="407"/>
        <v>52359.7</v>
      </c>
      <c r="G716" s="14">
        <f t="shared" si="408"/>
        <v>52359.7</v>
      </c>
      <c r="H716" s="14">
        <f t="shared" si="409"/>
        <v>52359.7</v>
      </c>
    </row>
    <row r="717" spans="1:8" ht="15.75" outlineLevel="5" x14ac:dyDescent="0.2">
      <c r="A717" s="13" t="s">
        <v>608</v>
      </c>
      <c r="B717" s="13" t="s">
        <v>606</v>
      </c>
      <c r="C717" s="13" t="s">
        <v>353</v>
      </c>
      <c r="D717" s="13"/>
      <c r="E717" s="30" t="s">
        <v>326</v>
      </c>
      <c r="F717" s="14">
        <f t="shared" si="407"/>
        <v>52359.7</v>
      </c>
      <c r="G717" s="14">
        <f t="shared" si="408"/>
        <v>52359.7</v>
      </c>
      <c r="H717" s="14">
        <f t="shared" si="409"/>
        <v>52359.7</v>
      </c>
    </row>
    <row r="718" spans="1:8" ht="15.75" outlineLevel="7" x14ac:dyDescent="0.2">
      <c r="A718" s="16" t="s">
        <v>608</v>
      </c>
      <c r="B718" s="16" t="s">
        <v>606</v>
      </c>
      <c r="C718" s="16" t="s">
        <v>353</v>
      </c>
      <c r="D718" s="16" t="s">
        <v>70</v>
      </c>
      <c r="E718" s="32" t="s">
        <v>71</v>
      </c>
      <c r="F718" s="17">
        <v>52359.7</v>
      </c>
      <c r="G718" s="17">
        <v>52359.7</v>
      </c>
      <c r="H718" s="17">
        <v>52359.7</v>
      </c>
    </row>
    <row r="719" spans="1:8" ht="15.75" outlineLevel="1" x14ac:dyDescent="0.2">
      <c r="A719" s="13" t="s">
        <v>608</v>
      </c>
      <c r="B719" s="13" t="s">
        <v>574</v>
      </c>
      <c r="C719" s="13"/>
      <c r="D719" s="13"/>
      <c r="E719" s="30" t="s">
        <v>575</v>
      </c>
      <c r="F719" s="14">
        <f t="shared" ref="F719:H719" si="410">F720</f>
        <v>11533.5</v>
      </c>
      <c r="G719" s="14">
        <f t="shared" si="410"/>
        <v>11533.5</v>
      </c>
      <c r="H719" s="14">
        <f t="shared" si="410"/>
        <v>11533.5</v>
      </c>
    </row>
    <row r="720" spans="1:8" ht="31.5" outlineLevel="2" x14ac:dyDescent="0.2">
      <c r="A720" s="13" t="s">
        <v>608</v>
      </c>
      <c r="B720" s="13" t="s">
        <v>574</v>
      </c>
      <c r="C720" s="13" t="s">
        <v>166</v>
      </c>
      <c r="D720" s="13"/>
      <c r="E720" s="30" t="s">
        <v>167</v>
      </c>
      <c r="F720" s="14">
        <f>F721+F725</f>
        <v>11533.5</v>
      </c>
      <c r="G720" s="14">
        <f>G721+G725</f>
        <v>11533.5</v>
      </c>
      <c r="H720" s="14">
        <f>H721+H725</f>
        <v>11533.5</v>
      </c>
    </row>
    <row r="721" spans="1:8" ht="15.75" outlineLevel="3" x14ac:dyDescent="0.2">
      <c r="A721" s="13" t="s">
        <v>608</v>
      </c>
      <c r="B721" s="13" t="s">
        <v>574</v>
      </c>
      <c r="C721" s="13" t="s">
        <v>354</v>
      </c>
      <c r="D721" s="13"/>
      <c r="E721" s="30" t="s">
        <v>355</v>
      </c>
      <c r="F721" s="14">
        <f t="shared" ref="F721:H723" si="411">F722</f>
        <v>400</v>
      </c>
      <c r="G721" s="14">
        <f t="shared" ref="G721" si="412">G722</f>
        <v>400</v>
      </c>
      <c r="H721" s="14">
        <f t="shared" ref="H721:H723" si="413">H722</f>
        <v>400</v>
      </c>
    </row>
    <row r="722" spans="1:8" ht="31.5" outlineLevel="4" x14ac:dyDescent="0.2">
      <c r="A722" s="13" t="s">
        <v>608</v>
      </c>
      <c r="B722" s="13" t="s">
        <v>574</v>
      </c>
      <c r="C722" s="13" t="s">
        <v>356</v>
      </c>
      <c r="D722" s="13"/>
      <c r="E722" s="30" t="s">
        <v>357</v>
      </c>
      <c r="F722" s="14">
        <f t="shared" si="411"/>
        <v>400</v>
      </c>
      <c r="G722" s="14">
        <f t="shared" si="411"/>
        <v>400</v>
      </c>
      <c r="H722" s="14">
        <f t="shared" si="411"/>
        <v>400</v>
      </c>
    </row>
    <row r="723" spans="1:8" ht="15.75" outlineLevel="5" x14ac:dyDescent="0.2">
      <c r="A723" s="13" t="s">
        <v>608</v>
      </c>
      <c r="B723" s="13" t="s">
        <v>574</v>
      </c>
      <c r="C723" s="13" t="s">
        <v>358</v>
      </c>
      <c r="D723" s="13"/>
      <c r="E723" s="30" t="s">
        <v>359</v>
      </c>
      <c r="F723" s="14">
        <f t="shared" si="411"/>
        <v>400</v>
      </c>
      <c r="G723" s="14">
        <f t="shared" ref="G723" si="414">G724</f>
        <v>400</v>
      </c>
      <c r="H723" s="14">
        <f t="shared" si="413"/>
        <v>400</v>
      </c>
    </row>
    <row r="724" spans="1:8" ht="15.75" outlineLevel="7" x14ac:dyDescent="0.2">
      <c r="A724" s="16" t="s">
        <v>608</v>
      </c>
      <c r="B724" s="16" t="s">
        <v>574</v>
      </c>
      <c r="C724" s="16" t="s">
        <v>358</v>
      </c>
      <c r="D724" s="16" t="s">
        <v>7</v>
      </c>
      <c r="E724" s="32" t="s">
        <v>8</v>
      </c>
      <c r="F724" s="17">
        <v>400</v>
      </c>
      <c r="G724" s="17">
        <v>400</v>
      </c>
      <c r="H724" s="17">
        <v>400</v>
      </c>
    </row>
    <row r="725" spans="1:8" ht="31.5" outlineLevel="3" x14ac:dyDescent="0.2">
      <c r="A725" s="13" t="s">
        <v>608</v>
      </c>
      <c r="B725" s="13" t="s">
        <v>574</v>
      </c>
      <c r="C725" s="13" t="s">
        <v>350</v>
      </c>
      <c r="D725" s="13"/>
      <c r="E725" s="30" t="s">
        <v>351</v>
      </c>
      <c r="F725" s="14">
        <f t="shared" ref="F725:F727" si="415">F726</f>
        <v>11133.5</v>
      </c>
      <c r="G725" s="14">
        <f t="shared" ref="G725:G727" si="416">G726</f>
        <v>11133.5</v>
      </c>
      <c r="H725" s="14">
        <f t="shared" ref="H725:H727" si="417">H726</f>
        <v>11133.5</v>
      </c>
    </row>
    <row r="726" spans="1:8" ht="31.5" outlineLevel="4" x14ac:dyDescent="0.2">
      <c r="A726" s="13" t="s">
        <v>608</v>
      </c>
      <c r="B726" s="13" t="s">
        <v>574</v>
      </c>
      <c r="C726" s="13" t="s">
        <v>352</v>
      </c>
      <c r="D726" s="13"/>
      <c r="E726" s="30" t="s">
        <v>39</v>
      </c>
      <c r="F726" s="14">
        <f>F727</f>
        <v>11133.5</v>
      </c>
      <c r="G726" s="14">
        <f t="shared" si="416"/>
        <v>11133.5</v>
      </c>
      <c r="H726" s="14">
        <f t="shared" si="417"/>
        <v>11133.5</v>
      </c>
    </row>
    <row r="727" spans="1:8" ht="15.75" outlineLevel="5" x14ac:dyDescent="0.2">
      <c r="A727" s="13" t="s">
        <v>608</v>
      </c>
      <c r="B727" s="13" t="s">
        <v>574</v>
      </c>
      <c r="C727" s="13" t="s">
        <v>360</v>
      </c>
      <c r="D727" s="13"/>
      <c r="E727" s="30" t="s">
        <v>361</v>
      </c>
      <c r="F727" s="14">
        <f t="shared" si="415"/>
        <v>11133.5</v>
      </c>
      <c r="G727" s="14">
        <f t="shared" si="416"/>
        <v>11133.5</v>
      </c>
      <c r="H727" s="14">
        <f t="shared" si="417"/>
        <v>11133.5</v>
      </c>
    </row>
    <row r="728" spans="1:8" ht="15.75" outlineLevel="7" x14ac:dyDescent="0.2">
      <c r="A728" s="16" t="s">
        <v>608</v>
      </c>
      <c r="B728" s="16" t="s">
        <v>574</v>
      </c>
      <c r="C728" s="16" t="s">
        <v>360</v>
      </c>
      <c r="D728" s="16" t="s">
        <v>70</v>
      </c>
      <c r="E728" s="32" t="s">
        <v>71</v>
      </c>
      <c r="F728" s="17">
        <f>1451.8+9681.7</f>
        <v>11133.5</v>
      </c>
      <c r="G728" s="17">
        <f>1451.8+9681.7</f>
        <v>11133.5</v>
      </c>
      <c r="H728" s="17">
        <f>1451.8+9681.7</f>
        <v>11133.5</v>
      </c>
    </row>
    <row r="729" spans="1:8" ht="15.75" outlineLevel="7" x14ac:dyDescent="0.2">
      <c r="A729" s="13" t="s">
        <v>608</v>
      </c>
      <c r="B729" s="13" t="s">
        <v>578</v>
      </c>
      <c r="C729" s="16"/>
      <c r="D729" s="16"/>
      <c r="E729" s="7" t="s">
        <v>579</v>
      </c>
      <c r="F729" s="14">
        <f>F730+F756</f>
        <v>174892.3</v>
      </c>
      <c r="G729" s="14">
        <f>G730+G756</f>
        <v>174537.1</v>
      </c>
      <c r="H729" s="14">
        <f>H730+H756</f>
        <v>174587</v>
      </c>
    </row>
    <row r="730" spans="1:8" ht="15.75" outlineLevel="1" x14ac:dyDescent="0.2">
      <c r="A730" s="13" t="s">
        <v>608</v>
      </c>
      <c r="B730" s="13" t="s">
        <v>610</v>
      </c>
      <c r="C730" s="13"/>
      <c r="D730" s="13"/>
      <c r="E730" s="30" t="s">
        <v>611</v>
      </c>
      <c r="F730" s="14">
        <f>F731</f>
        <v>153095.1</v>
      </c>
      <c r="G730" s="14">
        <f t="shared" ref="G730:H730" si="418">G731</f>
        <v>153095.1</v>
      </c>
      <c r="H730" s="14">
        <f t="shared" si="418"/>
        <v>153095.1</v>
      </c>
    </row>
    <row r="731" spans="1:8" ht="31.5" outlineLevel="2" x14ac:dyDescent="0.2">
      <c r="A731" s="13" t="s">
        <v>608</v>
      </c>
      <c r="B731" s="13" t="s">
        <v>610</v>
      </c>
      <c r="C731" s="13" t="s">
        <v>166</v>
      </c>
      <c r="D731" s="13"/>
      <c r="E731" s="30" t="s">
        <v>167</v>
      </c>
      <c r="F731" s="14">
        <f>F738+F744+F732</f>
        <v>153095.1</v>
      </c>
      <c r="G731" s="14">
        <f>G738+G744+G732</f>
        <v>153095.1</v>
      </c>
      <c r="H731" s="14">
        <f>H738+H744+H732</f>
        <v>153095.1</v>
      </c>
    </row>
    <row r="732" spans="1:8" ht="15.75" outlineLevel="2" x14ac:dyDescent="0.2">
      <c r="A732" s="13" t="s">
        <v>608</v>
      </c>
      <c r="B732" s="13" t="s">
        <v>610</v>
      </c>
      <c r="C732" s="13" t="s">
        <v>242</v>
      </c>
      <c r="D732" s="13"/>
      <c r="E732" s="30" t="s">
        <v>243</v>
      </c>
      <c r="F732" s="14">
        <f>F733</f>
        <v>369.9</v>
      </c>
      <c r="G732" s="14">
        <f t="shared" ref="G732:H732" si="419">G733</f>
        <v>369.9</v>
      </c>
      <c r="H732" s="14">
        <f t="shared" si="419"/>
        <v>369.9</v>
      </c>
    </row>
    <row r="733" spans="1:8" ht="15.75" outlineLevel="2" x14ac:dyDescent="0.2">
      <c r="A733" s="13" t="s">
        <v>608</v>
      </c>
      <c r="B733" s="13" t="s">
        <v>610</v>
      </c>
      <c r="C733" s="13" t="s">
        <v>244</v>
      </c>
      <c r="D733" s="13"/>
      <c r="E733" s="30" t="s">
        <v>456</v>
      </c>
      <c r="F733" s="14">
        <f>F734+F736</f>
        <v>369.9</v>
      </c>
      <c r="G733" s="14">
        <f t="shared" ref="G733:H733" si="420">G734+G736</f>
        <v>369.9</v>
      </c>
      <c r="H733" s="14">
        <f t="shared" si="420"/>
        <v>369.9</v>
      </c>
    </row>
    <row r="734" spans="1:8" s="12" customFormat="1" ht="31.5" outlineLevel="2" x14ac:dyDescent="0.2">
      <c r="A734" s="13" t="s">
        <v>608</v>
      </c>
      <c r="B734" s="13" t="s">
        <v>610</v>
      </c>
      <c r="C734" s="18" t="s">
        <v>486</v>
      </c>
      <c r="D734" s="18"/>
      <c r="E734" s="47" t="s">
        <v>485</v>
      </c>
      <c r="F734" s="14">
        <f>F735</f>
        <v>169.9</v>
      </c>
      <c r="G734" s="14">
        <f t="shared" ref="G734:H734" si="421">G735</f>
        <v>169.9</v>
      </c>
      <c r="H734" s="14">
        <f t="shared" si="421"/>
        <v>169.9</v>
      </c>
    </row>
    <row r="735" spans="1:8" ht="15.75" outlineLevel="2" x14ac:dyDescent="0.2">
      <c r="A735" s="16" t="s">
        <v>608</v>
      </c>
      <c r="B735" s="16" t="s">
        <v>610</v>
      </c>
      <c r="C735" s="19" t="s">
        <v>486</v>
      </c>
      <c r="D735" s="19" t="s">
        <v>70</v>
      </c>
      <c r="E735" s="44" t="s">
        <v>447</v>
      </c>
      <c r="F735" s="17">
        <v>169.9</v>
      </c>
      <c r="G735" s="17">
        <v>169.9</v>
      </c>
      <c r="H735" s="17">
        <v>169.9</v>
      </c>
    </row>
    <row r="736" spans="1:8" ht="31.5" outlineLevel="2" x14ac:dyDescent="0.2">
      <c r="A736" s="13" t="s">
        <v>608</v>
      </c>
      <c r="B736" s="13" t="s">
        <v>610</v>
      </c>
      <c r="C736" s="58" t="s">
        <v>629</v>
      </c>
      <c r="D736" s="58"/>
      <c r="E736" s="59" t="s">
        <v>628</v>
      </c>
      <c r="F736" s="14">
        <f>F737</f>
        <v>200</v>
      </c>
      <c r="G736" s="14">
        <f t="shared" ref="G736:H736" si="422">G737</f>
        <v>200</v>
      </c>
      <c r="H736" s="14">
        <f t="shared" si="422"/>
        <v>200</v>
      </c>
    </row>
    <row r="737" spans="1:8" ht="15.75" outlineLevel="2" x14ac:dyDescent="0.2">
      <c r="A737" s="16" t="s">
        <v>608</v>
      </c>
      <c r="B737" s="16" t="s">
        <v>610</v>
      </c>
      <c r="C737" s="57" t="s">
        <v>629</v>
      </c>
      <c r="D737" s="19" t="s">
        <v>70</v>
      </c>
      <c r="E737" s="44" t="s">
        <v>447</v>
      </c>
      <c r="F737" s="17">
        <v>200</v>
      </c>
      <c r="G737" s="17">
        <v>200</v>
      </c>
      <c r="H737" s="17">
        <v>200</v>
      </c>
    </row>
    <row r="738" spans="1:8" ht="15.75" outlineLevel="3" x14ac:dyDescent="0.2">
      <c r="A738" s="13" t="s">
        <v>608</v>
      </c>
      <c r="B738" s="13" t="s">
        <v>610</v>
      </c>
      <c r="C738" s="13" t="s">
        <v>362</v>
      </c>
      <c r="D738" s="13"/>
      <c r="E738" s="30" t="s">
        <v>363</v>
      </c>
      <c r="F738" s="14">
        <f t="shared" ref="F738:H738" si="423">F739</f>
        <v>42900</v>
      </c>
      <c r="G738" s="14">
        <f t="shared" si="423"/>
        <v>42900</v>
      </c>
      <c r="H738" s="14">
        <f t="shared" si="423"/>
        <v>42900</v>
      </c>
    </row>
    <row r="739" spans="1:8" ht="15.75" outlineLevel="4" x14ac:dyDescent="0.2">
      <c r="A739" s="13" t="s">
        <v>608</v>
      </c>
      <c r="B739" s="13" t="s">
        <v>610</v>
      </c>
      <c r="C739" s="13" t="s">
        <v>364</v>
      </c>
      <c r="D739" s="13"/>
      <c r="E739" s="30" t="s">
        <v>612</v>
      </c>
      <c r="F739" s="14">
        <f>F740+F742</f>
        <v>42900</v>
      </c>
      <c r="G739" s="14">
        <f t="shared" ref="G739:H739" si="424">G740+G742</f>
        <v>42900</v>
      </c>
      <c r="H739" s="14">
        <f t="shared" si="424"/>
        <v>42900</v>
      </c>
    </row>
    <row r="740" spans="1:8" ht="31.5" outlineLevel="5" x14ac:dyDescent="0.2">
      <c r="A740" s="13" t="s">
        <v>608</v>
      </c>
      <c r="B740" s="13" t="s">
        <v>610</v>
      </c>
      <c r="C740" s="13" t="s">
        <v>365</v>
      </c>
      <c r="D740" s="13"/>
      <c r="E740" s="30" t="s">
        <v>428</v>
      </c>
      <c r="F740" s="14">
        <f t="shared" ref="F740:H740" si="425">F741</f>
        <v>12900</v>
      </c>
      <c r="G740" s="14">
        <f t="shared" si="425"/>
        <v>12900</v>
      </c>
      <c r="H740" s="14">
        <f t="shared" si="425"/>
        <v>12900</v>
      </c>
    </row>
    <row r="741" spans="1:8" ht="15.75" outlineLevel="7" x14ac:dyDescent="0.2">
      <c r="A741" s="16" t="s">
        <v>608</v>
      </c>
      <c r="B741" s="16" t="s">
        <v>610</v>
      </c>
      <c r="C741" s="16" t="s">
        <v>365</v>
      </c>
      <c r="D741" s="16" t="s">
        <v>70</v>
      </c>
      <c r="E741" s="32" t="s">
        <v>71</v>
      </c>
      <c r="F741" s="17">
        <v>12900</v>
      </c>
      <c r="G741" s="17">
        <v>12900</v>
      </c>
      <c r="H741" s="17">
        <v>12900</v>
      </c>
    </row>
    <row r="742" spans="1:8" ht="31.5" outlineLevel="5" x14ac:dyDescent="0.2">
      <c r="A742" s="33" t="s">
        <v>608</v>
      </c>
      <c r="B742" s="33" t="s">
        <v>610</v>
      </c>
      <c r="C742" s="33" t="s">
        <v>365</v>
      </c>
      <c r="D742" s="33"/>
      <c r="E742" s="45" t="s">
        <v>439</v>
      </c>
      <c r="F742" s="34">
        <f t="shared" ref="F742:H742" si="426">F743</f>
        <v>30000</v>
      </c>
      <c r="G742" s="34">
        <f t="shared" si="426"/>
        <v>30000</v>
      </c>
      <c r="H742" s="34">
        <f t="shared" si="426"/>
        <v>30000</v>
      </c>
    </row>
    <row r="743" spans="1:8" ht="15.75" outlineLevel="7" x14ac:dyDescent="0.2">
      <c r="A743" s="35" t="s">
        <v>608</v>
      </c>
      <c r="B743" s="35" t="s">
        <v>610</v>
      </c>
      <c r="C743" s="35" t="s">
        <v>365</v>
      </c>
      <c r="D743" s="35" t="s">
        <v>70</v>
      </c>
      <c r="E743" s="46" t="s">
        <v>71</v>
      </c>
      <c r="F743" s="36">
        <v>30000</v>
      </c>
      <c r="G743" s="36">
        <v>30000</v>
      </c>
      <c r="H743" s="36">
        <v>30000</v>
      </c>
    </row>
    <row r="744" spans="1:8" ht="31.5" outlineLevel="3" x14ac:dyDescent="0.2">
      <c r="A744" s="13" t="s">
        <v>608</v>
      </c>
      <c r="B744" s="13" t="s">
        <v>610</v>
      </c>
      <c r="C744" s="13" t="s">
        <v>350</v>
      </c>
      <c r="D744" s="13"/>
      <c r="E744" s="30" t="s">
        <v>351</v>
      </c>
      <c r="F744" s="14">
        <f t="shared" ref="F744:G744" si="427">F745</f>
        <v>109825.2</v>
      </c>
      <c r="G744" s="14">
        <f t="shared" si="427"/>
        <v>109825.2</v>
      </c>
      <c r="H744" s="14">
        <f>H745</f>
        <v>109825.2</v>
      </c>
    </row>
    <row r="745" spans="1:8" ht="31.5" outlineLevel="4" x14ac:dyDescent="0.2">
      <c r="A745" s="13" t="s">
        <v>608</v>
      </c>
      <c r="B745" s="13" t="s">
        <v>610</v>
      </c>
      <c r="C745" s="13" t="s">
        <v>352</v>
      </c>
      <c r="D745" s="13"/>
      <c r="E745" s="30" t="s">
        <v>39</v>
      </c>
      <c r="F745" s="14">
        <f t="shared" ref="F745:H745" si="428">F746+F748+F750+F752+F754</f>
        <v>109825.2</v>
      </c>
      <c r="G745" s="14">
        <f t="shared" si="428"/>
        <v>109825.2</v>
      </c>
      <c r="H745" s="14">
        <f t="shared" si="428"/>
        <v>109825.2</v>
      </c>
    </row>
    <row r="746" spans="1:8" ht="15.75" outlineLevel="5" x14ac:dyDescent="0.2">
      <c r="A746" s="13" t="s">
        <v>608</v>
      </c>
      <c r="B746" s="13" t="s">
        <v>610</v>
      </c>
      <c r="C746" s="13" t="s">
        <v>366</v>
      </c>
      <c r="D746" s="13"/>
      <c r="E746" s="30" t="s">
        <v>367</v>
      </c>
      <c r="F746" s="14">
        <f t="shared" ref="F746:G746" si="429">F747</f>
        <v>43536.5</v>
      </c>
      <c r="G746" s="14">
        <f t="shared" si="429"/>
        <v>43536.5</v>
      </c>
      <c r="H746" s="14">
        <f>H747</f>
        <v>43536.5</v>
      </c>
    </row>
    <row r="747" spans="1:8" ht="15.75" outlineLevel="7" x14ac:dyDescent="0.2">
      <c r="A747" s="16" t="s">
        <v>608</v>
      </c>
      <c r="B747" s="16" t="s">
        <v>610</v>
      </c>
      <c r="C747" s="16" t="s">
        <v>366</v>
      </c>
      <c r="D747" s="16" t="s">
        <v>70</v>
      </c>
      <c r="E747" s="32" t="s">
        <v>71</v>
      </c>
      <c r="F747" s="17">
        <v>43536.5</v>
      </c>
      <c r="G747" s="17">
        <v>43536.5</v>
      </c>
      <c r="H747" s="17">
        <v>43536.5</v>
      </c>
    </row>
    <row r="748" spans="1:8" ht="15.75" outlineLevel="5" x14ac:dyDescent="0.2">
      <c r="A748" s="13" t="s">
        <v>608</v>
      </c>
      <c r="B748" s="13" t="s">
        <v>610</v>
      </c>
      <c r="C748" s="13" t="s">
        <v>368</v>
      </c>
      <c r="D748" s="13"/>
      <c r="E748" s="30" t="s">
        <v>369</v>
      </c>
      <c r="F748" s="14">
        <f t="shared" ref="F748:H748" si="430">F749</f>
        <v>26037.5</v>
      </c>
      <c r="G748" s="14">
        <f t="shared" si="430"/>
        <v>26037.5</v>
      </c>
      <c r="H748" s="14">
        <f t="shared" si="430"/>
        <v>26037.5</v>
      </c>
    </row>
    <row r="749" spans="1:8" ht="15.75" outlineLevel="7" x14ac:dyDescent="0.2">
      <c r="A749" s="16" t="s">
        <v>608</v>
      </c>
      <c r="B749" s="16" t="s">
        <v>610</v>
      </c>
      <c r="C749" s="16" t="s">
        <v>368</v>
      </c>
      <c r="D749" s="16" t="s">
        <v>70</v>
      </c>
      <c r="E749" s="32" t="s">
        <v>71</v>
      </c>
      <c r="F749" s="17">
        <v>26037.5</v>
      </c>
      <c r="G749" s="17">
        <v>26037.5</v>
      </c>
      <c r="H749" s="17">
        <v>26037.5</v>
      </c>
    </row>
    <row r="750" spans="1:8" ht="15.75" outlineLevel="5" x14ac:dyDescent="0.2">
      <c r="A750" s="13" t="s">
        <v>608</v>
      </c>
      <c r="B750" s="13" t="s">
        <v>610</v>
      </c>
      <c r="C750" s="13" t="s">
        <v>370</v>
      </c>
      <c r="D750" s="13"/>
      <c r="E750" s="30" t="s">
        <v>371</v>
      </c>
      <c r="F750" s="14">
        <f t="shared" ref="F750:H750" si="431">F751</f>
        <v>39651.199999999997</v>
      </c>
      <c r="G750" s="14">
        <f t="shared" si="431"/>
        <v>39651.199999999997</v>
      </c>
      <c r="H750" s="14">
        <f t="shared" si="431"/>
        <v>39651.199999999997</v>
      </c>
    </row>
    <row r="751" spans="1:8" ht="15.75" outlineLevel="7" x14ac:dyDescent="0.2">
      <c r="A751" s="16" t="s">
        <v>608</v>
      </c>
      <c r="B751" s="16" t="s">
        <v>610</v>
      </c>
      <c r="C751" s="16" t="s">
        <v>370</v>
      </c>
      <c r="D751" s="16" t="s">
        <v>70</v>
      </c>
      <c r="E751" s="32" t="s">
        <v>71</v>
      </c>
      <c r="F751" s="17">
        <v>39651.199999999997</v>
      </c>
      <c r="G751" s="17">
        <v>39651.199999999997</v>
      </c>
      <c r="H751" s="17">
        <v>39651.199999999997</v>
      </c>
    </row>
    <row r="752" spans="1:8" ht="31.5" outlineLevel="5" x14ac:dyDescent="0.2">
      <c r="A752" s="13" t="s">
        <v>608</v>
      </c>
      <c r="B752" s="13" t="s">
        <v>610</v>
      </c>
      <c r="C752" s="13" t="s">
        <v>372</v>
      </c>
      <c r="D752" s="13"/>
      <c r="E752" s="30" t="s">
        <v>373</v>
      </c>
      <c r="F752" s="14">
        <f t="shared" ref="F752:H752" si="432">F753</f>
        <v>50</v>
      </c>
      <c r="G752" s="14">
        <f t="shared" si="432"/>
        <v>50</v>
      </c>
      <c r="H752" s="14">
        <f t="shared" si="432"/>
        <v>50</v>
      </c>
    </row>
    <row r="753" spans="1:8" ht="15.75" outlineLevel="7" x14ac:dyDescent="0.2">
      <c r="A753" s="16" t="s">
        <v>608</v>
      </c>
      <c r="B753" s="16" t="s">
        <v>610</v>
      </c>
      <c r="C753" s="16" t="s">
        <v>372</v>
      </c>
      <c r="D753" s="16" t="s">
        <v>70</v>
      </c>
      <c r="E753" s="32" t="s">
        <v>71</v>
      </c>
      <c r="F753" s="17">
        <v>50</v>
      </c>
      <c r="G753" s="17">
        <v>50</v>
      </c>
      <c r="H753" s="17">
        <v>50</v>
      </c>
    </row>
    <row r="754" spans="1:8" ht="31.5" outlineLevel="5" x14ac:dyDescent="0.2">
      <c r="A754" s="13" t="s">
        <v>608</v>
      </c>
      <c r="B754" s="13" t="s">
        <v>610</v>
      </c>
      <c r="C754" s="13" t="s">
        <v>374</v>
      </c>
      <c r="D754" s="13"/>
      <c r="E754" s="30" t="s">
        <v>375</v>
      </c>
      <c r="F754" s="14">
        <f t="shared" ref="F754:H754" si="433">F755</f>
        <v>550</v>
      </c>
      <c r="G754" s="14">
        <f t="shared" si="433"/>
        <v>550</v>
      </c>
      <c r="H754" s="14">
        <f t="shared" si="433"/>
        <v>550</v>
      </c>
    </row>
    <row r="755" spans="1:8" ht="15.75" outlineLevel="7" x14ac:dyDescent="0.2">
      <c r="A755" s="16" t="s">
        <v>608</v>
      </c>
      <c r="B755" s="16" t="s">
        <v>610</v>
      </c>
      <c r="C755" s="16" t="s">
        <v>374</v>
      </c>
      <c r="D755" s="16" t="s">
        <v>70</v>
      </c>
      <c r="E755" s="32" t="s">
        <v>71</v>
      </c>
      <c r="F755" s="17">
        <v>550</v>
      </c>
      <c r="G755" s="17">
        <v>550</v>
      </c>
      <c r="H755" s="17">
        <v>550</v>
      </c>
    </row>
    <row r="756" spans="1:8" ht="15.75" outlineLevel="1" x14ac:dyDescent="0.2">
      <c r="A756" s="13" t="s">
        <v>608</v>
      </c>
      <c r="B756" s="13" t="s">
        <v>580</v>
      </c>
      <c r="C756" s="13"/>
      <c r="D756" s="13"/>
      <c r="E756" s="30" t="s">
        <v>581</v>
      </c>
      <c r="F756" s="14">
        <f>F757+F772</f>
        <v>21797.199999999997</v>
      </c>
      <c r="G756" s="14">
        <f>G757+G772</f>
        <v>21442</v>
      </c>
      <c r="H756" s="14">
        <f>H757+H772</f>
        <v>21491.899999999998</v>
      </c>
    </row>
    <row r="757" spans="1:8" ht="31.5" outlineLevel="2" x14ac:dyDescent="0.2">
      <c r="A757" s="13" t="s">
        <v>608</v>
      </c>
      <c r="B757" s="13" t="s">
        <v>580</v>
      </c>
      <c r="C757" s="13" t="s">
        <v>166</v>
      </c>
      <c r="D757" s="13"/>
      <c r="E757" s="30" t="s">
        <v>167</v>
      </c>
      <c r="F757" s="14">
        <f>F758+F764</f>
        <v>21644.199999999997</v>
      </c>
      <c r="G757" s="14">
        <f>G758+G764</f>
        <v>21289</v>
      </c>
      <c r="H757" s="14">
        <f>H758+H764</f>
        <v>21338.899999999998</v>
      </c>
    </row>
    <row r="758" spans="1:8" ht="15.75" outlineLevel="3" x14ac:dyDescent="0.2">
      <c r="A758" s="13" t="s">
        <v>608</v>
      </c>
      <c r="B758" s="13" t="s">
        <v>580</v>
      </c>
      <c r="C758" s="13" t="s">
        <v>242</v>
      </c>
      <c r="D758" s="13"/>
      <c r="E758" s="30" t="s">
        <v>243</v>
      </c>
      <c r="F758" s="14">
        <f t="shared" ref="F758:G758" si="434">F759</f>
        <v>3010</v>
      </c>
      <c r="G758" s="14">
        <f t="shared" si="434"/>
        <v>2317.5</v>
      </c>
      <c r="H758" s="14">
        <f>H759</f>
        <v>2016.7</v>
      </c>
    </row>
    <row r="759" spans="1:8" ht="15.75" outlineLevel="4" x14ac:dyDescent="0.2">
      <c r="A759" s="13" t="s">
        <v>608</v>
      </c>
      <c r="B759" s="13" t="s">
        <v>580</v>
      </c>
      <c r="C759" s="13" t="s">
        <v>244</v>
      </c>
      <c r="D759" s="13"/>
      <c r="E759" s="30" t="s">
        <v>456</v>
      </c>
      <c r="F759" s="14">
        <f>F760+F762</f>
        <v>3010</v>
      </c>
      <c r="G759" s="14">
        <f>G760+G762</f>
        <v>2317.5</v>
      </c>
      <c r="H759" s="14">
        <f>H760+H762</f>
        <v>2016.7</v>
      </c>
    </row>
    <row r="760" spans="1:8" ht="15.75" outlineLevel="5" x14ac:dyDescent="0.2">
      <c r="A760" s="13" t="s">
        <v>608</v>
      </c>
      <c r="B760" s="13" t="s">
        <v>580</v>
      </c>
      <c r="C760" s="13" t="s">
        <v>376</v>
      </c>
      <c r="D760" s="13"/>
      <c r="E760" s="30" t="s">
        <v>377</v>
      </c>
      <c r="F760" s="14">
        <f t="shared" ref="F760:G760" si="435">F761</f>
        <v>2750</v>
      </c>
      <c r="G760" s="14">
        <f t="shared" si="435"/>
        <v>2117.5</v>
      </c>
      <c r="H760" s="14">
        <f>H761</f>
        <v>1842.5</v>
      </c>
    </row>
    <row r="761" spans="1:8" ht="15.75" outlineLevel="7" x14ac:dyDescent="0.2">
      <c r="A761" s="16" t="s">
        <v>608</v>
      </c>
      <c r="B761" s="16" t="s">
        <v>580</v>
      </c>
      <c r="C761" s="16" t="s">
        <v>376</v>
      </c>
      <c r="D761" s="16" t="s">
        <v>7</v>
      </c>
      <c r="E761" s="32" t="s">
        <v>8</v>
      </c>
      <c r="F761" s="17">
        <v>2750</v>
      </c>
      <c r="G761" s="17">
        <v>2117.5</v>
      </c>
      <c r="H761" s="17">
        <v>1842.5</v>
      </c>
    </row>
    <row r="762" spans="1:8" ht="15.75" outlineLevel="5" x14ac:dyDescent="0.2">
      <c r="A762" s="13" t="s">
        <v>608</v>
      </c>
      <c r="B762" s="13" t="s">
        <v>580</v>
      </c>
      <c r="C762" s="13" t="s">
        <v>378</v>
      </c>
      <c r="D762" s="13"/>
      <c r="E762" s="30" t="s">
        <v>379</v>
      </c>
      <c r="F762" s="14">
        <f t="shared" ref="F762:H762" si="436">F763</f>
        <v>260</v>
      </c>
      <c r="G762" s="14">
        <f t="shared" si="436"/>
        <v>200</v>
      </c>
      <c r="H762" s="14">
        <f t="shared" si="436"/>
        <v>174.2</v>
      </c>
    </row>
    <row r="763" spans="1:8" ht="15.75" outlineLevel="7" x14ac:dyDescent="0.2">
      <c r="A763" s="16" t="s">
        <v>608</v>
      </c>
      <c r="B763" s="16" t="s">
        <v>580</v>
      </c>
      <c r="C763" s="16" t="s">
        <v>378</v>
      </c>
      <c r="D763" s="16" t="s">
        <v>7</v>
      </c>
      <c r="E763" s="32" t="s">
        <v>8</v>
      </c>
      <c r="F763" s="17">
        <v>260</v>
      </c>
      <c r="G763" s="17">
        <v>200</v>
      </c>
      <c r="H763" s="17">
        <v>174.2</v>
      </c>
    </row>
    <row r="764" spans="1:8" ht="31.5" outlineLevel="3" x14ac:dyDescent="0.2">
      <c r="A764" s="13" t="s">
        <v>608</v>
      </c>
      <c r="B764" s="13" t="s">
        <v>580</v>
      </c>
      <c r="C764" s="13" t="s">
        <v>350</v>
      </c>
      <c r="D764" s="13"/>
      <c r="E764" s="30" t="s">
        <v>351</v>
      </c>
      <c r="F764" s="14">
        <f t="shared" ref="F764:H764" si="437">F765</f>
        <v>18634.199999999997</v>
      </c>
      <c r="G764" s="14">
        <f t="shared" si="437"/>
        <v>18971.5</v>
      </c>
      <c r="H764" s="14">
        <f t="shared" si="437"/>
        <v>19322.199999999997</v>
      </c>
    </row>
    <row r="765" spans="1:8" ht="31.5" outlineLevel="4" x14ac:dyDescent="0.2">
      <c r="A765" s="13" t="s">
        <v>608</v>
      </c>
      <c r="B765" s="13" t="s">
        <v>580</v>
      </c>
      <c r="C765" s="13" t="s">
        <v>352</v>
      </c>
      <c r="D765" s="13"/>
      <c r="E765" s="30" t="s">
        <v>39</v>
      </c>
      <c r="F765" s="14">
        <f t="shared" ref="F765:H765" si="438">F766+F770</f>
        <v>18634.199999999997</v>
      </c>
      <c r="G765" s="14">
        <f t="shared" si="438"/>
        <v>18971.5</v>
      </c>
      <c r="H765" s="14">
        <f t="shared" si="438"/>
        <v>19322.199999999997</v>
      </c>
    </row>
    <row r="766" spans="1:8" ht="15.75" outlineLevel="5" x14ac:dyDescent="0.2">
      <c r="A766" s="13" t="s">
        <v>608</v>
      </c>
      <c r="B766" s="13" t="s">
        <v>580</v>
      </c>
      <c r="C766" s="13" t="s">
        <v>380</v>
      </c>
      <c r="D766" s="13"/>
      <c r="E766" s="30" t="s">
        <v>41</v>
      </c>
      <c r="F766" s="14">
        <f t="shared" ref="F766:H766" si="439">F767+F768+F769</f>
        <v>8733.4</v>
      </c>
      <c r="G766" s="14">
        <f t="shared" si="439"/>
        <v>9070.6999999999989</v>
      </c>
      <c r="H766" s="14">
        <f t="shared" si="439"/>
        <v>9421.4</v>
      </c>
    </row>
    <row r="767" spans="1:8" ht="47.25" outlineLevel="7" x14ac:dyDescent="0.2">
      <c r="A767" s="16" t="s">
        <v>608</v>
      </c>
      <c r="B767" s="16" t="s">
        <v>580</v>
      </c>
      <c r="C767" s="16" t="s">
        <v>380</v>
      </c>
      <c r="D767" s="16" t="s">
        <v>4</v>
      </c>
      <c r="E767" s="32" t="s">
        <v>5</v>
      </c>
      <c r="F767" s="17">
        <v>8431.6</v>
      </c>
      <c r="G767" s="17">
        <v>8768.9</v>
      </c>
      <c r="H767" s="17">
        <v>9119.6</v>
      </c>
    </row>
    <row r="768" spans="1:8" ht="15.75" outlineLevel="7" x14ac:dyDescent="0.2">
      <c r="A768" s="16" t="s">
        <v>608</v>
      </c>
      <c r="B768" s="16" t="s">
        <v>580</v>
      </c>
      <c r="C768" s="16" t="s">
        <v>380</v>
      </c>
      <c r="D768" s="16" t="s">
        <v>7</v>
      </c>
      <c r="E768" s="32" t="s">
        <v>8</v>
      </c>
      <c r="F768" s="17">
        <v>301.5</v>
      </c>
      <c r="G768" s="17">
        <v>301.5</v>
      </c>
      <c r="H768" s="17">
        <v>301.5</v>
      </c>
    </row>
    <row r="769" spans="1:8" ht="15.75" outlineLevel="7" x14ac:dyDescent="0.2">
      <c r="A769" s="16" t="s">
        <v>608</v>
      </c>
      <c r="B769" s="16" t="s">
        <v>580</v>
      </c>
      <c r="C769" s="16" t="s">
        <v>380</v>
      </c>
      <c r="D769" s="16" t="s">
        <v>15</v>
      </c>
      <c r="E769" s="32" t="s">
        <v>16</v>
      </c>
      <c r="F769" s="17">
        <v>0.3</v>
      </c>
      <c r="G769" s="17">
        <v>0.3</v>
      </c>
      <c r="H769" s="17">
        <v>0.3</v>
      </c>
    </row>
    <row r="770" spans="1:8" ht="15.75" outlineLevel="5" x14ac:dyDescent="0.2">
      <c r="A770" s="13" t="s">
        <v>608</v>
      </c>
      <c r="B770" s="13" t="s">
        <v>580</v>
      </c>
      <c r="C770" s="13" t="s">
        <v>381</v>
      </c>
      <c r="D770" s="13"/>
      <c r="E770" s="30" t="s">
        <v>382</v>
      </c>
      <c r="F770" s="14">
        <f t="shared" ref="F770:H770" si="440">F771</f>
        <v>9900.7999999999993</v>
      </c>
      <c r="G770" s="14">
        <f t="shared" si="440"/>
        <v>9900.7999999999993</v>
      </c>
      <c r="H770" s="14">
        <f t="shared" si="440"/>
        <v>9900.7999999999993</v>
      </c>
    </row>
    <row r="771" spans="1:8" ht="15.75" outlineLevel="7" x14ac:dyDescent="0.2">
      <c r="A771" s="16" t="s">
        <v>608</v>
      </c>
      <c r="B771" s="16" t="s">
        <v>580</v>
      </c>
      <c r="C771" s="16" t="s">
        <v>381</v>
      </c>
      <c r="D771" s="16" t="s">
        <v>70</v>
      </c>
      <c r="E771" s="32" t="s">
        <v>71</v>
      </c>
      <c r="F771" s="17">
        <v>9900.7999999999993</v>
      </c>
      <c r="G771" s="17">
        <v>9900.7999999999993</v>
      </c>
      <c r="H771" s="17">
        <v>9900.7999999999993</v>
      </c>
    </row>
    <row r="772" spans="1:8" ht="31.5" outlineLevel="2" x14ac:dyDescent="0.2">
      <c r="A772" s="13" t="s">
        <v>608</v>
      </c>
      <c r="B772" s="13" t="s">
        <v>580</v>
      </c>
      <c r="C772" s="13" t="s">
        <v>54</v>
      </c>
      <c r="D772" s="13"/>
      <c r="E772" s="30" t="s">
        <v>55</v>
      </c>
      <c r="F772" s="14">
        <f t="shared" ref="F772:G772" si="441">F773</f>
        <v>153</v>
      </c>
      <c r="G772" s="14">
        <f t="shared" si="441"/>
        <v>153</v>
      </c>
      <c r="H772" s="14">
        <f>H773</f>
        <v>153</v>
      </c>
    </row>
    <row r="773" spans="1:8" ht="15.75" outlineLevel="3" x14ac:dyDescent="0.2">
      <c r="A773" s="13" t="s">
        <v>608</v>
      </c>
      <c r="B773" s="13" t="s">
        <v>580</v>
      </c>
      <c r="C773" s="13" t="s">
        <v>56</v>
      </c>
      <c r="D773" s="13"/>
      <c r="E773" s="30" t="s">
        <v>57</v>
      </c>
      <c r="F773" s="14">
        <f>F774+F777+F780</f>
        <v>153</v>
      </c>
      <c r="G773" s="14">
        <f>G774+G777+G780</f>
        <v>153</v>
      </c>
      <c r="H773" s="14">
        <f>H774+H777+H780</f>
        <v>153</v>
      </c>
    </row>
    <row r="774" spans="1:8" ht="15.75" outlineLevel="4" x14ac:dyDescent="0.2">
      <c r="A774" s="13" t="s">
        <v>608</v>
      </c>
      <c r="B774" s="13" t="s">
        <v>580</v>
      </c>
      <c r="C774" s="13" t="s">
        <v>118</v>
      </c>
      <c r="D774" s="13"/>
      <c r="E774" s="30" t="s">
        <v>119</v>
      </c>
      <c r="F774" s="14">
        <f>F775</f>
        <v>27</v>
      </c>
      <c r="G774" s="14">
        <f t="shared" ref="G774:H774" si="442">G775</f>
        <v>27</v>
      </c>
      <c r="H774" s="14">
        <f t="shared" si="442"/>
        <v>27</v>
      </c>
    </row>
    <row r="775" spans="1:8" ht="15.75" outlineLevel="5" x14ac:dyDescent="0.2">
      <c r="A775" s="13" t="s">
        <v>608</v>
      </c>
      <c r="B775" s="13" t="s">
        <v>580</v>
      </c>
      <c r="C775" s="13" t="s">
        <v>339</v>
      </c>
      <c r="D775" s="13"/>
      <c r="E775" s="30" t="s">
        <v>340</v>
      </c>
      <c r="F775" s="14">
        <f t="shared" ref="F775:G775" si="443">F776</f>
        <v>27</v>
      </c>
      <c r="G775" s="14">
        <f t="shared" si="443"/>
        <v>27</v>
      </c>
      <c r="H775" s="14">
        <f>H776</f>
        <v>27</v>
      </c>
    </row>
    <row r="776" spans="1:8" ht="15.75" outlineLevel="7" x14ac:dyDescent="0.2">
      <c r="A776" s="16" t="s">
        <v>608</v>
      </c>
      <c r="B776" s="16" t="s">
        <v>580</v>
      </c>
      <c r="C776" s="16" t="s">
        <v>339</v>
      </c>
      <c r="D776" s="16" t="s">
        <v>7</v>
      </c>
      <c r="E776" s="32" t="s">
        <v>8</v>
      </c>
      <c r="F776" s="17">
        <v>27</v>
      </c>
      <c r="G776" s="17">
        <v>27</v>
      </c>
      <c r="H776" s="17">
        <v>27</v>
      </c>
    </row>
    <row r="777" spans="1:8" ht="31.5" outlineLevel="4" x14ac:dyDescent="0.2">
      <c r="A777" s="13" t="s">
        <v>608</v>
      </c>
      <c r="B777" s="13" t="s">
        <v>580</v>
      </c>
      <c r="C777" s="13" t="s">
        <v>341</v>
      </c>
      <c r="D777" s="13"/>
      <c r="E777" s="30" t="s">
        <v>342</v>
      </c>
      <c r="F777" s="14">
        <f t="shared" ref="F777:G778" si="444">F778</f>
        <v>72</v>
      </c>
      <c r="G777" s="14">
        <f t="shared" si="444"/>
        <v>72</v>
      </c>
      <c r="H777" s="14">
        <f>H778</f>
        <v>72</v>
      </c>
    </row>
    <row r="778" spans="1:8" ht="31.5" outlineLevel="5" x14ac:dyDescent="0.2">
      <c r="A778" s="13" t="s">
        <v>608</v>
      </c>
      <c r="B778" s="13" t="s">
        <v>580</v>
      </c>
      <c r="C778" s="13" t="s">
        <v>343</v>
      </c>
      <c r="D778" s="13"/>
      <c r="E778" s="30" t="s">
        <v>344</v>
      </c>
      <c r="F778" s="14">
        <f t="shared" si="444"/>
        <v>72</v>
      </c>
      <c r="G778" s="14">
        <f t="shared" si="444"/>
        <v>72</v>
      </c>
      <c r="H778" s="14">
        <f>H779</f>
        <v>72</v>
      </c>
    </row>
    <row r="779" spans="1:8" ht="15.75" outlineLevel="7" x14ac:dyDescent="0.2">
      <c r="A779" s="16" t="s">
        <v>608</v>
      </c>
      <c r="B779" s="16" t="s">
        <v>580</v>
      </c>
      <c r="C779" s="16" t="s">
        <v>343</v>
      </c>
      <c r="D779" s="16" t="s">
        <v>7</v>
      </c>
      <c r="E779" s="32" t="s">
        <v>8</v>
      </c>
      <c r="F779" s="17">
        <v>72</v>
      </c>
      <c r="G779" s="17">
        <v>72</v>
      </c>
      <c r="H779" s="17">
        <v>72</v>
      </c>
    </row>
    <row r="780" spans="1:8" ht="15.75" outlineLevel="4" x14ac:dyDescent="0.2">
      <c r="A780" s="13" t="s">
        <v>608</v>
      </c>
      <c r="B780" s="13" t="s">
        <v>580</v>
      </c>
      <c r="C780" s="13" t="s">
        <v>383</v>
      </c>
      <c r="D780" s="13"/>
      <c r="E780" s="30" t="s">
        <v>384</v>
      </c>
      <c r="F780" s="14">
        <f t="shared" ref="F780:G781" si="445">F781</f>
        <v>54</v>
      </c>
      <c r="G780" s="14">
        <f t="shared" si="445"/>
        <v>54</v>
      </c>
      <c r="H780" s="14">
        <f t="shared" ref="H780:H781" si="446">H781</f>
        <v>54</v>
      </c>
    </row>
    <row r="781" spans="1:8" ht="15.75" outlineLevel="5" x14ac:dyDescent="0.2">
      <c r="A781" s="13" t="s">
        <v>608</v>
      </c>
      <c r="B781" s="13" t="s">
        <v>580</v>
      </c>
      <c r="C781" s="13" t="s">
        <v>385</v>
      </c>
      <c r="D781" s="13"/>
      <c r="E781" s="30" t="s">
        <v>386</v>
      </c>
      <c r="F781" s="14">
        <f t="shared" si="445"/>
        <v>54</v>
      </c>
      <c r="G781" s="14">
        <f t="shared" si="445"/>
        <v>54</v>
      </c>
      <c r="H781" s="14">
        <f t="shared" si="446"/>
        <v>54</v>
      </c>
    </row>
    <row r="782" spans="1:8" ht="15.75" outlineLevel="7" x14ac:dyDescent="0.2">
      <c r="A782" s="16" t="s">
        <v>608</v>
      </c>
      <c r="B782" s="16" t="s">
        <v>580</v>
      </c>
      <c r="C782" s="16" t="s">
        <v>385</v>
      </c>
      <c r="D782" s="16" t="s">
        <v>7</v>
      </c>
      <c r="E782" s="32" t="s">
        <v>8</v>
      </c>
      <c r="F782" s="17">
        <v>54</v>
      </c>
      <c r="G782" s="17">
        <v>54</v>
      </c>
      <c r="H782" s="17">
        <v>54</v>
      </c>
    </row>
    <row r="783" spans="1:8" ht="15.75" outlineLevel="7" x14ac:dyDescent="0.2">
      <c r="A783" s="13" t="s">
        <v>608</v>
      </c>
      <c r="B783" s="13" t="s">
        <v>582</v>
      </c>
      <c r="C783" s="16"/>
      <c r="D783" s="16"/>
      <c r="E783" s="7" t="s">
        <v>583</v>
      </c>
      <c r="F783" s="14">
        <f t="shared" ref="F783:H783" si="447">F784</f>
        <v>22984.3</v>
      </c>
      <c r="G783" s="14">
        <f t="shared" si="447"/>
        <v>23074.600000000002</v>
      </c>
      <c r="H783" s="14">
        <f t="shared" si="447"/>
        <v>3000</v>
      </c>
    </row>
    <row r="784" spans="1:8" ht="15.75" outlineLevel="1" x14ac:dyDescent="0.2">
      <c r="A784" s="13" t="s">
        <v>608</v>
      </c>
      <c r="B784" s="13" t="s">
        <v>588</v>
      </c>
      <c r="C784" s="13"/>
      <c r="D784" s="13"/>
      <c r="E784" s="30" t="s">
        <v>613</v>
      </c>
      <c r="F784" s="14">
        <f t="shared" ref="F784:F786" si="448">F785</f>
        <v>22984.3</v>
      </c>
      <c r="G784" s="14">
        <f t="shared" ref="G784:G786" si="449">G785</f>
        <v>23074.600000000002</v>
      </c>
      <c r="H784" s="14">
        <f t="shared" ref="H784:H786" si="450">H785</f>
        <v>3000</v>
      </c>
    </row>
    <row r="785" spans="1:8" ht="31.5" outlineLevel="2" x14ac:dyDescent="0.2">
      <c r="A785" s="13" t="s">
        <v>608</v>
      </c>
      <c r="B785" s="13" t="s">
        <v>588</v>
      </c>
      <c r="C785" s="13" t="s">
        <v>24</v>
      </c>
      <c r="D785" s="13"/>
      <c r="E785" s="30" t="s">
        <v>25</v>
      </c>
      <c r="F785" s="14">
        <f t="shared" si="448"/>
        <v>22984.3</v>
      </c>
      <c r="G785" s="14">
        <f t="shared" si="449"/>
        <v>23074.600000000002</v>
      </c>
      <c r="H785" s="14">
        <f t="shared" si="450"/>
        <v>3000</v>
      </c>
    </row>
    <row r="786" spans="1:8" ht="15.75" outlineLevel="3" x14ac:dyDescent="0.2">
      <c r="A786" s="13" t="s">
        <v>608</v>
      </c>
      <c r="B786" s="13" t="s">
        <v>588</v>
      </c>
      <c r="C786" s="13" t="s">
        <v>387</v>
      </c>
      <c r="D786" s="13"/>
      <c r="E786" s="30" t="s">
        <v>388</v>
      </c>
      <c r="F786" s="14">
        <f t="shared" si="448"/>
        <v>22984.3</v>
      </c>
      <c r="G786" s="14">
        <f t="shared" si="449"/>
        <v>23074.600000000002</v>
      </c>
      <c r="H786" s="14">
        <f t="shared" si="450"/>
        <v>3000</v>
      </c>
    </row>
    <row r="787" spans="1:8" ht="31.5" outlineLevel="4" x14ac:dyDescent="0.2">
      <c r="A787" s="13" t="s">
        <v>608</v>
      </c>
      <c r="B787" s="13" t="s">
        <v>588</v>
      </c>
      <c r="C787" s="13" t="s">
        <v>389</v>
      </c>
      <c r="D787" s="13"/>
      <c r="E787" s="30" t="s">
        <v>390</v>
      </c>
      <c r="F787" s="14">
        <f t="shared" ref="F787:H787" si="451">F792+F790+F788+F794</f>
        <v>22984.3</v>
      </c>
      <c r="G787" s="14">
        <f t="shared" si="451"/>
        <v>23074.600000000002</v>
      </c>
      <c r="H787" s="14">
        <f t="shared" si="451"/>
        <v>3000</v>
      </c>
    </row>
    <row r="788" spans="1:8" ht="15.75" outlineLevel="5" x14ac:dyDescent="0.2">
      <c r="A788" s="33" t="s">
        <v>608</v>
      </c>
      <c r="B788" s="33" t="s">
        <v>588</v>
      </c>
      <c r="C788" s="39" t="s">
        <v>391</v>
      </c>
      <c r="D788" s="33"/>
      <c r="E788" s="45" t="s">
        <v>631</v>
      </c>
      <c r="F788" s="34">
        <f t="shared" ref="F788:H788" si="452">F789</f>
        <v>17970</v>
      </c>
      <c r="G788" s="34">
        <f t="shared" si="452"/>
        <v>17750.900000000001</v>
      </c>
      <c r="H788" s="34">
        <f t="shared" si="452"/>
        <v>0</v>
      </c>
    </row>
    <row r="789" spans="1:8" ht="15.75" outlineLevel="5" x14ac:dyDescent="0.2">
      <c r="A789" s="35" t="s">
        <v>608</v>
      </c>
      <c r="B789" s="35" t="s">
        <v>588</v>
      </c>
      <c r="C789" s="40" t="s">
        <v>391</v>
      </c>
      <c r="D789" s="35" t="s">
        <v>21</v>
      </c>
      <c r="E789" s="46" t="s">
        <v>22</v>
      </c>
      <c r="F789" s="36">
        <v>17970</v>
      </c>
      <c r="G789" s="36">
        <v>17750.900000000001</v>
      </c>
      <c r="H789" s="36"/>
    </row>
    <row r="790" spans="1:8" ht="15.75" outlineLevel="5" x14ac:dyDescent="0.2">
      <c r="A790" s="13" t="s">
        <v>608</v>
      </c>
      <c r="B790" s="13" t="s">
        <v>588</v>
      </c>
      <c r="C790" s="13" t="s">
        <v>392</v>
      </c>
      <c r="D790" s="13"/>
      <c r="E790" s="30" t="s">
        <v>632</v>
      </c>
      <c r="F790" s="14">
        <f t="shared" ref="F790:H790" si="453">F791</f>
        <v>3000</v>
      </c>
      <c r="G790" s="14">
        <f t="shared" si="453"/>
        <v>3000</v>
      </c>
      <c r="H790" s="14">
        <f t="shared" si="453"/>
        <v>3000</v>
      </c>
    </row>
    <row r="791" spans="1:8" ht="15.75" outlineLevel="7" x14ac:dyDescent="0.2">
      <c r="A791" s="16" t="s">
        <v>608</v>
      </c>
      <c r="B791" s="16" t="s">
        <v>588</v>
      </c>
      <c r="C791" s="16" t="s">
        <v>392</v>
      </c>
      <c r="D791" s="16" t="s">
        <v>21</v>
      </c>
      <c r="E791" s="32" t="s">
        <v>22</v>
      </c>
      <c r="F791" s="17">
        <v>3000</v>
      </c>
      <c r="G791" s="17">
        <v>3000</v>
      </c>
      <c r="H791" s="17">
        <v>3000</v>
      </c>
    </row>
    <row r="792" spans="1:8" ht="15.75" outlineLevel="5" x14ac:dyDescent="0.2">
      <c r="A792" s="33" t="s">
        <v>608</v>
      </c>
      <c r="B792" s="33" t="s">
        <v>588</v>
      </c>
      <c r="C792" s="33" t="s">
        <v>392</v>
      </c>
      <c r="D792" s="33"/>
      <c r="E792" s="45" t="s">
        <v>633</v>
      </c>
      <c r="F792" s="34">
        <f t="shared" ref="F792:H792" si="454">F793</f>
        <v>1510.7</v>
      </c>
      <c r="G792" s="34">
        <f t="shared" si="454"/>
        <v>1742.8</v>
      </c>
      <c r="H792" s="34">
        <f t="shared" si="454"/>
        <v>0</v>
      </c>
    </row>
    <row r="793" spans="1:8" ht="15.75" outlineLevel="7" x14ac:dyDescent="0.2">
      <c r="A793" s="35" t="s">
        <v>608</v>
      </c>
      <c r="B793" s="35" t="s">
        <v>588</v>
      </c>
      <c r="C793" s="35" t="s">
        <v>392</v>
      </c>
      <c r="D793" s="35" t="s">
        <v>21</v>
      </c>
      <c r="E793" s="46" t="s">
        <v>22</v>
      </c>
      <c r="F793" s="36">
        <v>1510.7</v>
      </c>
      <c r="G793" s="36">
        <v>1742.8</v>
      </c>
      <c r="H793" s="36"/>
    </row>
    <row r="794" spans="1:8" ht="15.75" outlineLevel="5" x14ac:dyDescent="0.2">
      <c r="A794" s="33" t="s">
        <v>608</v>
      </c>
      <c r="B794" s="33" t="s">
        <v>588</v>
      </c>
      <c r="C794" s="33" t="s">
        <v>392</v>
      </c>
      <c r="D794" s="33"/>
      <c r="E794" s="45" t="s">
        <v>634</v>
      </c>
      <c r="F794" s="34">
        <f t="shared" ref="F794:H794" si="455">F795</f>
        <v>503.6</v>
      </c>
      <c r="G794" s="34">
        <f t="shared" si="455"/>
        <v>580.9</v>
      </c>
      <c r="H794" s="34">
        <f t="shared" si="455"/>
        <v>0</v>
      </c>
    </row>
    <row r="795" spans="1:8" ht="15.75" outlineLevel="7" x14ac:dyDescent="0.2">
      <c r="A795" s="35" t="s">
        <v>608</v>
      </c>
      <c r="B795" s="35" t="s">
        <v>588</v>
      </c>
      <c r="C795" s="35" t="s">
        <v>392</v>
      </c>
      <c r="D795" s="35" t="s">
        <v>21</v>
      </c>
      <c r="E795" s="46" t="s">
        <v>22</v>
      </c>
      <c r="F795" s="36">
        <v>503.6</v>
      </c>
      <c r="G795" s="36">
        <v>580.9</v>
      </c>
      <c r="H795" s="36"/>
    </row>
    <row r="796" spans="1:8" ht="15.75" outlineLevel="7" x14ac:dyDescent="0.2">
      <c r="A796" s="16"/>
      <c r="B796" s="16"/>
      <c r="C796" s="16"/>
      <c r="D796" s="16"/>
      <c r="E796" s="32"/>
      <c r="F796" s="17"/>
      <c r="G796" s="17"/>
      <c r="H796" s="17"/>
    </row>
    <row r="797" spans="1:8" ht="15.75" x14ac:dyDescent="0.2">
      <c r="A797" s="13" t="s">
        <v>614</v>
      </c>
      <c r="B797" s="13"/>
      <c r="C797" s="13"/>
      <c r="D797" s="13"/>
      <c r="E797" s="30" t="s">
        <v>615</v>
      </c>
      <c r="F797" s="14">
        <f>F798+F805+F824+F831</f>
        <v>134717.06566000002</v>
      </c>
      <c r="G797" s="14">
        <f>G798+G805+G824+G831</f>
        <v>135776.20136000001</v>
      </c>
      <c r="H797" s="14">
        <f>H798+H805+H824+H831</f>
        <v>128075.6</v>
      </c>
    </row>
    <row r="798" spans="1:8" ht="15.75" x14ac:dyDescent="0.2">
      <c r="A798" s="13" t="s">
        <v>614</v>
      </c>
      <c r="B798" s="13" t="s">
        <v>506</v>
      </c>
      <c r="C798" s="13"/>
      <c r="D798" s="13"/>
      <c r="E798" s="7" t="s">
        <v>507</v>
      </c>
      <c r="F798" s="14">
        <f t="shared" ref="F798:F803" si="456">F799</f>
        <v>18.7</v>
      </c>
      <c r="G798" s="14">
        <f t="shared" ref="G798:G803" si="457">G799</f>
        <v>18.7</v>
      </c>
      <c r="H798" s="14">
        <f t="shared" ref="H798:H803" si="458">H799</f>
        <v>18.7</v>
      </c>
    </row>
    <row r="799" spans="1:8" ht="15.75" outlineLevel="1" x14ac:dyDescent="0.2">
      <c r="A799" s="13" t="s">
        <v>614</v>
      </c>
      <c r="B799" s="13" t="s">
        <v>510</v>
      </c>
      <c r="C799" s="13"/>
      <c r="D799" s="13"/>
      <c r="E799" s="30" t="s">
        <v>511</v>
      </c>
      <c r="F799" s="14">
        <f t="shared" si="456"/>
        <v>18.7</v>
      </c>
      <c r="G799" s="14">
        <f t="shared" si="457"/>
        <v>18.7</v>
      </c>
      <c r="H799" s="14">
        <f t="shared" si="458"/>
        <v>18.7</v>
      </c>
    </row>
    <row r="800" spans="1:8" ht="31.5" outlineLevel="2" x14ac:dyDescent="0.2">
      <c r="A800" s="13" t="s">
        <v>614</v>
      </c>
      <c r="B800" s="13" t="s">
        <v>510</v>
      </c>
      <c r="C800" s="13" t="s">
        <v>34</v>
      </c>
      <c r="D800" s="13"/>
      <c r="E800" s="30" t="s">
        <v>35</v>
      </c>
      <c r="F800" s="14">
        <f t="shared" si="456"/>
        <v>18.7</v>
      </c>
      <c r="G800" s="14">
        <f t="shared" si="457"/>
        <v>18.7</v>
      </c>
      <c r="H800" s="14">
        <f t="shared" si="458"/>
        <v>18.7</v>
      </c>
    </row>
    <row r="801" spans="1:9" ht="15.75" outlineLevel="3" x14ac:dyDescent="0.2">
      <c r="A801" s="13" t="s">
        <v>614</v>
      </c>
      <c r="B801" s="13" t="s">
        <v>510</v>
      </c>
      <c r="C801" s="13" t="s">
        <v>76</v>
      </c>
      <c r="D801" s="13"/>
      <c r="E801" s="30" t="s">
        <v>77</v>
      </c>
      <c r="F801" s="14">
        <f t="shared" si="456"/>
        <v>18.7</v>
      </c>
      <c r="G801" s="14">
        <f t="shared" si="457"/>
        <v>18.7</v>
      </c>
      <c r="H801" s="14">
        <f t="shared" si="458"/>
        <v>18.7</v>
      </c>
    </row>
    <row r="802" spans="1:9" ht="31.5" outlineLevel="4" x14ac:dyDescent="0.2">
      <c r="A802" s="13" t="s">
        <v>614</v>
      </c>
      <c r="B802" s="13" t="s">
        <v>510</v>
      </c>
      <c r="C802" s="13" t="s">
        <v>78</v>
      </c>
      <c r="D802" s="13"/>
      <c r="E802" s="30" t="s">
        <v>79</v>
      </c>
      <c r="F802" s="14">
        <f t="shared" si="456"/>
        <v>18.7</v>
      </c>
      <c r="G802" s="14">
        <f t="shared" si="457"/>
        <v>18.7</v>
      </c>
      <c r="H802" s="14">
        <f t="shared" si="458"/>
        <v>18.7</v>
      </c>
    </row>
    <row r="803" spans="1:9" ht="15.75" outlineLevel="5" x14ac:dyDescent="0.2">
      <c r="A803" s="13" t="s">
        <v>614</v>
      </c>
      <c r="B803" s="13" t="s">
        <v>510</v>
      </c>
      <c r="C803" s="13" t="s">
        <v>80</v>
      </c>
      <c r="D803" s="13"/>
      <c r="E803" s="30" t="s">
        <v>81</v>
      </c>
      <c r="F803" s="14">
        <f t="shared" si="456"/>
        <v>18.7</v>
      </c>
      <c r="G803" s="14">
        <f t="shared" si="457"/>
        <v>18.7</v>
      </c>
      <c r="H803" s="14">
        <f t="shared" si="458"/>
        <v>18.7</v>
      </c>
    </row>
    <row r="804" spans="1:9" ht="15.75" outlineLevel="7" x14ac:dyDescent="0.2">
      <c r="A804" s="16" t="s">
        <v>614</v>
      </c>
      <c r="B804" s="16" t="s">
        <v>510</v>
      </c>
      <c r="C804" s="16" t="s">
        <v>80</v>
      </c>
      <c r="D804" s="16" t="s">
        <v>7</v>
      </c>
      <c r="E804" s="32" t="s">
        <v>8</v>
      </c>
      <c r="F804" s="17">
        <v>18.7</v>
      </c>
      <c r="G804" s="17">
        <v>18.7</v>
      </c>
      <c r="H804" s="17">
        <v>18.7</v>
      </c>
    </row>
    <row r="805" spans="1:9" ht="15.75" outlineLevel="7" x14ac:dyDescent="0.2">
      <c r="A805" s="13" t="s">
        <v>614</v>
      </c>
      <c r="B805" s="13" t="s">
        <v>512</v>
      </c>
      <c r="C805" s="16"/>
      <c r="D805" s="16"/>
      <c r="E805" s="7" t="s">
        <v>513</v>
      </c>
      <c r="F805" s="14">
        <f>F806+F812+F818</f>
        <v>18094.3</v>
      </c>
      <c r="G805" s="14">
        <f>G806+G812+G818</f>
        <v>18090.2</v>
      </c>
      <c r="H805" s="14">
        <f>H806+H812+H818</f>
        <v>18088.399999999998</v>
      </c>
    </row>
    <row r="806" spans="1:9" ht="15.75" outlineLevel="1" x14ac:dyDescent="0.2">
      <c r="A806" s="13" t="s">
        <v>614</v>
      </c>
      <c r="B806" s="13" t="s">
        <v>606</v>
      </c>
      <c r="C806" s="13"/>
      <c r="D806" s="13"/>
      <c r="E806" s="30" t="s">
        <v>607</v>
      </c>
      <c r="F806" s="14">
        <f t="shared" ref="F806:F810" si="459">F807</f>
        <v>17538.099999999999</v>
      </c>
      <c r="G806" s="14">
        <f t="shared" ref="G806:G810" si="460">G807</f>
        <v>17538.099999999999</v>
      </c>
      <c r="H806" s="14">
        <f t="shared" ref="H806:H810" si="461">H807</f>
        <v>17538.099999999999</v>
      </c>
    </row>
    <row r="807" spans="1:9" ht="15.75" outlineLevel="2" x14ac:dyDescent="0.2">
      <c r="A807" s="13" t="s">
        <v>614</v>
      </c>
      <c r="B807" s="13" t="s">
        <v>606</v>
      </c>
      <c r="C807" s="13" t="s">
        <v>271</v>
      </c>
      <c r="D807" s="13"/>
      <c r="E807" s="30" t="s">
        <v>272</v>
      </c>
      <c r="F807" s="14">
        <f t="shared" si="459"/>
        <v>17538.099999999999</v>
      </c>
      <c r="G807" s="14">
        <f t="shared" si="460"/>
        <v>17538.099999999999</v>
      </c>
      <c r="H807" s="14">
        <f t="shared" si="461"/>
        <v>17538.099999999999</v>
      </c>
    </row>
    <row r="808" spans="1:9" ht="31.5" outlineLevel="3" x14ac:dyDescent="0.2">
      <c r="A808" s="13" t="s">
        <v>614</v>
      </c>
      <c r="B808" s="13" t="s">
        <v>606</v>
      </c>
      <c r="C808" s="13" t="s">
        <v>393</v>
      </c>
      <c r="D808" s="13"/>
      <c r="E808" s="30" t="s">
        <v>394</v>
      </c>
      <c r="F808" s="14">
        <f t="shared" si="459"/>
        <v>17538.099999999999</v>
      </c>
      <c r="G808" s="14">
        <f t="shared" si="460"/>
        <v>17538.099999999999</v>
      </c>
      <c r="H808" s="14">
        <f t="shared" si="461"/>
        <v>17538.099999999999</v>
      </c>
    </row>
    <row r="809" spans="1:9" ht="31.5" outlineLevel="4" x14ac:dyDescent="0.2">
      <c r="A809" s="13" t="s">
        <v>614</v>
      </c>
      <c r="B809" s="13" t="s">
        <v>606</v>
      </c>
      <c r="C809" s="13" t="s">
        <v>395</v>
      </c>
      <c r="D809" s="13"/>
      <c r="E809" s="30" t="s">
        <v>39</v>
      </c>
      <c r="F809" s="14">
        <f t="shared" si="459"/>
        <v>17538.099999999999</v>
      </c>
      <c r="G809" s="14">
        <f t="shared" si="460"/>
        <v>17538.099999999999</v>
      </c>
      <c r="H809" s="14">
        <f t="shared" si="461"/>
        <v>17538.099999999999</v>
      </c>
    </row>
    <row r="810" spans="1:9" ht="34.5" customHeight="1" outlineLevel="5" x14ac:dyDescent="0.2">
      <c r="A810" s="13" t="s">
        <v>614</v>
      </c>
      <c r="B810" s="13" t="s">
        <v>606</v>
      </c>
      <c r="C810" s="13" t="s">
        <v>396</v>
      </c>
      <c r="D810" s="13"/>
      <c r="E810" s="30" t="s">
        <v>431</v>
      </c>
      <c r="F810" s="14">
        <f t="shared" si="459"/>
        <v>17538.099999999999</v>
      </c>
      <c r="G810" s="14">
        <f t="shared" si="460"/>
        <v>17538.099999999999</v>
      </c>
      <c r="H810" s="14">
        <f t="shared" si="461"/>
        <v>17538.099999999999</v>
      </c>
      <c r="I810" s="240"/>
    </row>
    <row r="811" spans="1:9" ht="15.75" outlineLevel="7" x14ac:dyDescent="0.2">
      <c r="A811" s="16" t="s">
        <v>614</v>
      </c>
      <c r="B811" s="16" t="s">
        <v>606</v>
      </c>
      <c r="C811" s="16" t="s">
        <v>396</v>
      </c>
      <c r="D811" s="16" t="s">
        <v>70</v>
      </c>
      <c r="E811" s="32" t="s">
        <v>71</v>
      </c>
      <c r="F811" s="17">
        <v>17538.099999999999</v>
      </c>
      <c r="G811" s="17">
        <v>17538.099999999999</v>
      </c>
      <c r="H811" s="17">
        <v>17538.099999999999</v>
      </c>
      <c r="I811" s="240"/>
    </row>
    <row r="812" spans="1:9" ht="15.75" outlineLevel="1" x14ac:dyDescent="0.2">
      <c r="A812" s="13" t="s">
        <v>614</v>
      </c>
      <c r="B812" s="13" t="s">
        <v>514</v>
      </c>
      <c r="C812" s="13"/>
      <c r="D812" s="13"/>
      <c r="E812" s="30" t="s">
        <v>515</v>
      </c>
      <c r="F812" s="14">
        <f>F813</f>
        <v>18</v>
      </c>
      <c r="G812" s="14">
        <f t="shared" ref="G812:H812" si="462">G813</f>
        <v>13.9</v>
      </c>
      <c r="H812" s="14">
        <f t="shared" si="462"/>
        <v>12.1</v>
      </c>
    </row>
    <row r="813" spans="1:9" ht="31.5" outlineLevel="2" x14ac:dyDescent="0.2">
      <c r="A813" s="13" t="s">
        <v>614</v>
      </c>
      <c r="B813" s="13" t="s">
        <v>514</v>
      </c>
      <c r="C813" s="13" t="s">
        <v>34</v>
      </c>
      <c r="D813" s="13"/>
      <c r="E813" s="30" t="s">
        <v>35</v>
      </c>
      <c r="F813" s="14">
        <f t="shared" ref="F813:G816" si="463">F814</f>
        <v>18</v>
      </c>
      <c r="G813" s="14">
        <f t="shared" si="463"/>
        <v>13.9</v>
      </c>
      <c r="H813" s="14">
        <f t="shared" ref="H813:H816" si="464">H814</f>
        <v>12.1</v>
      </c>
    </row>
    <row r="814" spans="1:9" ht="15.75" outlineLevel="3" x14ac:dyDescent="0.2">
      <c r="A814" s="13" t="s">
        <v>614</v>
      </c>
      <c r="B814" s="13" t="s">
        <v>514</v>
      </c>
      <c r="C814" s="13" t="s">
        <v>76</v>
      </c>
      <c r="D814" s="13"/>
      <c r="E814" s="30" t="s">
        <v>77</v>
      </c>
      <c r="F814" s="14">
        <f t="shared" si="463"/>
        <v>18</v>
      </c>
      <c r="G814" s="14">
        <f t="shared" si="463"/>
        <v>13.9</v>
      </c>
      <c r="H814" s="14">
        <f t="shared" si="464"/>
        <v>12.1</v>
      </c>
    </row>
    <row r="815" spans="1:9" ht="31.5" outlineLevel="4" x14ac:dyDescent="0.2">
      <c r="A815" s="13" t="s">
        <v>614</v>
      </c>
      <c r="B815" s="13" t="s">
        <v>514</v>
      </c>
      <c r="C815" s="13" t="s">
        <v>78</v>
      </c>
      <c r="D815" s="13"/>
      <c r="E815" s="30" t="s">
        <v>79</v>
      </c>
      <c r="F815" s="14">
        <f t="shared" si="463"/>
        <v>18</v>
      </c>
      <c r="G815" s="14">
        <f t="shared" si="463"/>
        <v>13.9</v>
      </c>
      <c r="H815" s="14">
        <f t="shared" si="464"/>
        <v>12.1</v>
      </c>
    </row>
    <row r="816" spans="1:9" ht="15.75" outlineLevel="5" x14ac:dyDescent="0.2">
      <c r="A816" s="13" t="s">
        <v>614</v>
      </c>
      <c r="B816" s="13" t="s">
        <v>514</v>
      </c>
      <c r="C816" s="13" t="s">
        <v>80</v>
      </c>
      <c r="D816" s="13"/>
      <c r="E816" s="30" t="s">
        <v>81</v>
      </c>
      <c r="F816" s="14">
        <f t="shared" si="463"/>
        <v>18</v>
      </c>
      <c r="G816" s="14">
        <f t="shared" si="463"/>
        <v>13.9</v>
      </c>
      <c r="H816" s="14">
        <f t="shared" si="464"/>
        <v>12.1</v>
      </c>
    </row>
    <row r="817" spans="1:8" ht="15.75" outlineLevel="7" x14ac:dyDescent="0.2">
      <c r="A817" s="16" t="s">
        <v>614</v>
      </c>
      <c r="B817" s="16" t="s">
        <v>514</v>
      </c>
      <c r="C817" s="16" t="s">
        <v>80</v>
      </c>
      <c r="D817" s="16" t="s">
        <v>7</v>
      </c>
      <c r="E817" s="32" t="s">
        <v>8</v>
      </c>
      <c r="F817" s="17">
        <v>18</v>
      </c>
      <c r="G817" s="17">
        <v>13.9</v>
      </c>
      <c r="H817" s="17">
        <v>12.1</v>
      </c>
    </row>
    <row r="818" spans="1:8" ht="15.75" outlineLevel="1" x14ac:dyDescent="0.2">
      <c r="A818" s="13" t="s">
        <v>614</v>
      </c>
      <c r="B818" s="13" t="s">
        <v>576</v>
      </c>
      <c r="C818" s="13"/>
      <c r="D818" s="13"/>
      <c r="E818" s="30" t="s">
        <v>577</v>
      </c>
      <c r="F818" s="14">
        <f t="shared" ref="F818:F822" si="465">F819</f>
        <v>538.20000000000005</v>
      </c>
      <c r="G818" s="14">
        <f t="shared" ref="G818:G822" si="466">G819</f>
        <v>538.20000000000005</v>
      </c>
      <c r="H818" s="14">
        <f t="shared" ref="H818:H822" si="467">H819</f>
        <v>538.20000000000005</v>
      </c>
    </row>
    <row r="819" spans="1:8" ht="15.75" outlineLevel="2" x14ac:dyDescent="0.2">
      <c r="A819" s="13" t="s">
        <v>614</v>
      </c>
      <c r="B819" s="13" t="s">
        <v>576</v>
      </c>
      <c r="C819" s="13" t="s">
        <v>271</v>
      </c>
      <c r="D819" s="13"/>
      <c r="E819" s="30" t="s">
        <v>272</v>
      </c>
      <c r="F819" s="14">
        <f t="shared" si="465"/>
        <v>538.20000000000005</v>
      </c>
      <c r="G819" s="14">
        <f t="shared" si="466"/>
        <v>538.20000000000005</v>
      </c>
      <c r="H819" s="14">
        <f t="shared" si="467"/>
        <v>538.20000000000005</v>
      </c>
    </row>
    <row r="820" spans="1:8" ht="31.5" outlineLevel="3" x14ac:dyDescent="0.2">
      <c r="A820" s="13" t="s">
        <v>614</v>
      </c>
      <c r="B820" s="13" t="s">
        <v>576</v>
      </c>
      <c r="C820" s="13" t="s">
        <v>393</v>
      </c>
      <c r="D820" s="13"/>
      <c r="E820" s="30" t="s">
        <v>394</v>
      </c>
      <c r="F820" s="14">
        <f t="shared" si="465"/>
        <v>538.20000000000005</v>
      </c>
      <c r="G820" s="14">
        <f t="shared" si="466"/>
        <v>538.20000000000005</v>
      </c>
      <c r="H820" s="14">
        <f t="shared" si="467"/>
        <v>538.20000000000005</v>
      </c>
    </row>
    <row r="821" spans="1:8" ht="31.5" outlineLevel="4" x14ac:dyDescent="0.2">
      <c r="A821" s="13" t="s">
        <v>614</v>
      </c>
      <c r="B821" s="13" t="s">
        <v>576</v>
      </c>
      <c r="C821" s="13" t="s">
        <v>395</v>
      </c>
      <c r="D821" s="13"/>
      <c r="E821" s="30" t="s">
        <v>39</v>
      </c>
      <c r="F821" s="14">
        <f t="shared" si="465"/>
        <v>538.20000000000005</v>
      </c>
      <c r="G821" s="14">
        <f t="shared" si="466"/>
        <v>538.20000000000005</v>
      </c>
      <c r="H821" s="14">
        <f t="shared" si="467"/>
        <v>538.20000000000005</v>
      </c>
    </row>
    <row r="822" spans="1:8" ht="15.75" outlineLevel="5" x14ac:dyDescent="0.2">
      <c r="A822" s="13" t="s">
        <v>614</v>
      </c>
      <c r="B822" s="13" t="s">
        <v>576</v>
      </c>
      <c r="C822" s="13" t="s">
        <v>397</v>
      </c>
      <c r="D822" s="13"/>
      <c r="E822" s="30" t="s">
        <v>398</v>
      </c>
      <c r="F822" s="14">
        <f t="shared" si="465"/>
        <v>538.20000000000005</v>
      </c>
      <c r="G822" s="14">
        <f t="shared" si="466"/>
        <v>538.20000000000005</v>
      </c>
      <c r="H822" s="14">
        <f t="shared" si="467"/>
        <v>538.20000000000005</v>
      </c>
    </row>
    <row r="823" spans="1:8" ht="15.75" outlineLevel="7" x14ac:dyDescent="0.2">
      <c r="A823" s="16" t="s">
        <v>614</v>
      </c>
      <c r="B823" s="16" t="s">
        <v>576</v>
      </c>
      <c r="C823" s="16" t="s">
        <v>397</v>
      </c>
      <c r="D823" s="16" t="s">
        <v>70</v>
      </c>
      <c r="E823" s="32" t="s">
        <v>71</v>
      </c>
      <c r="F823" s="17">
        <v>538.20000000000005</v>
      </c>
      <c r="G823" s="17">
        <v>538.20000000000005</v>
      </c>
      <c r="H823" s="17">
        <v>538.20000000000005</v>
      </c>
    </row>
    <row r="824" spans="1:8" ht="15.75" outlineLevel="7" x14ac:dyDescent="0.2">
      <c r="A824" s="13" t="s">
        <v>614</v>
      </c>
      <c r="B824" s="13" t="s">
        <v>582</v>
      </c>
      <c r="C824" s="16"/>
      <c r="D824" s="16"/>
      <c r="E824" s="52" t="s">
        <v>583</v>
      </c>
      <c r="F824" s="14">
        <f t="shared" ref="F824:F829" si="468">F825</f>
        <v>780</v>
      </c>
      <c r="G824" s="14">
        <f t="shared" ref="G824:G829" si="469">G825</f>
        <v>780</v>
      </c>
      <c r="H824" s="14">
        <f>H825</f>
        <v>780</v>
      </c>
    </row>
    <row r="825" spans="1:8" ht="15.75" outlineLevel="1" x14ac:dyDescent="0.2">
      <c r="A825" s="13" t="s">
        <v>614</v>
      </c>
      <c r="B825" s="13" t="s">
        <v>591</v>
      </c>
      <c r="C825" s="13"/>
      <c r="D825" s="13"/>
      <c r="E825" s="30" t="s">
        <v>592</v>
      </c>
      <c r="F825" s="14">
        <f t="shared" si="468"/>
        <v>780</v>
      </c>
      <c r="G825" s="14">
        <f t="shared" si="469"/>
        <v>780</v>
      </c>
      <c r="H825" s="14">
        <f t="shared" ref="H825:H829" si="470">H826</f>
        <v>780</v>
      </c>
    </row>
    <row r="826" spans="1:8" ht="15.75" outlineLevel="2" x14ac:dyDescent="0.2">
      <c r="A826" s="13" t="s">
        <v>614</v>
      </c>
      <c r="B826" s="13" t="s">
        <v>591</v>
      </c>
      <c r="C826" s="13" t="s">
        <v>271</v>
      </c>
      <c r="D826" s="13"/>
      <c r="E826" s="30" t="s">
        <v>272</v>
      </c>
      <c r="F826" s="14">
        <f t="shared" si="468"/>
        <v>780</v>
      </c>
      <c r="G826" s="14">
        <f t="shared" si="469"/>
        <v>780</v>
      </c>
      <c r="H826" s="14">
        <f t="shared" si="470"/>
        <v>780</v>
      </c>
    </row>
    <row r="827" spans="1:8" ht="15.75" outlineLevel="3" x14ac:dyDescent="0.2">
      <c r="A827" s="13" t="s">
        <v>614</v>
      </c>
      <c r="B827" s="13" t="s">
        <v>591</v>
      </c>
      <c r="C827" s="13" t="s">
        <v>273</v>
      </c>
      <c r="D827" s="13"/>
      <c r="E827" s="30" t="s">
        <v>274</v>
      </c>
      <c r="F827" s="14">
        <f t="shared" si="468"/>
        <v>780</v>
      </c>
      <c r="G827" s="14">
        <f t="shared" si="469"/>
        <v>780</v>
      </c>
      <c r="H827" s="14">
        <f t="shared" si="470"/>
        <v>780</v>
      </c>
    </row>
    <row r="828" spans="1:8" ht="31.5" outlineLevel="4" x14ac:dyDescent="0.2">
      <c r="A828" s="13" t="s">
        <v>614</v>
      </c>
      <c r="B828" s="13" t="s">
        <v>591</v>
      </c>
      <c r="C828" s="13" t="s">
        <v>399</v>
      </c>
      <c r="D828" s="13"/>
      <c r="E828" s="30" t="s">
        <v>400</v>
      </c>
      <c r="F828" s="14">
        <f t="shared" si="468"/>
        <v>780</v>
      </c>
      <c r="G828" s="14">
        <f t="shared" si="469"/>
        <v>780</v>
      </c>
      <c r="H828" s="14">
        <f t="shared" si="470"/>
        <v>780</v>
      </c>
    </row>
    <row r="829" spans="1:8" ht="31.5" outlineLevel="5" x14ac:dyDescent="0.2">
      <c r="A829" s="13" t="s">
        <v>614</v>
      </c>
      <c r="B829" s="13" t="s">
        <v>591</v>
      </c>
      <c r="C829" s="13" t="s">
        <v>401</v>
      </c>
      <c r="D829" s="13"/>
      <c r="E829" s="30" t="s">
        <v>402</v>
      </c>
      <c r="F829" s="14">
        <f t="shared" si="468"/>
        <v>780</v>
      </c>
      <c r="G829" s="14">
        <f t="shared" si="469"/>
        <v>780</v>
      </c>
      <c r="H829" s="14">
        <f t="shared" si="470"/>
        <v>780</v>
      </c>
    </row>
    <row r="830" spans="1:8" ht="15.75" outlineLevel="7" x14ac:dyDescent="0.2">
      <c r="A830" s="16" t="s">
        <v>614</v>
      </c>
      <c r="B830" s="16" t="s">
        <v>591</v>
      </c>
      <c r="C830" s="16" t="s">
        <v>401</v>
      </c>
      <c r="D830" s="16" t="s">
        <v>21</v>
      </c>
      <c r="E830" s="32" t="s">
        <v>22</v>
      </c>
      <c r="F830" s="17">
        <v>780</v>
      </c>
      <c r="G830" s="17">
        <v>780</v>
      </c>
      <c r="H830" s="17">
        <v>780</v>
      </c>
    </row>
    <row r="831" spans="1:8" ht="15.75" outlineLevel="7" x14ac:dyDescent="0.2">
      <c r="A831" s="13" t="s">
        <v>614</v>
      </c>
      <c r="B831" s="13" t="s">
        <v>593</v>
      </c>
      <c r="C831" s="16"/>
      <c r="D831" s="16"/>
      <c r="E831" s="7" t="s">
        <v>594</v>
      </c>
      <c r="F831" s="14">
        <f>F832+F851+F867</f>
        <v>115824.06566000001</v>
      </c>
      <c r="G831" s="14">
        <f>G832+G851+G867</f>
        <v>116887.30136000001</v>
      </c>
      <c r="H831" s="14">
        <f>H832+H851+H867</f>
        <v>109188.50000000001</v>
      </c>
    </row>
    <row r="832" spans="1:8" ht="15.75" outlineLevel="1" x14ac:dyDescent="0.2">
      <c r="A832" s="13" t="s">
        <v>614</v>
      </c>
      <c r="B832" s="13" t="s">
        <v>595</v>
      </c>
      <c r="C832" s="13"/>
      <c r="D832" s="13"/>
      <c r="E832" s="30" t="s">
        <v>596</v>
      </c>
      <c r="F832" s="14">
        <f>F833+F838</f>
        <v>6511.5</v>
      </c>
      <c r="G832" s="14">
        <f>G833+G838</f>
        <v>5590.8</v>
      </c>
      <c r="H832" s="14">
        <f>H833+H838</f>
        <v>4761.3</v>
      </c>
    </row>
    <row r="833" spans="1:8" ht="31.5" outlineLevel="2" x14ac:dyDescent="0.2">
      <c r="A833" s="13" t="s">
        <v>614</v>
      </c>
      <c r="B833" s="13" t="s">
        <v>595</v>
      </c>
      <c r="C833" s="13" t="s">
        <v>54</v>
      </c>
      <c r="D833" s="13"/>
      <c r="E833" s="30" t="s">
        <v>55</v>
      </c>
      <c r="F833" s="14">
        <f t="shared" ref="F833:G833" si="471">F834</f>
        <v>15.3</v>
      </c>
      <c r="G833" s="14">
        <f t="shared" si="471"/>
        <v>15.3</v>
      </c>
      <c r="H833" s="14">
        <f>H834</f>
        <v>15.3</v>
      </c>
    </row>
    <row r="834" spans="1:8" ht="15.75" outlineLevel="3" x14ac:dyDescent="0.2">
      <c r="A834" s="13" t="s">
        <v>614</v>
      </c>
      <c r="B834" s="13" t="s">
        <v>595</v>
      </c>
      <c r="C834" s="13" t="s">
        <v>56</v>
      </c>
      <c r="D834" s="13"/>
      <c r="E834" s="30" t="s">
        <v>57</v>
      </c>
      <c r="F834" s="14">
        <f t="shared" ref="F834" si="472">F835</f>
        <v>15.3</v>
      </c>
      <c r="G834" s="14">
        <f>G835</f>
        <v>15.3</v>
      </c>
      <c r="H834" s="14">
        <f>H835</f>
        <v>15.3</v>
      </c>
    </row>
    <row r="835" spans="1:8" ht="15.75" outlineLevel="4" x14ac:dyDescent="0.2">
      <c r="A835" s="13" t="s">
        <v>614</v>
      </c>
      <c r="B835" s="13" t="s">
        <v>595</v>
      </c>
      <c r="C835" s="13" t="s">
        <v>383</v>
      </c>
      <c r="D835" s="13"/>
      <c r="E835" s="30" t="s">
        <v>384</v>
      </c>
      <c r="F835" s="14">
        <f t="shared" ref="F835:G836" si="473">F836</f>
        <v>15.3</v>
      </c>
      <c r="G835" s="14">
        <f t="shared" si="473"/>
        <v>15.3</v>
      </c>
      <c r="H835" s="14">
        <f t="shared" ref="H835:H836" si="474">H836</f>
        <v>15.3</v>
      </c>
    </row>
    <row r="836" spans="1:8" ht="15.75" outlineLevel="5" x14ac:dyDescent="0.2">
      <c r="A836" s="13" t="s">
        <v>614</v>
      </c>
      <c r="B836" s="13" t="s">
        <v>595</v>
      </c>
      <c r="C836" s="13" t="s">
        <v>385</v>
      </c>
      <c r="D836" s="13"/>
      <c r="E836" s="30" t="s">
        <v>386</v>
      </c>
      <c r="F836" s="14">
        <f t="shared" si="473"/>
        <v>15.3</v>
      </c>
      <c r="G836" s="14">
        <f t="shared" si="473"/>
        <v>15.3</v>
      </c>
      <c r="H836" s="14">
        <f t="shared" si="474"/>
        <v>15.3</v>
      </c>
    </row>
    <row r="837" spans="1:8" ht="15.75" outlineLevel="7" x14ac:dyDescent="0.2">
      <c r="A837" s="16" t="s">
        <v>614</v>
      </c>
      <c r="B837" s="16" t="s">
        <v>595</v>
      </c>
      <c r="C837" s="16" t="s">
        <v>385</v>
      </c>
      <c r="D837" s="16" t="s">
        <v>7</v>
      </c>
      <c r="E837" s="32" t="s">
        <v>8</v>
      </c>
      <c r="F837" s="17">
        <v>15.3</v>
      </c>
      <c r="G837" s="17">
        <v>15.3</v>
      </c>
      <c r="H837" s="17">
        <v>15.3</v>
      </c>
    </row>
    <row r="838" spans="1:8" ht="15.75" outlineLevel="2" x14ac:dyDescent="0.2">
      <c r="A838" s="13" t="s">
        <v>614</v>
      </c>
      <c r="B838" s="13" t="s">
        <v>595</v>
      </c>
      <c r="C838" s="13" t="s">
        <v>271</v>
      </c>
      <c r="D838" s="13"/>
      <c r="E838" s="30" t="s">
        <v>272</v>
      </c>
      <c r="F838" s="14">
        <f>F839</f>
        <v>6496.2</v>
      </c>
      <c r="G838" s="14">
        <f t="shared" ref="G838:H838" si="475">G839</f>
        <v>5575.5</v>
      </c>
      <c r="H838" s="14">
        <f t="shared" si="475"/>
        <v>4746</v>
      </c>
    </row>
    <row r="839" spans="1:8" ht="15.75" outlineLevel="3" x14ac:dyDescent="0.2">
      <c r="A839" s="13" t="s">
        <v>614</v>
      </c>
      <c r="B839" s="13" t="s">
        <v>595</v>
      </c>
      <c r="C839" s="13" t="s">
        <v>273</v>
      </c>
      <c r="D839" s="13"/>
      <c r="E839" s="30" t="s">
        <v>274</v>
      </c>
      <c r="F839" s="14">
        <f>F840+F846</f>
        <v>6496.2</v>
      </c>
      <c r="G839" s="14">
        <f>G840+G846</f>
        <v>5575.5</v>
      </c>
      <c r="H839" s="14">
        <f>H840+H846</f>
        <v>4746</v>
      </c>
    </row>
    <row r="840" spans="1:8" ht="31.5" outlineLevel="4" x14ac:dyDescent="0.2">
      <c r="A840" s="13" t="s">
        <v>614</v>
      </c>
      <c r="B840" s="13" t="s">
        <v>595</v>
      </c>
      <c r="C840" s="13" t="s">
        <v>275</v>
      </c>
      <c r="D840" s="13"/>
      <c r="E840" s="30" t="s">
        <v>276</v>
      </c>
      <c r="F840" s="14">
        <f>F841+F844</f>
        <v>1407.5</v>
      </c>
      <c r="G840" s="14">
        <f t="shared" ref="G840:H840" si="476">G841+G844</f>
        <v>1358.1</v>
      </c>
      <c r="H840" s="14">
        <f t="shared" si="476"/>
        <v>1336.6</v>
      </c>
    </row>
    <row r="841" spans="1:8" ht="15.75" outlineLevel="5" x14ac:dyDescent="0.2">
      <c r="A841" s="13" t="s">
        <v>614</v>
      </c>
      <c r="B841" s="13" t="s">
        <v>595</v>
      </c>
      <c r="C841" s="13" t="s">
        <v>403</v>
      </c>
      <c r="D841" s="13"/>
      <c r="E841" s="30" t="s">
        <v>404</v>
      </c>
      <c r="F841" s="14">
        <f>F842+F843</f>
        <v>215</v>
      </c>
      <c r="G841" s="14">
        <f t="shared" ref="G841:H841" si="477">G842+G843</f>
        <v>165.60000000000002</v>
      </c>
      <c r="H841" s="14">
        <f t="shared" si="477"/>
        <v>144.10000000000002</v>
      </c>
    </row>
    <row r="842" spans="1:8" ht="15.75" outlineLevel="7" x14ac:dyDescent="0.2">
      <c r="A842" s="16" t="s">
        <v>614</v>
      </c>
      <c r="B842" s="16" t="s">
        <v>595</v>
      </c>
      <c r="C842" s="16" t="s">
        <v>403</v>
      </c>
      <c r="D842" s="16" t="s">
        <v>7</v>
      </c>
      <c r="E842" s="32" t="s">
        <v>8</v>
      </c>
      <c r="F842" s="17">
        <v>120</v>
      </c>
      <c r="G842" s="17">
        <v>92.4</v>
      </c>
      <c r="H842" s="17">
        <v>80.400000000000006</v>
      </c>
    </row>
    <row r="843" spans="1:8" ht="15.75" outlineLevel="7" x14ac:dyDescent="0.2">
      <c r="A843" s="16" t="s">
        <v>614</v>
      </c>
      <c r="B843" s="16" t="s">
        <v>595</v>
      </c>
      <c r="C843" s="16" t="s">
        <v>403</v>
      </c>
      <c r="D843" s="16" t="s">
        <v>70</v>
      </c>
      <c r="E843" s="32" t="s">
        <v>71</v>
      </c>
      <c r="F843" s="17">
        <v>95</v>
      </c>
      <c r="G843" s="17">
        <v>73.2</v>
      </c>
      <c r="H843" s="17">
        <v>63.7</v>
      </c>
    </row>
    <row r="844" spans="1:8" ht="31.5" outlineLevel="7" x14ac:dyDescent="0.2">
      <c r="A844" s="13" t="s">
        <v>614</v>
      </c>
      <c r="B844" s="13" t="s">
        <v>595</v>
      </c>
      <c r="C844" s="13" t="s">
        <v>480</v>
      </c>
      <c r="D844" s="16"/>
      <c r="E844" s="30" t="s">
        <v>483</v>
      </c>
      <c r="F844" s="14">
        <f>F845</f>
        <v>1192.5</v>
      </c>
      <c r="G844" s="14">
        <f t="shared" ref="G844:H844" si="478">G845</f>
        <v>1192.5</v>
      </c>
      <c r="H844" s="14">
        <f t="shared" si="478"/>
        <v>1192.5</v>
      </c>
    </row>
    <row r="845" spans="1:8" ht="15.75" outlineLevel="7" x14ac:dyDescent="0.2">
      <c r="A845" s="16" t="s">
        <v>614</v>
      </c>
      <c r="B845" s="16" t="s">
        <v>595</v>
      </c>
      <c r="C845" s="16" t="s">
        <v>480</v>
      </c>
      <c r="D845" s="16" t="s">
        <v>70</v>
      </c>
      <c r="E845" s="32" t="s">
        <v>71</v>
      </c>
      <c r="F845" s="17">
        <v>1192.5</v>
      </c>
      <c r="G845" s="17">
        <v>1192.5</v>
      </c>
      <c r="H845" s="17">
        <v>1192.5</v>
      </c>
    </row>
    <row r="846" spans="1:8" ht="31.5" outlineLevel="4" x14ac:dyDescent="0.2">
      <c r="A846" s="13" t="s">
        <v>614</v>
      </c>
      <c r="B846" s="13" t="s">
        <v>595</v>
      </c>
      <c r="C846" s="13" t="s">
        <v>399</v>
      </c>
      <c r="D846" s="13"/>
      <c r="E846" s="30" t="s">
        <v>400</v>
      </c>
      <c r="F846" s="14">
        <f t="shared" ref="F846:G846" si="479">F847</f>
        <v>5088.7</v>
      </c>
      <c r="G846" s="14">
        <f t="shared" si="479"/>
        <v>4217.3999999999996</v>
      </c>
      <c r="H846" s="14">
        <f>H847</f>
        <v>3409.3999999999996</v>
      </c>
    </row>
    <row r="847" spans="1:8" ht="15.75" outlineLevel="5" x14ac:dyDescent="0.2">
      <c r="A847" s="13" t="s">
        <v>614</v>
      </c>
      <c r="B847" s="13" t="s">
        <v>595</v>
      </c>
      <c r="C847" s="13" t="s">
        <v>405</v>
      </c>
      <c r="D847" s="13"/>
      <c r="E847" s="30" t="s">
        <v>406</v>
      </c>
      <c r="F847" s="14">
        <f>F848+F849+F850</f>
        <v>5088.7</v>
      </c>
      <c r="G847" s="14">
        <f t="shared" ref="G847:H847" si="480">G848+G849+G850</f>
        <v>4217.3999999999996</v>
      </c>
      <c r="H847" s="14">
        <f t="shared" si="480"/>
        <v>3409.3999999999996</v>
      </c>
    </row>
    <row r="848" spans="1:8" ht="15.75" outlineLevel="7" x14ac:dyDescent="0.2">
      <c r="A848" s="16" t="s">
        <v>614</v>
      </c>
      <c r="B848" s="16" t="s">
        <v>595</v>
      </c>
      <c r="C848" s="16" t="s">
        <v>405</v>
      </c>
      <c r="D848" s="16" t="s">
        <v>7</v>
      </c>
      <c r="E848" s="32" t="s">
        <v>8</v>
      </c>
      <c r="F848" s="17">
        <v>195.8</v>
      </c>
      <c r="G848" s="17">
        <v>150.80000000000001</v>
      </c>
      <c r="H848" s="17">
        <v>131.19999999999999</v>
      </c>
    </row>
    <row r="849" spans="1:8" ht="15.75" outlineLevel="7" x14ac:dyDescent="0.2">
      <c r="A849" s="16" t="s">
        <v>614</v>
      </c>
      <c r="B849" s="16" t="s">
        <v>595</v>
      </c>
      <c r="C849" s="16" t="s">
        <v>405</v>
      </c>
      <c r="D849" s="16" t="s">
        <v>21</v>
      </c>
      <c r="E849" s="32" t="s">
        <v>22</v>
      </c>
      <c r="F849" s="17">
        <v>851.7</v>
      </c>
      <c r="G849" s="17">
        <v>655.8</v>
      </c>
      <c r="H849" s="17">
        <v>570.6</v>
      </c>
    </row>
    <row r="850" spans="1:8" ht="15.75" outlineLevel="7" x14ac:dyDescent="0.2">
      <c r="A850" s="16" t="s">
        <v>614</v>
      </c>
      <c r="B850" s="16" t="s">
        <v>595</v>
      </c>
      <c r="C850" s="16" t="s">
        <v>405</v>
      </c>
      <c r="D850" s="16" t="s">
        <v>70</v>
      </c>
      <c r="E850" s="32" t="s">
        <v>71</v>
      </c>
      <c r="F850" s="17">
        <v>4041.2</v>
      </c>
      <c r="G850" s="17">
        <v>3410.8</v>
      </c>
      <c r="H850" s="17">
        <v>2707.6</v>
      </c>
    </row>
    <row r="851" spans="1:8" ht="15.75" outlineLevel="1" x14ac:dyDescent="0.2">
      <c r="A851" s="13" t="s">
        <v>614</v>
      </c>
      <c r="B851" s="13" t="s">
        <v>616</v>
      </c>
      <c r="C851" s="13"/>
      <c r="D851" s="13"/>
      <c r="E851" s="30" t="s">
        <v>617</v>
      </c>
      <c r="F851" s="14">
        <f t="shared" ref="F851:F853" si="481">F852</f>
        <v>103730.86566000001</v>
      </c>
      <c r="G851" s="14">
        <f t="shared" ref="G851:G853" si="482">G852</f>
        <v>105497.50136000001</v>
      </c>
      <c r="H851" s="14">
        <f t="shared" ref="H851:H853" si="483">H852</f>
        <v>98402.1</v>
      </c>
    </row>
    <row r="852" spans="1:8" ht="15.75" outlineLevel="2" x14ac:dyDescent="0.2">
      <c r="A852" s="13" t="s">
        <v>614</v>
      </c>
      <c r="B852" s="13" t="s">
        <v>616</v>
      </c>
      <c r="C852" s="13" t="s">
        <v>271</v>
      </c>
      <c r="D852" s="13"/>
      <c r="E852" s="30" t="s">
        <v>272</v>
      </c>
      <c r="F852" s="14">
        <f>F853+F863</f>
        <v>103730.86566000001</v>
      </c>
      <c r="G852" s="14">
        <f t="shared" ref="G852:H852" si="484">G853+G863</f>
        <v>105497.50136000001</v>
      </c>
      <c r="H852" s="14">
        <f t="shared" si="484"/>
        <v>98402.1</v>
      </c>
    </row>
    <row r="853" spans="1:8" ht="15.75" outlineLevel="3" x14ac:dyDescent="0.2">
      <c r="A853" s="13" t="s">
        <v>614</v>
      </c>
      <c r="B853" s="13" t="s">
        <v>616</v>
      </c>
      <c r="C853" s="13" t="s">
        <v>273</v>
      </c>
      <c r="D853" s="13"/>
      <c r="E853" s="30" t="s">
        <v>274</v>
      </c>
      <c r="F853" s="14">
        <f t="shared" si="481"/>
        <v>5609.26566</v>
      </c>
      <c r="G853" s="14">
        <f t="shared" si="482"/>
        <v>7375.9013599999998</v>
      </c>
      <c r="H853" s="14">
        <f t="shared" si="483"/>
        <v>280.5</v>
      </c>
    </row>
    <row r="854" spans="1:8" ht="15.75" outlineLevel="4" x14ac:dyDescent="0.2">
      <c r="A854" s="13" t="s">
        <v>614</v>
      </c>
      <c r="B854" s="13" t="s">
        <v>616</v>
      </c>
      <c r="C854" s="13" t="s">
        <v>407</v>
      </c>
      <c r="D854" s="13"/>
      <c r="E854" s="30" t="s">
        <v>455</v>
      </c>
      <c r="F854" s="14">
        <f>F857+F855+F859+F861</f>
        <v>5609.26566</v>
      </c>
      <c r="G854" s="14">
        <f t="shared" ref="G854:H854" si="485">G857+G855+G859+G861</f>
        <v>7375.9013599999998</v>
      </c>
      <c r="H854" s="14">
        <f t="shared" si="485"/>
        <v>280.5</v>
      </c>
    </row>
    <row r="855" spans="1:8" ht="47.25" outlineLevel="5" x14ac:dyDescent="0.2">
      <c r="A855" s="13" t="s">
        <v>614</v>
      </c>
      <c r="B855" s="13" t="s">
        <v>616</v>
      </c>
      <c r="C855" s="13" t="s">
        <v>408</v>
      </c>
      <c r="D855" s="13"/>
      <c r="E855" s="30" t="s">
        <v>460</v>
      </c>
      <c r="F855" s="14">
        <f>F856</f>
        <v>137.5</v>
      </c>
      <c r="G855" s="14">
        <f t="shared" ref="G855:H855" si="486">G856</f>
        <v>137.5</v>
      </c>
      <c r="H855" s="14">
        <f t="shared" si="486"/>
        <v>137.5</v>
      </c>
    </row>
    <row r="856" spans="1:8" ht="15.75" outlineLevel="7" x14ac:dyDescent="0.2">
      <c r="A856" s="16" t="s">
        <v>614</v>
      </c>
      <c r="B856" s="16" t="s">
        <v>616</v>
      </c>
      <c r="C856" s="16" t="s">
        <v>408</v>
      </c>
      <c r="D856" s="16" t="s">
        <v>70</v>
      </c>
      <c r="E856" s="32" t="s">
        <v>71</v>
      </c>
      <c r="F856" s="17">
        <v>137.5</v>
      </c>
      <c r="G856" s="17">
        <v>137.5</v>
      </c>
      <c r="H856" s="17">
        <v>137.5</v>
      </c>
    </row>
    <row r="857" spans="1:8" ht="47.25" outlineLevel="5" x14ac:dyDescent="0.2">
      <c r="A857" s="33" t="s">
        <v>614</v>
      </c>
      <c r="B857" s="33" t="s">
        <v>616</v>
      </c>
      <c r="C857" s="33" t="s">
        <v>408</v>
      </c>
      <c r="D857" s="33"/>
      <c r="E857" s="45" t="s">
        <v>466</v>
      </c>
      <c r="F857" s="34">
        <f>F858</f>
        <v>2611.5025000000001</v>
      </c>
      <c r="G857" s="34">
        <f t="shared" ref="G857:H857" si="487">G858</f>
        <v>7095.4013599999998</v>
      </c>
      <c r="H857" s="34">
        <f t="shared" si="487"/>
        <v>0</v>
      </c>
    </row>
    <row r="858" spans="1:8" ht="15.75" outlineLevel="7" x14ac:dyDescent="0.2">
      <c r="A858" s="35" t="s">
        <v>614</v>
      </c>
      <c r="B858" s="35" t="s">
        <v>616</v>
      </c>
      <c r="C858" s="35" t="s">
        <v>408</v>
      </c>
      <c r="D858" s="35" t="s">
        <v>70</v>
      </c>
      <c r="E858" s="46" t="s">
        <v>71</v>
      </c>
      <c r="F858" s="36">
        <v>2611.5025000000001</v>
      </c>
      <c r="G858" s="36">
        <v>7095.4013599999998</v>
      </c>
      <c r="H858" s="36"/>
    </row>
    <row r="859" spans="1:8" ht="31.5" outlineLevel="7" x14ac:dyDescent="0.2">
      <c r="A859" s="13" t="s">
        <v>614</v>
      </c>
      <c r="B859" s="13" t="s">
        <v>616</v>
      </c>
      <c r="C859" s="13" t="s">
        <v>481</v>
      </c>
      <c r="D859" s="13"/>
      <c r="E859" s="30" t="s">
        <v>618</v>
      </c>
      <c r="F859" s="14">
        <f>F860</f>
        <v>143</v>
      </c>
      <c r="G859" s="14">
        <f t="shared" ref="G859:H859" si="488">G860</f>
        <v>143</v>
      </c>
      <c r="H859" s="14">
        <f t="shared" si="488"/>
        <v>143</v>
      </c>
    </row>
    <row r="860" spans="1:8" ht="15.75" outlineLevel="7" x14ac:dyDescent="0.2">
      <c r="A860" s="16" t="s">
        <v>614</v>
      </c>
      <c r="B860" s="16" t="s">
        <v>616</v>
      </c>
      <c r="C860" s="16" t="s">
        <v>481</v>
      </c>
      <c r="D860" s="16" t="s">
        <v>70</v>
      </c>
      <c r="E860" s="32" t="s">
        <v>71</v>
      </c>
      <c r="F860" s="17">
        <v>143</v>
      </c>
      <c r="G860" s="17">
        <v>143</v>
      </c>
      <c r="H860" s="17">
        <v>143</v>
      </c>
    </row>
    <row r="861" spans="1:8" ht="31.5" outlineLevel="7" x14ac:dyDescent="0.2">
      <c r="A861" s="33" t="s">
        <v>614</v>
      </c>
      <c r="B861" s="33" t="s">
        <v>616</v>
      </c>
      <c r="C861" s="33" t="s">
        <v>481</v>
      </c>
      <c r="D861" s="33"/>
      <c r="E861" s="45" t="s">
        <v>619</v>
      </c>
      <c r="F861" s="34">
        <f>F862</f>
        <v>2717.26316</v>
      </c>
      <c r="G861" s="34">
        <f t="shared" ref="G861:H861" si="489">G862</f>
        <v>0</v>
      </c>
      <c r="H861" s="34">
        <f t="shared" si="489"/>
        <v>0</v>
      </c>
    </row>
    <row r="862" spans="1:8" ht="15.75" outlineLevel="7" x14ac:dyDescent="0.2">
      <c r="A862" s="35" t="s">
        <v>614</v>
      </c>
      <c r="B862" s="35" t="s">
        <v>616</v>
      </c>
      <c r="C862" s="35" t="s">
        <v>481</v>
      </c>
      <c r="D862" s="35" t="s">
        <v>70</v>
      </c>
      <c r="E862" s="46" t="s">
        <v>71</v>
      </c>
      <c r="F862" s="36">
        <v>2717.26316</v>
      </c>
      <c r="G862" s="36"/>
      <c r="H862" s="36"/>
    </row>
    <row r="863" spans="1:8" ht="31.5" outlineLevel="7" x14ac:dyDescent="0.2">
      <c r="A863" s="13" t="s">
        <v>614</v>
      </c>
      <c r="B863" s="13" t="s">
        <v>616</v>
      </c>
      <c r="C863" s="13" t="s">
        <v>393</v>
      </c>
      <c r="D863" s="13"/>
      <c r="E863" s="30" t="s">
        <v>394</v>
      </c>
      <c r="F863" s="14">
        <f t="shared" ref="F863:H865" si="490">F864</f>
        <v>98121.600000000006</v>
      </c>
      <c r="G863" s="14">
        <f t="shared" si="490"/>
        <v>98121.600000000006</v>
      </c>
      <c r="H863" s="14">
        <f t="shared" si="490"/>
        <v>98121.600000000006</v>
      </c>
    </row>
    <row r="864" spans="1:8" ht="31.5" outlineLevel="7" x14ac:dyDescent="0.2">
      <c r="A864" s="13" t="s">
        <v>614</v>
      </c>
      <c r="B864" s="13" t="s">
        <v>616</v>
      </c>
      <c r="C864" s="13" t="s">
        <v>395</v>
      </c>
      <c r="D864" s="13"/>
      <c r="E864" s="30" t="s">
        <v>39</v>
      </c>
      <c r="F864" s="14">
        <f t="shared" si="490"/>
        <v>98121.600000000006</v>
      </c>
      <c r="G864" s="14">
        <f t="shared" si="490"/>
        <v>98121.600000000006</v>
      </c>
      <c r="H864" s="14">
        <f t="shared" si="490"/>
        <v>98121.600000000006</v>
      </c>
    </row>
    <row r="865" spans="1:8" ht="31.5" outlineLevel="7" x14ac:dyDescent="0.2">
      <c r="A865" s="13" t="s">
        <v>614</v>
      </c>
      <c r="B865" s="13" t="s">
        <v>616</v>
      </c>
      <c r="C865" s="13" t="s">
        <v>396</v>
      </c>
      <c r="D865" s="13"/>
      <c r="E865" s="30" t="s">
        <v>431</v>
      </c>
      <c r="F865" s="14">
        <f t="shared" si="490"/>
        <v>98121.600000000006</v>
      </c>
      <c r="G865" s="14">
        <f t="shared" si="490"/>
        <v>98121.600000000006</v>
      </c>
      <c r="H865" s="14">
        <f t="shared" si="490"/>
        <v>98121.600000000006</v>
      </c>
    </row>
    <row r="866" spans="1:8" ht="15.75" outlineLevel="7" x14ac:dyDescent="0.2">
      <c r="A866" s="16" t="s">
        <v>614</v>
      </c>
      <c r="B866" s="16" t="s">
        <v>616</v>
      </c>
      <c r="C866" s="16" t="s">
        <v>396</v>
      </c>
      <c r="D866" s="16" t="s">
        <v>70</v>
      </c>
      <c r="E866" s="32" t="s">
        <v>71</v>
      </c>
      <c r="F866" s="17">
        <v>98121.600000000006</v>
      </c>
      <c r="G866" s="17">
        <v>98121.600000000006</v>
      </c>
      <c r="H866" s="17">
        <v>98121.600000000006</v>
      </c>
    </row>
    <row r="867" spans="1:8" ht="15.75" outlineLevel="1" x14ac:dyDescent="0.2">
      <c r="A867" s="13" t="s">
        <v>614</v>
      </c>
      <c r="B867" s="13" t="s">
        <v>620</v>
      </c>
      <c r="C867" s="13"/>
      <c r="D867" s="13"/>
      <c r="E867" s="30" t="s">
        <v>621</v>
      </c>
      <c r="F867" s="14">
        <f t="shared" ref="F867:F870" si="491">F868</f>
        <v>5581.7</v>
      </c>
      <c r="G867" s="14">
        <f t="shared" ref="G867:G870" si="492">G868</f>
        <v>5799</v>
      </c>
      <c r="H867" s="14">
        <f t="shared" ref="H867:H870" si="493">H868</f>
        <v>6025.0999999999995</v>
      </c>
    </row>
    <row r="868" spans="1:8" ht="15.75" outlineLevel="2" x14ac:dyDescent="0.2">
      <c r="A868" s="13" t="s">
        <v>614</v>
      </c>
      <c r="B868" s="13" t="s">
        <v>620</v>
      </c>
      <c r="C868" s="13" t="s">
        <v>271</v>
      </c>
      <c r="D868" s="13"/>
      <c r="E868" s="30" t="s">
        <v>272</v>
      </c>
      <c r="F868" s="14">
        <f t="shared" si="491"/>
        <v>5581.7</v>
      </c>
      <c r="G868" s="14">
        <f t="shared" si="492"/>
        <v>5799</v>
      </c>
      <c r="H868" s="14">
        <f t="shared" si="493"/>
        <v>6025.0999999999995</v>
      </c>
    </row>
    <row r="869" spans="1:8" ht="31.5" outlineLevel="3" x14ac:dyDescent="0.2">
      <c r="A869" s="13" t="s">
        <v>614</v>
      </c>
      <c r="B869" s="13" t="s">
        <v>620</v>
      </c>
      <c r="C869" s="13" t="s">
        <v>393</v>
      </c>
      <c r="D869" s="13"/>
      <c r="E869" s="30" t="s">
        <v>394</v>
      </c>
      <c r="F869" s="14">
        <f t="shared" si="491"/>
        <v>5581.7</v>
      </c>
      <c r="G869" s="14">
        <f t="shared" si="492"/>
        <v>5799</v>
      </c>
      <c r="H869" s="14">
        <f t="shared" si="493"/>
        <v>6025.0999999999995</v>
      </c>
    </row>
    <row r="870" spans="1:8" ht="31.5" outlineLevel="4" x14ac:dyDescent="0.2">
      <c r="A870" s="13" t="s">
        <v>614</v>
      </c>
      <c r="B870" s="13" t="s">
        <v>620</v>
      </c>
      <c r="C870" s="13" t="s">
        <v>395</v>
      </c>
      <c r="D870" s="13"/>
      <c r="E870" s="30" t="s">
        <v>39</v>
      </c>
      <c r="F870" s="14">
        <f t="shared" si="491"/>
        <v>5581.7</v>
      </c>
      <c r="G870" s="14">
        <f t="shared" si="492"/>
        <v>5799</v>
      </c>
      <c r="H870" s="14">
        <f t="shared" si="493"/>
        <v>6025.0999999999995</v>
      </c>
    </row>
    <row r="871" spans="1:8" ht="15.75" outlineLevel="5" x14ac:dyDescent="0.2">
      <c r="A871" s="13" t="s">
        <v>614</v>
      </c>
      <c r="B871" s="13" t="s">
        <v>620</v>
      </c>
      <c r="C871" s="13" t="s">
        <v>409</v>
      </c>
      <c r="D871" s="13"/>
      <c r="E871" s="30" t="s">
        <v>41</v>
      </c>
      <c r="F871" s="14">
        <f>F872+F873</f>
        <v>5581.7</v>
      </c>
      <c r="G871" s="14">
        <f t="shared" ref="G871:H871" si="494">G872+G873</f>
        <v>5799</v>
      </c>
      <c r="H871" s="14">
        <f t="shared" si="494"/>
        <v>6025.0999999999995</v>
      </c>
    </row>
    <row r="872" spans="1:8" ht="47.25" outlineLevel="7" x14ac:dyDescent="0.2">
      <c r="A872" s="16" t="s">
        <v>614</v>
      </c>
      <c r="B872" s="16" t="s">
        <v>620</v>
      </c>
      <c r="C872" s="16" t="s">
        <v>409</v>
      </c>
      <c r="D872" s="16" t="s">
        <v>4</v>
      </c>
      <c r="E872" s="32" t="s">
        <v>5</v>
      </c>
      <c r="F872" s="17">
        <v>5433.5</v>
      </c>
      <c r="G872" s="17">
        <v>5650.8</v>
      </c>
      <c r="H872" s="17">
        <v>5876.9</v>
      </c>
    </row>
    <row r="873" spans="1:8" ht="15.75" outlineLevel="7" x14ac:dyDescent="0.2">
      <c r="A873" s="16" t="s">
        <v>614</v>
      </c>
      <c r="B873" s="16" t="s">
        <v>620</v>
      </c>
      <c r="C873" s="16" t="s">
        <v>409</v>
      </c>
      <c r="D873" s="16" t="s">
        <v>7</v>
      </c>
      <c r="E873" s="32" t="s">
        <v>8</v>
      </c>
      <c r="F873" s="17">
        <v>148.19999999999999</v>
      </c>
      <c r="G873" s="17">
        <v>148.19999999999999</v>
      </c>
      <c r="H873" s="17">
        <v>148.19999999999999</v>
      </c>
    </row>
    <row r="874" spans="1:8" ht="15.75" outlineLevel="7" x14ac:dyDescent="0.2">
      <c r="A874" s="16"/>
      <c r="B874" s="16"/>
      <c r="C874" s="16"/>
      <c r="D874" s="16"/>
      <c r="E874" s="32"/>
      <c r="F874" s="17"/>
      <c r="G874" s="17"/>
      <c r="H874" s="17"/>
    </row>
    <row r="875" spans="1:8" ht="15.75" x14ac:dyDescent="0.2">
      <c r="A875" s="13" t="s">
        <v>622</v>
      </c>
      <c r="B875" s="13"/>
      <c r="C875" s="13"/>
      <c r="D875" s="13"/>
      <c r="E875" s="30" t="s">
        <v>623</v>
      </c>
      <c r="F875" s="14">
        <f>F877+F887+F912</f>
        <v>113759.3</v>
      </c>
      <c r="G875" s="14">
        <f>G877+G887+G912</f>
        <v>185716.45</v>
      </c>
      <c r="H875" s="14">
        <f>H877+H887+H912</f>
        <v>246798.155</v>
      </c>
    </row>
    <row r="876" spans="1:8" ht="15.75" x14ac:dyDescent="0.2">
      <c r="A876" s="13" t="s">
        <v>622</v>
      </c>
      <c r="B876" s="13" t="s">
        <v>506</v>
      </c>
      <c r="C876" s="13"/>
      <c r="D876" s="13"/>
      <c r="E876" s="7" t="s">
        <v>507</v>
      </c>
      <c r="F876" s="14">
        <f>F877+F887</f>
        <v>113608.40000000001</v>
      </c>
      <c r="G876" s="14">
        <f>G877+G887</f>
        <v>185565.55000000002</v>
      </c>
      <c r="H876" s="14">
        <f>H877+H887</f>
        <v>246647.255</v>
      </c>
    </row>
    <row r="877" spans="1:8" ht="31.5" outlineLevel="1" x14ac:dyDescent="0.2">
      <c r="A877" s="13" t="s">
        <v>622</v>
      </c>
      <c r="B877" s="13" t="s">
        <v>508</v>
      </c>
      <c r="C877" s="13"/>
      <c r="D877" s="13"/>
      <c r="E877" s="30" t="s">
        <v>509</v>
      </c>
      <c r="F877" s="14">
        <f t="shared" ref="F877:F879" si="495">F878</f>
        <v>22733.3</v>
      </c>
      <c r="G877" s="14">
        <f t="shared" ref="G877:G879" si="496">G878</f>
        <v>23521.7</v>
      </c>
      <c r="H877" s="14">
        <f t="shared" ref="H877:H879" si="497">H878</f>
        <v>24336.800000000003</v>
      </c>
    </row>
    <row r="878" spans="1:8" ht="31.5" outlineLevel="2" x14ac:dyDescent="0.2">
      <c r="A878" s="13" t="s">
        <v>622</v>
      </c>
      <c r="B878" s="13" t="s">
        <v>508</v>
      </c>
      <c r="C878" s="13" t="s">
        <v>34</v>
      </c>
      <c r="D878" s="13"/>
      <c r="E878" s="30" t="s">
        <v>35</v>
      </c>
      <c r="F878" s="14">
        <f t="shared" si="495"/>
        <v>22733.3</v>
      </c>
      <c r="G878" s="14">
        <f t="shared" si="496"/>
        <v>23521.7</v>
      </c>
      <c r="H878" s="14">
        <f t="shared" si="497"/>
        <v>24336.800000000003</v>
      </c>
    </row>
    <row r="879" spans="1:8" ht="31.5" outlineLevel="3" x14ac:dyDescent="0.2">
      <c r="A879" s="13" t="s">
        <v>622</v>
      </c>
      <c r="B879" s="13" t="s">
        <v>508</v>
      </c>
      <c r="C879" s="13" t="s">
        <v>36</v>
      </c>
      <c r="D879" s="13"/>
      <c r="E879" s="30" t="s">
        <v>37</v>
      </c>
      <c r="F879" s="14">
        <f t="shared" si="495"/>
        <v>22733.3</v>
      </c>
      <c r="G879" s="14">
        <f t="shared" si="496"/>
        <v>23521.7</v>
      </c>
      <c r="H879" s="14">
        <f t="shared" si="497"/>
        <v>24336.800000000003</v>
      </c>
    </row>
    <row r="880" spans="1:8" ht="31.5" outlineLevel="4" x14ac:dyDescent="0.2">
      <c r="A880" s="13" t="s">
        <v>622</v>
      </c>
      <c r="B880" s="13" t="s">
        <v>508</v>
      </c>
      <c r="C880" s="13" t="s">
        <v>410</v>
      </c>
      <c r="D880" s="13"/>
      <c r="E880" s="30" t="s">
        <v>411</v>
      </c>
      <c r="F880" s="14">
        <f>F881+F885</f>
        <v>22733.3</v>
      </c>
      <c r="G880" s="14">
        <f>G881+G885</f>
        <v>23521.7</v>
      </c>
      <c r="H880" s="14">
        <f>H881+H885</f>
        <v>24336.800000000003</v>
      </c>
    </row>
    <row r="881" spans="1:8" ht="15.75" outlineLevel="5" x14ac:dyDescent="0.2">
      <c r="A881" s="13" t="s">
        <v>622</v>
      </c>
      <c r="B881" s="13" t="s">
        <v>508</v>
      </c>
      <c r="C881" s="13" t="s">
        <v>412</v>
      </c>
      <c r="D881" s="13"/>
      <c r="E881" s="30" t="s">
        <v>41</v>
      </c>
      <c r="F881" s="14">
        <f>F882+F883+F884</f>
        <v>22625.8</v>
      </c>
      <c r="G881" s="14">
        <f>G882+G883+G884</f>
        <v>23409.5</v>
      </c>
      <c r="H881" s="14">
        <f>H882+H883+H884</f>
        <v>24224.600000000002</v>
      </c>
    </row>
    <row r="882" spans="1:8" ht="47.25" outlineLevel="7" x14ac:dyDescent="0.2">
      <c r="A882" s="16" t="s">
        <v>622</v>
      </c>
      <c r="B882" s="16" t="s">
        <v>508</v>
      </c>
      <c r="C882" s="16" t="s">
        <v>412</v>
      </c>
      <c r="D882" s="16" t="s">
        <v>4</v>
      </c>
      <c r="E882" s="32" t="s">
        <v>5</v>
      </c>
      <c r="F882" s="17">
        <v>19591.099999999999</v>
      </c>
      <c r="G882" s="17">
        <v>20374.8</v>
      </c>
      <c r="H882" s="17">
        <v>21189.9</v>
      </c>
    </row>
    <row r="883" spans="1:8" ht="15.75" outlineLevel="7" x14ac:dyDescent="0.2">
      <c r="A883" s="16" t="s">
        <v>622</v>
      </c>
      <c r="B883" s="16" t="s">
        <v>508</v>
      </c>
      <c r="C883" s="16" t="s">
        <v>412</v>
      </c>
      <c r="D883" s="16" t="s">
        <v>7</v>
      </c>
      <c r="E883" s="32" t="s">
        <v>8</v>
      </c>
      <c r="F883" s="17">
        <v>2956.2</v>
      </c>
      <c r="G883" s="17">
        <v>2956.2</v>
      </c>
      <c r="H883" s="17">
        <v>2956.2</v>
      </c>
    </row>
    <row r="884" spans="1:8" ht="15.75" outlineLevel="7" x14ac:dyDescent="0.2">
      <c r="A884" s="16" t="s">
        <v>622</v>
      </c>
      <c r="B884" s="16" t="s">
        <v>508</v>
      </c>
      <c r="C884" s="16" t="s">
        <v>412</v>
      </c>
      <c r="D884" s="16" t="s">
        <v>15</v>
      </c>
      <c r="E884" s="32" t="s">
        <v>16</v>
      </c>
      <c r="F884" s="17">
        <v>78.5</v>
      </c>
      <c r="G884" s="17">
        <v>78.5</v>
      </c>
      <c r="H884" s="17">
        <v>78.5</v>
      </c>
    </row>
    <row r="885" spans="1:8" ht="31.5" outlineLevel="5" x14ac:dyDescent="0.2">
      <c r="A885" s="33" t="s">
        <v>622</v>
      </c>
      <c r="B885" s="33" t="s">
        <v>508</v>
      </c>
      <c r="C885" s="33" t="s">
        <v>413</v>
      </c>
      <c r="D885" s="33"/>
      <c r="E885" s="45" t="s">
        <v>414</v>
      </c>
      <c r="F885" s="34">
        <f t="shared" ref="F885:H885" si="498">F886</f>
        <v>107.5</v>
      </c>
      <c r="G885" s="34">
        <f t="shared" si="498"/>
        <v>112.2</v>
      </c>
      <c r="H885" s="34">
        <f t="shared" si="498"/>
        <v>112.2</v>
      </c>
    </row>
    <row r="886" spans="1:8" ht="47.25" outlineLevel="7" x14ac:dyDescent="0.2">
      <c r="A886" s="35" t="s">
        <v>622</v>
      </c>
      <c r="B886" s="35" t="s">
        <v>508</v>
      </c>
      <c r="C886" s="35" t="s">
        <v>413</v>
      </c>
      <c r="D886" s="35" t="s">
        <v>4</v>
      </c>
      <c r="E886" s="46" t="s">
        <v>5</v>
      </c>
      <c r="F886" s="36">
        <v>107.5</v>
      </c>
      <c r="G886" s="36">
        <v>112.2</v>
      </c>
      <c r="H886" s="36">
        <v>112.2</v>
      </c>
    </row>
    <row r="887" spans="1:8" ht="15.75" outlineLevel="1" x14ac:dyDescent="0.2">
      <c r="A887" s="13" t="s">
        <v>622</v>
      </c>
      <c r="B887" s="13" t="s">
        <v>510</v>
      </c>
      <c r="C887" s="13"/>
      <c r="D887" s="13"/>
      <c r="E887" s="30" t="s">
        <v>511</v>
      </c>
      <c r="F887" s="14">
        <f t="shared" ref="F887:H887" si="499">F888+F894+F906</f>
        <v>90875.1</v>
      </c>
      <c r="G887" s="14">
        <f t="shared" si="499"/>
        <v>162043.85</v>
      </c>
      <c r="H887" s="14">
        <f t="shared" si="499"/>
        <v>222310.45500000002</v>
      </c>
    </row>
    <row r="888" spans="1:8" ht="15.75" outlineLevel="2" x14ac:dyDescent="0.2">
      <c r="A888" s="13" t="s">
        <v>622</v>
      </c>
      <c r="B888" s="13" t="s">
        <v>510</v>
      </c>
      <c r="C888" s="13" t="s">
        <v>234</v>
      </c>
      <c r="D888" s="13"/>
      <c r="E888" s="30" t="s">
        <v>235</v>
      </c>
      <c r="F888" s="14">
        <f t="shared" ref="F888:F890" si="500">F889</f>
        <v>18432.099999999999</v>
      </c>
      <c r="G888" s="14">
        <f t="shared" ref="G888:G890" si="501">G889</f>
        <v>18315.5</v>
      </c>
      <c r="H888" s="14">
        <f t="shared" ref="H888:H890" si="502">H889</f>
        <v>18362.8</v>
      </c>
    </row>
    <row r="889" spans="1:8" ht="31.5" outlineLevel="3" x14ac:dyDescent="0.2">
      <c r="A889" s="13" t="s">
        <v>622</v>
      </c>
      <c r="B889" s="13" t="s">
        <v>510</v>
      </c>
      <c r="C889" s="13" t="s">
        <v>305</v>
      </c>
      <c r="D889" s="13"/>
      <c r="E889" s="30" t="s">
        <v>306</v>
      </c>
      <c r="F889" s="14">
        <f t="shared" si="500"/>
        <v>18432.099999999999</v>
      </c>
      <c r="G889" s="14">
        <f t="shared" si="501"/>
        <v>18315.5</v>
      </c>
      <c r="H889" s="14">
        <f t="shared" si="502"/>
        <v>18362.8</v>
      </c>
    </row>
    <row r="890" spans="1:8" ht="31.5" outlineLevel="4" x14ac:dyDescent="0.2">
      <c r="A890" s="13" t="s">
        <v>622</v>
      </c>
      <c r="B890" s="13" t="s">
        <v>510</v>
      </c>
      <c r="C890" s="13" t="s">
        <v>310</v>
      </c>
      <c r="D890" s="13"/>
      <c r="E890" s="30" t="s">
        <v>311</v>
      </c>
      <c r="F890" s="14">
        <f t="shared" si="500"/>
        <v>18432.099999999999</v>
      </c>
      <c r="G890" s="14">
        <f t="shared" si="501"/>
        <v>18315.5</v>
      </c>
      <c r="H890" s="14">
        <f t="shared" si="502"/>
        <v>18362.8</v>
      </c>
    </row>
    <row r="891" spans="1:8" ht="15.75" outlineLevel="5" x14ac:dyDescent="0.2">
      <c r="A891" s="33" t="s">
        <v>622</v>
      </c>
      <c r="B891" s="33" t="s">
        <v>510</v>
      </c>
      <c r="C891" s="33" t="s">
        <v>314</v>
      </c>
      <c r="D891" s="33"/>
      <c r="E891" s="45" t="s">
        <v>315</v>
      </c>
      <c r="F891" s="34">
        <f t="shared" ref="F891:H891" si="503">F892+F893</f>
        <v>18432.099999999999</v>
      </c>
      <c r="G891" s="34">
        <f t="shared" si="503"/>
        <v>18315.5</v>
      </c>
      <c r="H891" s="34">
        <f t="shared" si="503"/>
        <v>18362.8</v>
      </c>
    </row>
    <row r="892" spans="1:8" ht="47.25" outlineLevel="7" x14ac:dyDescent="0.2">
      <c r="A892" s="35" t="s">
        <v>622</v>
      </c>
      <c r="B892" s="35" t="s">
        <v>510</v>
      </c>
      <c r="C892" s="35" t="s">
        <v>314</v>
      </c>
      <c r="D892" s="35" t="s">
        <v>4</v>
      </c>
      <c r="E892" s="46" t="s">
        <v>5</v>
      </c>
      <c r="F892" s="36">
        <f>18347.3+50</f>
        <v>18397.3</v>
      </c>
      <c r="G892" s="36">
        <v>18285.099999999999</v>
      </c>
      <c r="H892" s="36">
        <v>18333.2</v>
      </c>
    </row>
    <row r="893" spans="1:8" ht="15.75" outlineLevel="7" x14ac:dyDescent="0.2">
      <c r="A893" s="35" t="s">
        <v>622</v>
      </c>
      <c r="B893" s="35" t="s">
        <v>510</v>
      </c>
      <c r="C893" s="35" t="s">
        <v>314</v>
      </c>
      <c r="D893" s="35" t="s">
        <v>7</v>
      </c>
      <c r="E893" s="46" t="s">
        <v>8</v>
      </c>
      <c r="F893" s="36">
        <f>33.2+1.6</f>
        <v>34.800000000000004</v>
      </c>
      <c r="G893" s="36">
        <v>30.4</v>
      </c>
      <c r="H893" s="36">
        <v>29.6</v>
      </c>
    </row>
    <row r="894" spans="1:8" ht="31.5" outlineLevel="2" x14ac:dyDescent="0.2">
      <c r="A894" s="13" t="s">
        <v>622</v>
      </c>
      <c r="B894" s="13" t="s">
        <v>510</v>
      </c>
      <c r="C894" s="13" t="s">
        <v>34</v>
      </c>
      <c r="D894" s="13"/>
      <c r="E894" s="30" t="s">
        <v>35</v>
      </c>
      <c r="F894" s="14">
        <f t="shared" ref="F894:H894" si="504">F895+F900</f>
        <v>72443.000000000015</v>
      </c>
      <c r="G894" s="14">
        <f t="shared" si="504"/>
        <v>75101.600000000006</v>
      </c>
      <c r="H894" s="14">
        <f t="shared" si="504"/>
        <v>77866.400000000009</v>
      </c>
    </row>
    <row r="895" spans="1:8" ht="15.75" outlineLevel="3" x14ac:dyDescent="0.2">
      <c r="A895" s="13" t="s">
        <v>622</v>
      </c>
      <c r="B895" s="13" t="s">
        <v>510</v>
      </c>
      <c r="C895" s="13" t="s">
        <v>76</v>
      </c>
      <c r="D895" s="13"/>
      <c r="E895" s="30" t="s">
        <v>77</v>
      </c>
      <c r="F895" s="14">
        <f t="shared" ref="F895:F896" si="505">F896</f>
        <v>181</v>
      </c>
      <c r="G895" s="14">
        <f t="shared" ref="G895:G896" si="506">G896</f>
        <v>181</v>
      </c>
      <c r="H895" s="14">
        <f t="shared" ref="H895:H896" si="507">H896</f>
        <v>181</v>
      </c>
    </row>
    <row r="896" spans="1:8" ht="31.5" outlineLevel="4" x14ac:dyDescent="0.2">
      <c r="A896" s="13" t="s">
        <v>622</v>
      </c>
      <c r="B896" s="13" t="s">
        <v>510</v>
      </c>
      <c r="C896" s="13" t="s">
        <v>78</v>
      </c>
      <c r="D896" s="13"/>
      <c r="E896" s="30" t="s">
        <v>79</v>
      </c>
      <c r="F896" s="14">
        <f t="shared" si="505"/>
        <v>181</v>
      </c>
      <c r="G896" s="14">
        <f t="shared" si="506"/>
        <v>181</v>
      </c>
      <c r="H896" s="14">
        <f t="shared" si="507"/>
        <v>181</v>
      </c>
    </row>
    <row r="897" spans="1:9" ht="15.75" outlineLevel="5" x14ac:dyDescent="0.2">
      <c r="A897" s="13" t="s">
        <v>622</v>
      </c>
      <c r="B897" s="13" t="s">
        <v>510</v>
      </c>
      <c r="C897" s="13" t="s">
        <v>80</v>
      </c>
      <c r="D897" s="13"/>
      <c r="E897" s="30" t="s">
        <v>81</v>
      </c>
      <c r="F897" s="14">
        <f t="shared" ref="F897:H897" si="508">F898+F899</f>
        <v>181</v>
      </c>
      <c r="G897" s="14">
        <f t="shared" si="508"/>
        <v>181</v>
      </c>
      <c r="H897" s="14">
        <f t="shared" si="508"/>
        <v>181</v>
      </c>
    </row>
    <row r="898" spans="1:9" ht="47.25" outlineLevel="7" x14ac:dyDescent="0.2">
      <c r="A898" s="16" t="s">
        <v>622</v>
      </c>
      <c r="B898" s="16" t="s">
        <v>510</v>
      </c>
      <c r="C898" s="16" t="s">
        <v>80</v>
      </c>
      <c r="D898" s="16" t="s">
        <v>4</v>
      </c>
      <c r="E898" s="32" t="s">
        <v>5</v>
      </c>
      <c r="F898" s="17">
        <v>78</v>
      </c>
      <c r="G898" s="17">
        <v>78</v>
      </c>
      <c r="H898" s="17">
        <v>78</v>
      </c>
    </row>
    <row r="899" spans="1:9" ht="15.75" outlineLevel="7" x14ac:dyDescent="0.2">
      <c r="A899" s="16" t="s">
        <v>622</v>
      </c>
      <c r="B899" s="16" t="s">
        <v>510</v>
      </c>
      <c r="C899" s="16" t="s">
        <v>80</v>
      </c>
      <c r="D899" s="16" t="s">
        <v>7</v>
      </c>
      <c r="E899" s="32" t="s">
        <v>8</v>
      </c>
      <c r="F899" s="17">
        <v>103</v>
      </c>
      <c r="G899" s="17">
        <v>103</v>
      </c>
      <c r="H899" s="17">
        <v>103</v>
      </c>
    </row>
    <row r="900" spans="1:9" ht="31.5" outlineLevel="3" x14ac:dyDescent="0.2">
      <c r="A900" s="13" t="s">
        <v>622</v>
      </c>
      <c r="B900" s="13" t="s">
        <v>510</v>
      </c>
      <c r="C900" s="13" t="s">
        <v>36</v>
      </c>
      <c r="D900" s="13"/>
      <c r="E900" s="30" t="s">
        <v>37</v>
      </c>
      <c r="F900" s="14">
        <f t="shared" ref="F900:F901" si="509">F901</f>
        <v>72262.000000000015</v>
      </c>
      <c r="G900" s="14">
        <f t="shared" ref="G900:G901" si="510">G901</f>
        <v>74920.600000000006</v>
      </c>
      <c r="H900" s="14">
        <f t="shared" ref="H900:H901" si="511">H901</f>
        <v>77685.400000000009</v>
      </c>
    </row>
    <row r="901" spans="1:9" ht="31.5" outlineLevel="4" x14ac:dyDescent="0.2">
      <c r="A901" s="13" t="s">
        <v>622</v>
      </c>
      <c r="B901" s="13" t="s">
        <v>510</v>
      </c>
      <c r="C901" s="13" t="s">
        <v>91</v>
      </c>
      <c r="D901" s="13"/>
      <c r="E901" s="30" t="s">
        <v>92</v>
      </c>
      <c r="F901" s="14">
        <f t="shared" si="509"/>
        <v>72262.000000000015</v>
      </c>
      <c r="G901" s="14">
        <f t="shared" si="510"/>
        <v>74920.600000000006</v>
      </c>
      <c r="H901" s="14">
        <f t="shared" si="511"/>
        <v>77685.400000000009</v>
      </c>
    </row>
    <row r="902" spans="1:9" ht="15.75" outlineLevel="5" x14ac:dyDescent="0.2">
      <c r="A902" s="13" t="s">
        <v>622</v>
      </c>
      <c r="B902" s="13" t="s">
        <v>510</v>
      </c>
      <c r="C902" s="13" t="s">
        <v>415</v>
      </c>
      <c r="D902" s="13"/>
      <c r="E902" s="30" t="s">
        <v>109</v>
      </c>
      <c r="F902" s="14">
        <f t="shared" ref="F902:H902" si="512">F903+F904+F905</f>
        <v>72262.000000000015</v>
      </c>
      <c r="G902" s="14">
        <f t="shared" si="512"/>
        <v>74920.600000000006</v>
      </c>
      <c r="H902" s="14">
        <f t="shared" si="512"/>
        <v>77685.400000000009</v>
      </c>
    </row>
    <row r="903" spans="1:9" ht="47.25" outlineLevel="7" x14ac:dyDescent="0.2">
      <c r="A903" s="16" t="s">
        <v>622</v>
      </c>
      <c r="B903" s="16" t="s">
        <v>510</v>
      </c>
      <c r="C903" s="16" t="s">
        <v>415</v>
      </c>
      <c r="D903" s="16" t="s">
        <v>4</v>
      </c>
      <c r="E903" s="32" t="s">
        <v>5</v>
      </c>
      <c r="F903" s="17">
        <v>66463.8</v>
      </c>
      <c r="G903" s="17">
        <v>69122.399999999994</v>
      </c>
      <c r="H903" s="17">
        <v>71887.199999999997</v>
      </c>
    </row>
    <row r="904" spans="1:9" ht="15.75" outlineLevel="7" x14ac:dyDescent="0.2">
      <c r="A904" s="16" t="s">
        <v>622</v>
      </c>
      <c r="B904" s="16" t="s">
        <v>510</v>
      </c>
      <c r="C904" s="16" t="s">
        <v>415</v>
      </c>
      <c r="D904" s="16" t="s">
        <v>7</v>
      </c>
      <c r="E904" s="32" t="s">
        <v>8</v>
      </c>
      <c r="F904" s="17">
        <v>5689.6</v>
      </c>
      <c r="G904" s="17">
        <v>5689.6</v>
      </c>
      <c r="H904" s="17">
        <v>5689.6</v>
      </c>
    </row>
    <row r="905" spans="1:9" ht="15.75" outlineLevel="7" x14ac:dyDescent="0.2">
      <c r="A905" s="16" t="s">
        <v>622</v>
      </c>
      <c r="B905" s="16" t="s">
        <v>510</v>
      </c>
      <c r="C905" s="16" t="s">
        <v>415</v>
      </c>
      <c r="D905" s="16" t="s">
        <v>15</v>
      </c>
      <c r="E905" s="32" t="s">
        <v>16</v>
      </c>
      <c r="F905" s="17">
        <v>108.6</v>
      </c>
      <c r="G905" s="17">
        <v>108.6</v>
      </c>
      <c r="H905" s="17">
        <v>108.6</v>
      </c>
    </row>
    <row r="906" spans="1:9" ht="31.5" outlineLevel="2" x14ac:dyDescent="0.2">
      <c r="A906" s="13" t="s">
        <v>622</v>
      </c>
      <c r="B906" s="13" t="s">
        <v>510</v>
      </c>
      <c r="C906" s="13" t="s">
        <v>11</v>
      </c>
      <c r="D906" s="13"/>
      <c r="E906" s="30" t="s">
        <v>12</v>
      </c>
      <c r="F906" s="14">
        <f t="shared" ref="F906:H906" si="513">F907+F909</f>
        <v>0</v>
      </c>
      <c r="G906" s="14">
        <f t="shared" si="513"/>
        <v>68626.75</v>
      </c>
      <c r="H906" s="14">
        <f t="shared" si="513"/>
        <v>126081.255</v>
      </c>
    </row>
    <row r="907" spans="1:9" ht="31.5" outlineLevel="3" x14ac:dyDescent="0.2">
      <c r="A907" s="13" t="s">
        <v>622</v>
      </c>
      <c r="B907" s="13" t="s">
        <v>510</v>
      </c>
      <c r="C907" s="13" t="s">
        <v>416</v>
      </c>
      <c r="D907" s="13"/>
      <c r="E907" s="30" t="s">
        <v>851</v>
      </c>
      <c r="F907" s="14">
        <f t="shared" ref="F907:H907" si="514">F908</f>
        <v>0</v>
      </c>
      <c r="G907" s="14">
        <f t="shared" si="514"/>
        <v>26892.549999999996</v>
      </c>
      <c r="H907" s="14">
        <f t="shared" si="514"/>
        <v>35194.839999999997</v>
      </c>
      <c r="I907" s="202"/>
    </row>
    <row r="908" spans="1:9" ht="15.75" outlineLevel="7" x14ac:dyDescent="0.2">
      <c r="A908" s="16" t="s">
        <v>622</v>
      </c>
      <c r="B908" s="16" t="s">
        <v>510</v>
      </c>
      <c r="C908" s="16" t="s">
        <v>416</v>
      </c>
      <c r="D908" s="16" t="s">
        <v>15</v>
      </c>
      <c r="E908" s="32" t="s">
        <v>16</v>
      </c>
      <c r="F908" s="17"/>
      <c r="G908" s="17">
        <f>33087.95-4455-1740.4</f>
        <v>26892.549999999996</v>
      </c>
      <c r="H908" s="17">
        <f>36935.24-1740.4</f>
        <v>35194.839999999997</v>
      </c>
    </row>
    <row r="909" spans="1:9" ht="15.75" outlineLevel="3" x14ac:dyDescent="0.2">
      <c r="A909" s="13" t="s">
        <v>622</v>
      </c>
      <c r="B909" s="13" t="s">
        <v>510</v>
      </c>
      <c r="C909" s="13" t="s">
        <v>417</v>
      </c>
      <c r="D909" s="13"/>
      <c r="E909" s="30" t="s">
        <v>418</v>
      </c>
      <c r="F909" s="14">
        <f t="shared" ref="F909:G909" si="515">F910</f>
        <v>0</v>
      </c>
      <c r="G909" s="14">
        <f t="shared" si="515"/>
        <v>41734.199999999997</v>
      </c>
      <c r="H909" s="14">
        <f>H910</f>
        <v>90886.415000000008</v>
      </c>
    </row>
    <row r="910" spans="1:9" ht="15.75" outlineLevel="7" x14ac:dyDescent="0.2">
      <c r="A910" s="16" t="s">
        <v>622</v>
      </c>
      <c r="B910" s="16" t="s">
        <v>510</v>
      </c>
      <c r="C910" s="16" t="s">
        <v>417</v>
      </c>
      <c r="D910" s="16" t="s">
        <v>15</v>
      </c>
      <c r="E910" s="32" t="s">
        <v>16</v>
      </c>
      <c r="F910" s="17"/>
      <c r="G910" s="17">
        <v>41734.199999999997</v>
      </c>
      <c r="H910" s="17">
        <v>90886.415000000008</v>
      </c>
    </row>
    <row r="911" spans="1:9" ht="15.75" outlineLevel="7" x14ac:dyDescent="0.2">
      <c r="A911" s="13" t="s">
        <v>622</v>
      </c>
      <c r="B911" s="13" t="s">
        <v>512</v>
      </c>
      <c r="C911" s="16"/>
      <c r="D911" s="16"/>
      <c r="E911" s="7" t="s">
        <v>513</v>
      </c>
      <c r="F911" s="14">
        <f t="shared" ref="F911:F912" si="516">F912</f>
        <v>150.9</v>
      </c>
      <c r="G911" s="14">
        <f t="shared" ref="G911:G912" si="517">G912</f>
        <v>150.9</v>
      </c>
      <c r="H911" s="14">
        <f t="shared" ref="H911:H912" si="518">H912</f>
        <v>150.9</v>
      </c>
    </row>
    <row r="912" spans="1:9" ht="15.75" outlineLevel="1" x14ac:dyDescent="0.2">
      <c r="A912" s="13" t="s">
        <v>622</v>
      </c>
      <c r="B912" s="13" t="s">
        <v>514</v>
      </c>
      <c r="C912" s="13"/>
      <c r="D912" s="13"/>
      <c r="E912" s="30" t="s">
        <v>515</v>
      </c>
      <c r="F912" s="14">
        <f t="shared" si="516"/>
        <v>150.9</v>
      </c>
      <c r="G912" s="14">
        <f t="shared" si="517"/>
        <v>150.9</v>
      </c>
      <c r="H912" s="14">
        <f t="shared" si="518"/>
        <v>150.9</v>
      </c>
    </row>
    <row r="913" spans="1:8" ht="31.5" outlineLevel="2" x14ac:dyDescent="0.2">
      <c r="A913" s="13" t="s">
        <v>622</v>
      </c>
      <c r="B913" s="13" t="s">
        <v>514</v>
      </c>
      <c r="C913" s="13" t="s">
        <v>34</v>
      </c>
      <c r="D913" s="13"/>
      <c r="E913" s="30" t="s">
        <v>35</v>
      </c>
      <c r="F913" s="14">
        <f t="shared" ref="F913:H913" si="519">F914+F918</f>
        <v>150.9</v>
      </c>
      <c r="G913" s="14">
        <f t="shared" si="519"/>
        <v>150.9</v>
      </c>
      <c r="H913" s="14">
        <f t="shared" si="519"/>
        <v>150.9</v>
      </c>
    </row>
    <row r="914" spans="1:8" ht="15.75" outlineLevel="3" x14ac:dyDescent="0.2">
      <c r="A914" s="13" t="s">
        <v>622</v>
      </c>
      <c r="B914" s="13" t="s">
        <v>514</v>
      </c>
      <c r="C914" s="13" t="s">
        <v>76</v>
      </c>
      <c r="D914" s="13"/>
      <c r="E914" s="30" t="s">
        <v>77</v>
      </c>
      <c r="F914" s="14">
        <f t="shared" ref="F914:F916" si="520">F915</f>
        <v>50.9</v>
      </c>
      <c r="G914" s="14">
        <f t="shared" ref="G914:G916" si="521">G915</f>
        <v>50.9</v>
      </c>
      <c r="H914" s="14">
        <f t="shared" ref="H914:H916" si="522">H915</f>
        <v>50.9</v>
      </c>
    </row>
    <row r="915" spans="1:8" ht="31.5" outlineLevel="4" x14ac:dyDescent="0.2">
      <c r="A915" s="13" t="s">
        <v>622</v>
      </c>
      <c r="B915" s="13" t="s">
        <v>514</v>
      </c>
      <c r="C915" s="13" t="s">
        <v>78</v>
      </c>
      <c r="D915" s="13"/>
      <c r="E915" s="30" t="s">
        <v>79</v>
      </c>
      <c r="F915" s="14">
        <f t="shared" si="520"/>
        <v>50.9</v>
      </c>
      <c r="G915" s="14">
        <f t="shared" si="521"/>
        <v>50.9</v>
      </c>
      <c r="H915" s="14">
        <f t="shared" si="522"/>
        <v>50.9</v>
      </c>
    </row>
    <row r="916" spans="1:8" ht="15.75" outlineLevel="5" x14ac:dyDescent="0.2">
      <c r="A916" s="13" t="s">
        <v>622</v>
      </c>
      <c r="B916" s="13" t="s">
        <v>514</v>
      </c>
      <c r="C916" s="13" t="s">
        <v>80</v>
      </c>
      <c r="D916" s="13"/>
      <c r="E916" s="30" t="s">
        <v>81</v>
      </c>
      <c r="F916" s="14">
        <f t="shared" si="520"/>
        <v>50.9</v>
      </c>
      <c r="G916" s="14">
        <f t="shared" si="521"/>
        <v>50.9</v>
      </c>
      <c r="H916" s="14">
        <f t="shared" si="522"/>
        <v>50.9</v>
      </c>
    </row>
    <row r="917" spans="1:8" ht="15.75" outlineLevel="7" x14ac:dyDescent="0.2">
      <c r="A917" s="16" t="s">
        <v>622</v>
      </c>
      <c r="B917" s="16" t="s">
        <v>514</v>
      </c>
      <c r="C917" s="16" t="s">
        <v>80</v>
      </c>
      <c r="D917" s="16" t="s">
        <v>7</v>
      </c>
      <c r="E917" s="32" t="s">
        <v>8</v>
      </c>
      <c r="F917" s="17">
        <v>50.9</v>
      </c>
      <c r="G917" s="17">
        <v>50.9</v>
      </c>
      <c r="H917" s="17">
        <v>50.9</v>
      </c>
    </row>
    <row r="918" spans="1:8" ht="31.5" outlineLevel="3" x14ac:dyDescent="0.2">
      <c r="A918" s="13" t="s">
        <v>622</v>
      </c>
      <c r="B918" s="13" t="s">
        <v>514</v>
      </c>
      <c r="C918" s="13" t="s">
        <v>36</v>
      </c>
      <c r="D918" s="13"/>
      <c r="E918" s="30" t="s">
        <v>37</v>
      </c>
      <c r="F918" s="14">
        <f t="shared" ref="F918:F920" si="523">F919</f>
        <v>100</v>
      </c>
      <c r="G918" s="14">
        <f t="shared" ref="G918:G920" si="524">G919</f>
        <v>100</v>
      </c>
      <c r="H918" s="14">
        <f t="shared" ref="H918:H920" si="525">H919</f>
        <v>100</v>
      </c>
    </row>
    <row r="919" spans="1:8" ht="31.5" outlineLevel="4" x14ac:dyDescent="0.2">
      <c r="A919" s="13" t="s">
        <v>622</v>
      </c>
      <c r="B919" s="13" t="s">
        <v>514</v>
      </c>
      <c r="C919" s="13" t="s">
        <v>91</v>
      </c>
      <c r="D919" s="13"/>
      <c r="E919" s="30" t="s">
        <v>92</v>
      </c>
      <c r="F919" s="14">
        <f t="shared" si="523"/>
        <v>100</v>
      </c>
      <c r="G919" s="14">
        <f t="shared" si="524"/>
        <v>100</v>
      </c>
      <c r="H919" s="14">
        <f t="shared" si="525"/>
        <v>100</v>
      </c>
    </row>
    <row r="920" spans="1:8" ht="15.75" outlineLevel="5" x14ac:dyDescent="0.2">
      <c r="A920" s="13" t="s">
        <v>622</v>
      </c>
      <c r="B920" s="13" t="s">
        <v>514</v>
      </c>
      <c r="C920" s="13" t="s">
        <v>415</v>
      </c>
      <c r="D920" s="13"/>
      <c r="E920" s="30" t="s">
        <v>109</v>
      </c>
      <c r="F920" s="14">
        <f t="shared" si="523"/>
        <v>100</v>
      </c>
      <c r="G920" s="14">
        <f t="shared" si="524"/>
        <v>100</v>
      </c>
      <c r="H920" s="14">
        <f t="shared" si="525"/>
        <v>100</v>
      </c>
    </row>
    <row r="921" spans="1:8" ht="15.75" outlineLevel="7" x14ac:dyDescent="0.2">
      <c r="A921" s="16" t="s">
        <v>622</v>
      </c>
      <c r="B921" s="16" t="s">
        <v>514</v>
      </c>
      <c r="C921" s="16" t="s">
        <v>415</v>
      </c>
      <c r="D921" s="16" t="s">
        <v>7</v>
      </c>
      <c r="E921" s="32" t="s">
        <v>8</v>
      </c>
      <c r="F921" s="17">
        <v>100</v>
      </c>
      <c r="G921" s="17">
        <v>100</v>
      </c>
      <c r="H921" s="17">
        <v>100</v>
      </c>
    </row>
    <row r="922" spans="1:8" ht="15.75" x14ac:dyDescent="0.25">
      <c r="A922" s="241" t="s">
        <v>425</v>
      </c>
      <c r="B922" s="242"/>
      <c r="C922" s="242"/>
      <c r="D922" s="242"/>
      <c r="E922" s="243"/>
      <c r="F922" s="31">
        <f>F875+F797+F695+F568+F518+F486+F58+F32+F11</f>
        <v>3504263.3325999998</v>
      </c>
      <c r="G922" s="31">
        <f>G875+G797+G695+G568+G518+G486+G58+G32+G11</f>
        <v>3322829.6013600002</v>
      </c>
      <c r="H922" s="31">
        <f>H875+H797+H695+H568+H518+H486+H58+H32+H11</f>
        <v>3235315.6149999998</v>
      </c>
    </row>
    <row r="924" spans="1:8" x14ac:dyDescent="0.2">
      <c r="F924" s="221"/>
      <c r="G924" s="221"/>
      <c r="H924" s="221"/>
    </row>
    <row r="925" spans="1:8" x14ac:dyDescent="0.2">
      <c r="F925" s="222"/>
      <c r="G925" s="221"/>
      <c r="H925" s="221"/>
    </row>
    <row r="927" spans="1:8" x14ac:dyDescent="0.2">
      <c r="F927" s="221"/>
      <c r="G927" s="221"/>
      <c r="H927" s="221"/>
    </row>
    <row r="928" spans="1:8" x14ac:dyDescent="0.2">
      <c r="F928" s="221"/>
      <c r="G928" s="221"/>
      <c r="H928" s="221"/>
    </row>
    <row r="929" spans="6:9" x14ac:dyDescent="0.2">
      <c r="F929" s="221"/>
      <c r="G929" s="221"/>
      <c r="H929" s="221"/>
    </row>
    <row r="930" spans="6:9" x14ac:dyDescent="0.2">
      <c r="F930" s="221"/>
      <c r="G930" s="221"/>
      <c r="H930" s="221"/>
    </row>
    <row r="931" spans="6:9" x14ac:dyDescent="0.2">
      <c r="F931" s="221"/>
      <c r="G931" s="221"/>
      <c r="H931" s="221"/>
    </row>
    <row r="932" spans="6:9" x14ac:dyDescent="0.2">
      <c r="H932" s="223"/>
    </row>
    <row r="934" spans="6:9" x14ac:dyDescent="0.2">
      <c r="F934" s="54"/>
      <c r="G934" s="54"/>
      <c r="H934" s="54"/>
    </row>
    <row r="935" spans="6:9" x14ac:dyDescent="0.2">
      <c r="F935" s="54"/>
      <c r="G935" s="54"/>
      <c r="H935" s="54"/>
    </row>
    <row r="936" spans="6:9" x14ac:dyDescent="0.2">
      <c r="F936" s="54"/>
      <c r="G936" s="54"/>
      <c r="H936" s="54"/>
      <c r="I936" s="54"/>
    </row>
    <row r="937" spans="6:9" x14ac:dyDescent="0.2">
      <c r="F937" s="54"/>
      <c r="G937" s="54"/>
      <c r="H937" s="54"/>
    </row>
    <row r="938" spans="6:9" x14ac:dyDescent="0.2">
      <c r="F938" s="54"/>
      <c r="G938" s="54"/>
      <c r="H938" s="54"/>
    </row>
  </sheetData>
  <autoFilter ref="A11:H922"/>
  <mergeCells count="12">
    <mergeCell ref="I810:I811"/>
    <mergeCell ref="A922:E922"/>
    <mergeCell ref="H8:H9"/>
    <mergeCell ref="G8:G9"/>
    <mergeCell ref="A1:D1"/>
    <mergeCell ref="A5:H5"/>
    <mergeCell ref="A6:H6"/>
    <mergeCell ref="A7:D7"/>
    <mergeCell ref="A8:A9"/>
    <mergeCell ref="B8:D8"/>
    <mergeCell ref="E8:E9"/>
    <mergeCell ref="F8:F9"/>
  </mergeCells>
  <pageMargins left="0.39370078740157483" right="0.39370078740157483" top="0.98425196850393704" bottom="0.39370078740157483" header="0.51181102362204722" footer="0.51181102362204722"/>
  <pageSetup paperSize="9" scale="63" fitToHeight="0" orientation="landscape" r:id="rId1"/>
  <headerFooter differentFirst="1" alignWithMargins="0">
    <oddHeader xml:space="preserve">&amp;C&amp;P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6"/>
  <sheetViews>
    <sheetView topLeftCell="A7" workbookViewId="0">
      <selection activeCell="C18" sqref="C18:C19"/>
    </sheetView>
  </sheetViews>
  <sheetFormatPr defaultRowHeight="12.75" x14ac:dyDescent="0.2"/>
  <cols>
    <col min="1" max="1" width="29.28515625" style="95" customWidth="1"/>
    <col min="2" max="2" width="82" style="95" customWidth="1"/>
    <col min="3" max="3" width="16.42578125" style="95" customWidth="1"/>
    <col min="4" max="4" width="14.7109375" style="95" customWidth="1"/>
    <col min="5" max="5" width="14.5703125" style="95" customWidth="1"/>
    <col min="6" max="6" width="19" style="95" customWidth="1"/>
    <col min="7" max="11" width="20.140625" style="95" customWidth="1"/>
    <col min="12" max="249" width="9.140625" style="95"/>
    <col min="250" max="250" width="29.28515625" style="95" customWidth="1"/>
    <col min="251" max="251" width="82" style="95" customWidth="1"/>
    <col min="252" max="253" width="0" style="95" hidden="1" customWidth="1"/>
    <col min="254" max="254" width="16.42578125" style="95" customWidth="1"/>
    <col min="255" max="255" width="14.7109375" style="95" customWidth="1"/>
    <col min="256" max="256" width="14.5703125" style="95" customWidth="1"/>
    <col min="257" max="505" width="9.140625" style="95"/>
    <col min="506" max="506" width="29.28515625" style="95" customWidth="1"/>
    <col min="507" max="507" width="82" style="95" customWidth="1"/>
    <col min="508" max="509" width="0" style="95" hidden="1" customWidth="1"/>
    <col min="510" max="510" width="16.42578125" style="95" customWidth="1"/>
    <col min="511" max="511" width="14.7109375" style="95" customWidth="1"/>
    <col min="512" max="512" width="14.5703125" style="95" customWidth="1"/>
    <col min="513" max="761" width="9.140625" style="95"/>
    <col min="762" max="762" width="29.28515625" style="95" customWidth="1"/>
    <col min="763" max="763" width="82" style="95" customWidth="1"/>
    <col min="764" max="765" width="0" style="95" hidden="1" customWidth="1"/>
    <col min="766" max="766" width="16.42578125" style="95" customWidth="1"/>
    <col min="767" max="767" width="14.7109375" style="95" customWidth="1"/>
    <col min="768" max="768" width="14.5703125" style="95" customWidth="1"/>
    <col min="769" max="1017" width="9.140625" style="95"/>
    <col min="1018" max="1018" width="29.28515625" style="95" customWidth="1"/>
    <col min="1019" max="1019" width="82" style="95" customWidth="1"/>
    <col min="1020" max="1021" width="0" style="95" hidden="1" customWidth="1"/>
    <col min="1022" max="1022" width="16.42578125" style="95" customWidth="1"/>
    <col min="1023" max="1023" width="14.7109375" style="95" customWidth="1"/>
    <col min="1024" max="1024" width="14.5703125" style="95" customWidth="1"/>
    <col min="1025" max="1273" width="9.140625" style="95"/>
    <col min="1274" max="1274" width="29.28515625" style="95" customWidth="1"/>
    <col min="1275" max="1275" width="82" style="95" customWidth="1"/>
    <col min="1276" max="1277" width="0" style="95" hidden="1" customWidth="1"/>
    <col min="1278" max="1278" width="16.42578125" style="95" customWidth="1"/>
    <col min="1279" max="1279" width="14.7109375" style="95" customWidth="1"/>
    <col min="1280" max="1280" width="14.5703125" style="95" customWidth="1"/>
    <col min="1281" max="1529" width="9.140625" style="95"/>
    <col min="1530" max="1530" width="29.28515625" style="95" customWidth="1"/>
    <col min="1531" max="1531" width="82" style="95" customWidth="1"/>
    <col min="1532" max="1533" width="0" style="95" hidden="1" customWidth="1"/>
    <col min="1534" max="1534" width="16.42578125" style="95" customWidth="1"/>
    <col min="1535" max="1535" width="14.7109375" style="95" customWidth="1"/>
    <col min="1536" max="1536" width="14.5703125" style="95" customWidth="1"/>
    <col min="1537" max="1785" width="9.140625" style="95"/>
    <col min="1786" max="1786" width="29.28515625" style="95" customWidth="1"/>
    <col min="1787" max="1787" width="82" style="95" customWidth="1"/>
    <col min="1788" max="1789" width="0" style="95" hidden="1" customWidth="1"/>
    <col min="1790" max="1790" width="16.42578125" style="95" customWidth="1"/>
    <col min="1791" max="1791" width="14.7109375" style="95" customWidth="1"/>
    <col min="1792" max="1792" width="14.5703125" style="95" customWidth="1"/>
    <col min="1793" max="2041" width="9.140625" style="95"/>
    <col min="2042" max="2042" width="29.28515625" style="95" customWidth="1"/>
    <col min="2043" max="2043" width="82" style="95" customWidth="1"/>
    <col min="2044" max="2045" width="0" style="95" hidden="1" customWidth="1"/>
    <col min="2046" max="2046" width="16.42578125" style="95" customWidth="1"/>
    <col min="2047" max="2047" width="14.7109375" style="95" customWidth="1"/>
    <col min="2048" max="2048" width="14.5703125" style="95" customWidth="1"/>
    <col min="2049" max="2297" width="9.140625" style="95"/>
    <col min="2298" max="2298" width="29.28515625" style="95" customWidth="1"/>
    <col min="2299" max="2299" width="82" style="95" customWidth="1"/>
    <col min="2300" max="2301" width="0" style="95" hidden="1" customWidth="1"/>
    <col min="2302" max="2302" width="16.42578125" style="95" customWidth="1"/>
    <col min="2303" max="2303" width="14.7109375" style="95" customWidth="1"/>
    <col min="2304" max="2304" width="14.5703125" style="95" customWidth="1"/>
    <col min="2305" max="2553" width="9.140625" style="95"/>
    <col min="2554" max="2554" width="29.28515625" style="95" customWidth="1"/>
    <col min="2555" max="2555" width="82" style="95" customWidth="1"/>
    <col min="2556" max="2557" width="0" style="95" hidden="1" customWidth="1"/>
    <col min="2558" max="2558" width="16.42578125" style="95" customWidth="1"/>
    <col min="2559" max="2559" width="14.7109375" style="95" customWidth="1"/>
    <col min="2560" max="2560" width="14.5703125" style="95" customWidth="1"/>
    <col min="2561" max="2809" width="9.140625" style="95"/>
    <col min="2810" max="2810" width="29.28515625" style="95" customWidth="1"/>
    <col min="2811" max="2811" width="82" style="95" customWidth="1"/>
    <col min="2812" max="2813" width="0" style="95" hidden="1" customWidth="1"/>
    <col min="2814" max="2814" width="16.42578125" style="95" customWidth="1"/>
    <col min="2815" max="2815" width="14.7109375" style="95" customWidth="1"/>
    <col min="2816" max="2816" width="14.5703125" style="95" customWidth="1"/>
    <col min="2817" max="3065" width="9.140625" style="95"/>
    <col min="3066" max="3066" width="29.28515625" style="95" customWidth="1"/>
    <col min="3067" max="3067" width="82" style="95" customWidth="1"/>
    <col min="3068" max="3069" width="0" style="95" hidden="1" customWidth="1"/>
    <col min="3070" max="3070" width="16.42578125" style="95" customWidth="1"/>
    <col min="3071" max="3071" width="14.7109375" style="95" customWidth="1"/>
    <col min="3072" max="3072" width="14.5703125" style="95" customWidth="1"/>
    <col min="3073" max="3321" width="9.140625" style="95"/>
    <col min="3322" max="3322" width="29.28515625" style="95" customWidth="1"/>
    <col min="3323" max="3323" width="82" style="95" customWidth="1"/>
    <col min="3324" max="3325" width="0" style="95" hidden="1" customWidth="1"/>
    <col min="3326" max="3326" width="16.42578125" style="95" customWidth="1"/>
    <col min="3327" max="3327" width="14.7109375" style="95" customWidth="1"/>
    <col min="3328" max="3328" width="14.5703125" style="95" customWidth="1"/>
    <col min="3329" max="3577" width="9.140625" style="95"/>
    <col min="3578" max="3578" width="29.28515625" style="95" customWidth="1"/>
    <col min="3579" max="3579" width="82" style="95" customWidth="1"/>
    <col min="3580" max="3581" width="0" style="95" hidden="1" customWidth="1"/>
    <col min="3582" max="3582" width="16.42578125" style="95" customWidth="1"/>
    <col min="3583" max="3583" width="14.7109375" style="95" customWidth="1"/>
    <col min="3584" max="3584" width="14.5703125" style="95" customWidth="1"/>
    <col min="3585" max="3833" width="9.140625" style="95"/>
    <col min="3834" max="3834" width="29.28515625" style="95" customWidth="1"/>
    <col min="3835" max="3835" width="82" style="95" customWidth="1"/>
    <col min="3836" max="3837" width="0" style="95" hidden="1" customWidth="1"/>
    <col min="3838" max="3838" width="16.42578125" style="95" customWidth="1"/>
    <col min="3839" max="3839" width="14.7109375" style="95" customWidth="1"/>
    <col min="3840" max="3840" width="14.5703125" style="95" customWidth="1"/>
    <col min="3841" max="4089" width="9.140625" style="95"/>
    <col min="4090" max="4090" width="29.28515625" style="95" customWidth="1"/>
    <col min="4091" max="4091" width="82" style="95" customWidth="1"/>
    <col min="4092" max="4093" width="0" style="95" hidden="1" customWidth="1"/>
    <col min="4094" max="4094" width="16.42578125" style="95" customWidth="1"/>
    <col min="4095" max="4095" width="14.7109375" style="95" customWidth="1"/>
    <col min="4096" max="4096" width="14.5703125" style="95" customWidth="1"/>
    <col min="4097" max="4345" width="9.140625" style="95"/>
    <col min="4346" max="4346" width="29.28515625" style="95" customWidth="1"/>
    <col min="4347" max="4347" width="82" style="95" customWidth="1"/>
    <col min="4348" max="4349" width="0" style="95" hidden="1" customWidth="1"/>
    <col min="4350" max="4350" width="16.42578125" style="95" customWidth="1"/>
    <col min="4351" max="4351" width="14.7109375" style="95" customWidth="1"/>
    <col min="4352" max="4352" width="14.5703125" style="95" customWidth="1"/>
    <col min="4353" max="4601" width="9.140625" style="95"/>
    <col min="4602" max="4602" width="29.28515625" style="95" customWidth="1"/>
    <col min="4603" max="4603" width="82" style="95" customWidth="1"/>
    <col min="4604" max="4605" width="0" style="95" hidden="1" customWidth="1"/>
    <col min="4606" max="4606" width="16.42578125" style="95" customWidth="1"/>
    <col min="4607" max="4607" width="14.7109375" style="95" customWidth="1"/>
    <col min="4608" max="4608" width="14.5703125" style="95" customWidth="1"/>
    <col min="4609" max="4857" width="9.140625" style="95"/>
    <col min="4858" max="4858" width="29.28515625" style="95" customWidth="1"/>
    <col min="4859" max="4859" width="82" style="95" customWidth="1"/>
    <col min="4860" max="4861" width="0" style="95" hidden="1" customWidth="1"/>
    <col min="4862" max="4862" width="16.42578125" style="95" customWidth="1"/>
    <col min="4863" max="4863" width="14.7109375" style="95" customWidth="1"/>
    <col min="4864" max="4864" width="14.5703125" style="95" customWidth="1"/>
    <col min="4865" max="5113" width="9.140625" style="95"/>
    <col min="5114" max="5114" width="29.28515625" style="95" customWidth="1"/>
    <col min="5115" max="5115" width="82" style="95" customWidth="1"/>
    <col min="5116" max="5117" width="0" style="95" hidden="1" customWidth="1"/>
    <col min="5118" max="5118" width="16.42578125" style="95" customWidth="1"/>
    <col min="5119" max="5119" width="14.7109375" style="95" customWidth="1"/>
    <col min="5120" max="5120" width="14.5703125" style="95" customWidth="1"/>
    <col min="5121" max="5369" width="9.140625" style="95"/>
    <col min="5370" max="5370" width="29.28515625" style="95" customWidth="1"/>
    <col min="5371" max="5371" width="82" style="95" customWidth="1"/>
    <col min="5372" max="5373" width="0" style="95" hidden="1" customWidth="1"/>
    <col min="5374" max="5374" width="16.42578125" style="95" customWidth="1"/>
    <col min="5375" max="5375" width="14.7109375" style="95" customWidth="1"/>
    <col min="5376" max="5376" width="14.5703125" style="95" customWidth="1"/>
    <col min="5377" max="5625" width="9.140625" style="95"/>
    <col min="5626" max="5626" width="29.28515625" style="95" customWidth="1"/>
    <col min="5627" max="5627" width="82" style="95" customWidth="1"/>
    <col min="5628" max="5629" width="0" style="95" hidden="1" customWidth="1"/>
    <col min="5630" max="5630" width="16.42578125" style="95" customWidth="1"/>
    <col min="5631" max="5631" width="14.7109375" style="95" customWidth="1"/>
    <col min="5632" max="5632" width="14.5703125" style="95" customWidth="1"/>
    <col min="5633" max="5881" width="9.140625" style="95"/>
    <col min="5882" max="5882" width="29.28515625" style="95" customWidth="1"/>
    <col min="5883" max="5883" width="82" style="95" customWidth="1"/>
    <col min="5884" max="5885" width="0" style="95" hidden="1" customWidth="1"/>
    <col min="5886" max="5886" width="16.42578125" style="95" customWidth="1"/>
    <col min="5887" max="5887" width="14.7109375" style="95" customWidth="1"/>
    <col min="5888" max="5888" width="14.5703125" style="95" customWidth="1"/>
    <col min="5889" max="6137" width="9.140625" style="95"/>
    <col min="6138" max="6138" width="29.28515625" style="95" customWidth="1"/>
    <col min="6139" max="6139" width="82" style="95" customWidth="1"/>
    <col min="6140" max="6141" width="0" style="95" hidden="1" customWidth="1"/>
    <col min="6142" max="6142" width="16.42578125" style="95" customWidth="1"/>
    <col min="6143" max="6143" width="14.7109375" style="95" customWidth="1"/>
    <col min="6144" max="6144" width="14.5703125" style="95" customWidth="1"/>
    <col min="6145" max="6393" width="9.140625" style="95"/>
    <col min="6394" max="6394" width="29.28515625" style="95" customWidth="1"/>
    <col min="6395" max="6395" width="82" style="95" customWidth="1"/>
    <col min="6396" max="6397" width="0" style="95" hidden="1" customWidth="1"/>
    <col min="6398" max="6398" width="16.42578125" style="95" customWidth="1"/>
    <col min="6399" max="6399" width="14.7109375" style="95" customWidth="1"/>
    <col min="6400" max="6400" width="14.5703125" style="95" customWidth="1"/>
    <col min="6401" max="6649" width="9.140625" style="95"/>
    <col min="6650" max="6650" width="29.28515625" style="95" customWidth="1"/>
    <col min="6651" max="6651" width="82" style="95" customWidth="1"/>
    <col min="6652" max="6653" width="0" style="95" hidden="1" customWidth="1"/>
    <col min="6654" max="6654" width="16.42578125" style="95" customWidth="1"/>
    <col min="6655" max="6655" width="14.7109375" style="95" customWidth="1"/>
    <col min="6656" max="6656" width="14.5703125" style="95" customWidth="1"/>
    <col min="6657" max="6905" width="9.140625" style="95"/>
    <col min="6906" max="6906" width="29.28515625" style="95" customWidth="1"/>
    <col min="6907" max="6907" width="82" style="95" customWidth="1"/>
    <col min="6908" max="6909" width="0" style="95" hidden="1" customWidth="1"/>
    <col min="6910" max="6910" width="16.42578125" style="95" customWidth="1"/>
    <col min="6911" max="6911" width="14.7109375" style="95" customWidth="1"/>
    <col min="6912" max="6912" width="14.5703125" style="95" customWidth="1"/>
    <col min="6913" max="7161" width="9.140625" style="95"/>
    <col min="7162" max="7162" width="29.28515625" style="95" customWidth="1"/>
    <col min="7163" max="7163" width="82" style="95" customWidth="1"/>
    <col min="7164" max="7165" width="0" style="95" hidden="1" customWidth="1"/>
    <col min="7166" max="7166" width="16.42578125" style="95" customWidth="1"/>
    <col min="7167" max="7167" width="14.7109375" style="95" customWidth="1"/>
    <col min="7168" max="7168" width="14.5703125" style="95" customWidth="1"/>
    <col min="7169" max="7417" width="9.140625" style="95"/>
    <col min="7418" max="7418" width="29.28515625" style="95" customWidth="1"/>
    <col min="7419" max="7419" width="82" style="95" customWidth="1"/>
    <col min="7420" max="7421" width="0" style="95" hidden="1" customWidth="1"/>
    <col min="7422" max="7422" width="16.42578125" style="95" customWidth="1"/>
    <col min="7423" max="7423" width="14.7109375" style="95" customWidth="1"/>
    <col min="7424" max="7424" width="14.5703125" style="95" customWidth="1"/>
    <col min="7425" max="7673" width="9.140625" style="95"/>
    <col min="7674" max="7674" width="29.28515625" style="95" customWidth="1"/>
    <col min="7675" max="7675" width="82" style="95" customWidth="1"/>
    <col min="7676" max="7677" width="0" style="95" hidden="1" customWidth="1"/>
    <col min="7678" max="7678" width="16.42578125" style="95" customWidth="1"/>
    <col min="7679" max="7679" width="14.7109375" style="95" customWidth="1"/>
    <col min="7680" max="7680" width="14.5703125" style="95" customWidth="1"/>
    <col min="7681" max="7929" width="9.140625" style="95"/>
    <col min="7930" max="7930" width="29.28515625" style="95" customWidth="1"/>
    <col min="7931" max="7931" width="82" style="95" customWidth="1"/>
    <col min="7932" max="7933" width="0" style="95" hidden="1" customWidth="1"/>
    <col min="7934" max="7934" width="16.42578125" style="95" customWidth="1"/>
    <col min="7935" max="7935" width="14.7109375" style="95" customWidth="1"/>
    <col min="7936" max="7936" width="14.5703125" style="95" customWidth="1"/>
    <col min="7937" max="8185" width="9.140625" style="95"/>
    <col min="8186" max="8186" width="29.28515625" style="95" customWidth="1"/>
    <col min="8187" max="8187" width="82" style="95" customWidth="1"/>
    <col min="8188" max="8189" width="0" style="95" hidden="1" customWidth="1"/>
    <col min="8190" max="8190" width="16.42578125" style="95" customWidth="1"/>
    <col min="8191" max="8191" width="14.7109375" style="95" customWidth="1"/>
    <col min="8192" max="8192" width="14.5703125" style="95" customWidth="1"/>
    <col min="8193" max="8441" width="9.140625" style="95"/>
    <col min="8442" max="8442" width="29.28515625" style="95" customWidth="1"/>
    <col min="8443" max="8443" width="82" style="95" customWidth="1"/>
    <col min="8444" max="8445" width="0" style="95" hidden="1" customWidth="1"/>
    <col min="8446" max="8446" width="16.42578125" style="95" customWidth="1"/>
    <col min="8447" max="8447" width="14.7109375" style="95" customWidth="1"/>
    <col min="8448" max="8448" width="14.5703125" style="95" customWidth="1"/>
    <col min="8449" max="8697" width="9.140625" style="95"/>
    <col min="8698" max="8698" width="29.28515625" style="95" customWidth="1"/>
    <col min="8699" max="8699" width="82" style="95" customWidth="1"/>
    <col min="8700" max="8701" width="0" style="95" hidden="1" customWidth="1"/>
    <col min="8702" max="8702" width="16.42578125" style="95" customWidth="1"/>
    <col min="8703" max="8703" width="14.7109375" style="95" customWidth="1"/>
    <col min="8704" max="8704" width="14.5703125" style="95" customWidth="1"/>
    <col min="8705" max="8953" width="9.140625" style="95"/>
    <col min="8954" max="8954" width="29.28515625" style="95" customWidth="1"/>
    <col min="8955" max="8955" width="82" style="95" customWidth="1"/>
    <col min="8956" max="8957" width="0" style="95" hidden="1" customWidth="1"/>
    <col min="8958" max="8958" width="16.42578125" style="95" customWidth="1"/>
    <col min="8959" max="8959" width="14.7109375" style="95" customWidth="1"/>
    <col min="8960" max="8960" width="14.5703125" style="95" customWidth="1"/>
    <col min="8961" max="9209" width="9.140625" style="95"/>
    <col min="9210" max="9210" width="29.28515625" style="95" customWidth="1"/>
    <col min="9211" max="9211" width="82" style="95" customWidth="1"/>
    <col min="9212" max="9213" width="0" style="95" hidden="1" customWidth="1"/>
    <col min="9214" max="9214" width="16.42578125" style="95" customWidth="1"/>
    <col min="9215" max="9215" width="14.7109375" style="95" customWidth="1"/>
    <col min="9216" max="9216" width="14.5703125" style="95" customWidth="1"/>
    <col min="9217" max="9465" width="9.140625" style="95"/>
    <col min="9466" max="9466" width="29.28515625" style="95" customWidth="1"/>
    <col min="9467" max="9467" width="82" style="95" customWidth="1"/>
    <col min="9468" max="9469" width="0" style="95" hidden="1" customWidth="1"/>
    <col min="9470" max="9470" width="16.42578125" style="95" customWidth="1"/>
    <col min="9471" max="9471" width="14.7109375" style="95" customWidth="1"/>
    <col min="9472" max="9472" width="14.5703125" style="95" customWidth="1"/>
    <col min="9473" max="9721" width="9.140625" style="95"/>
    <col min="9722" max="9722" width="29.28515625" style="95" customWidth="1"/>
    <col min="9723" max="9723" width="82" style="95" customWidth="1"/>
    <col min="9724" max="9725" width="0" style="95" hidden="1" customWidth="1"/>
    <col min="9726" max="9726" width="16.42578125" style="95" customWidth="1"/>
    <col min="9727" max="9727" width="14.7109375" style="95" customWidth="1"/>
    <col min="9728" max="9728" width="14.5703125" style="95" customWidth="1"/>
    <col min="9729" max="9977" width="9.140625" style="95"/>
    <col min="9978" max="9978" width="29.28515625" style="95" customWidth="1"/>
    <col min="9979" max="9979" width="82" style="95" customWidth="1"/>
    <col min="9980" max="9981" width="0" style="95" hidden="1" customWidth="1"/>
    <col min="9982" max="9982" width="16.42578125" style="95" customWidth="1"/>
    <col min="9983" max="9983" width="14.7109375" style="95" customWidth="1"/>
    <col min="9984" max="9984" width="14.5703125" style="95" customWidth="1"/>
    <col min="9985" max="10233" width="9.140625" style="95"/>
    <col min="10234" max="10234" width="29.28515625" style="95" customWidth="1"/>
    <col min="10235" max="10235" width="82" style="95" customWidth="1"/>
    <col min="10236" max="10237" width="0" style="95" hidden="1" customWidth="1"/>
    <col min="10238" max="10238" width="16.42578125" style="95" customWidth="1"/>
    <col min="10239" max="10239" width="14.7109375" style="95" customWidth="1"/>
    <col min="10240" max="10240" width="14.5703125" style="95" customWidth="1"/>
    <col min="10241" max="10489" width="9.140625" style="95"/>
    <col min="10490" max="10490" width="29.28515625" style="95" customWidth="1"/>
    <col min="10491" max="10491" width="82" style="95" customWidth="1"/>
    <col min="10492" max="10493" width="0" style="95" hidden="1" customWidth="1"/>
    <col min="10494" max="10494" width="16.42578125" style="95" customWidth="1"/>
    <col min="10495" max="10495" width="14.7109375" style="95" customWidth="1"/>
    <col min="10496" max="10496" width="14.5703125" style="95" customWidth="1"/>
    <col min="10497" max="10745" width="9.140625" style="95"/>
    <col min="10746" max="10746" width="29.28515625" style="95" customWidth="1"/>
    <col min="10747" max="10747" width="82" style="95" customWidth="1"/>
    <col min="10748" max="10749" width="0" style="95" hidden="1" customWidth="1"/>
    <col min="10750" max="10750" width="16.42578125" style="95" customWidth="1"/>
    <col min="10751" max="10751" width="14.7109375" style="95" customWidth="1"/>
    <col min="10752" max="10752" width="14.5703125" style="95" customWidth="1"/>
    <col min="10753" max="11001" width="9.140625" style="95"/>
    <col min="11002" max="11002" width="29.28515625" style="95" customWidth="1"/>
    <col min="11003" max="11003" width="82" style="95" customWidth="1"/>
    <col min="11004" max="11005" width="0" style="95" hidden="1" customWidth="1"/>
    <col min="11006" max="11006" width="16.42578125" style="95" customWidth="1"/>
    <col min="11007" max="11007" width="14.7109375" style="95" customWidth="1"/>
    <col min="11008" max="11008" width="14.5703125" style="95" customWidth="1"/>
    <col min="11009" max="11257" width="9.140625" style="95"/>
    <col min="11258" max="11258" width="29.28515625" style="95" customWidth="1"/>
    <col min="11259" max="11259" width="82" style="95" customWidth="1"/>
    <col min="11260" max="11261" width="0" style="95" hidden="1" customWidth="1"/>
    <col min="11262" max="11262" width="16.42578125" style="95" customWidth="1"/>
    <col min="11263" max="11263" width="14.7109375" style="95" customWidth="1"/>
    <col min="11264" max="11264" width="14.5703125" style="95" customWidth="1"/>
    <col min="11265" max="11513" width="9.140625" style="95"/>
    <col min="11514" max="11514" width="29.28515625" style="95" customWidth="1"/>
    <col min="11515" max="11515" width="82" style="95" customWidth="1"/>
    <col min="11516" max="11517" width="0" style="95" hidden="1" customWidth="1"/>
    <col min="11518" max="11518" width="16.42578125" style="95" customWidth="1"/>
    <col min="11519" max="11519" width="14.7109375" style="95" customWidth="1"/>
    <col min="11520" max="11520" width="14.5703125" style="95" customWidth="1"/>
    <col min="11521" max="11769" width="9.140625" style="95"/>
    <col min="11770" max="11770" width="29.28515625" style="95" customWidth="1"/>
    <col min="11771" max="11771" width="82" style="95" customWidth="1"/>
    <col min="11772" max="11773" width="0" style="95" hidden="1" customWidth="1"/>
    <col min="11774" max="11774" width="16.42578125" style="95" customWidth="1"/>
    <col min="11775" max="11775" width="14.7109375" style="95" customWidth="1"/>
    <col min="11776" max="11776" width="14.5703125" style="95" customWidth="1"/>
    <col min="11777" max="12025" width="9.140625" style="95"/>
    <col min="12026" max="12026" width="29.28515625" style="95" customWidth="1"/>
    <col min="12027" max="12027" width="82" style="95" customWidth="1"/>
    <col min="12028" max="12029" width="0" style="95" hidden="1" customWidth="1"/>
    <col min="12030" max="12030" width="16.42578125" style="95" customWidth="1"/>
    <col min="12031" max="12031" width="14.7109375" style="95" customWidth="1"/>
    <col min="12032" max="12032" width="14.5703125" style="95" customWidth="1"/>
    <col min="12033" max="12281" width="9.140625" style="95"/>
    <col min="12282" max="12282" width="29.28515625" style="95" customWidth="1"/>
    <col min="12283" max="12283" width="82" style="95" customWidth="1"/>
    <col min="12284" max="12285" width="0" style="95" hidden="1" customWidth="1"/>
    <col min="12286" max="12286" width="16.42578125" style="95" customWidth="1"/>
    <col min="12287" max="12287" width="14.7109375" style="95" customWidth="1"/>
    <col min="12288" max="12288" width="14.5703125" style="95" customWidth="1"/>
    <col min="12289" max="12537" width="9.140625" style="95"/>
    <col min="12538" max="12538" width="29.28515625" style="95" customWidth="1"/>
    <col min="12539" max="12539" width="82" style="95" customWidth="1"/>
    <col min="12540" max="12541" width="0" style="95" hidden="1" customWidth="1"/>
    <col min="12542" max="12542" width="16.42578125" style="95" customWidth="1"/>
    <col min="12543" max="12543" width="14.7109375" style="95" customWidth="1"/>
    <col min="12544" max="12544" width="14.5703125" style="95" customWidth="1"/>
    <col min="12545" max="12793" width="9.140625" style="95"/>
    <col min="12794" max="12794" width="29.28515625" style="95" customWidth="1"/>
    <col min="12795" max="12795" width="82" style="95" customWidth="1"/>
    <col min="12796" max="12797" width="0" style="95" hidden="1" customWidth="1"/>
    <col min="12798" max="12798" width="16.42578125" style="95" customWidth="1"/>
    <col min="12799" max="12799" width="14.7109375" style="95" customWidth="1"/>
    <col min="12800" max="12800" width="14.5703125" style="95" customWidth="1"/>
    <col min="12801" max="13049" width="9.140625" style="95"/>
    <col min="13050" max="13050" width="29.28515625" style="95" customWidth="1"/>
    <col min="13051" max="13051" width="82" style="95" customWidth="1"/>
    <col min="13052" max="13053" width="0" style="95" hidden="1" customWidth="1"/>
    <col min="13054" max="13054" width="16.42578125" style="95" customWidth="1"/>
    <col min="13055" max="13055" width="14.7109375" style="95" customWidth="1"/>
    <col min="13056" max="13056" width="14.5703125" style="95" customWidth="1"/>
    <col min="13057" max="13305" width="9.140625" style="95"/>
    <col min="13306" max="13306" width="29.28515625" style="95" customWidth="1"/>
    <col min="13307" max="13307" width="82" style="95" customWidth="1"/>
    <col min="13308" max="13309" width="0" style="95" hidden="1" customWidth="1"/>
    <col min="13310" max="13310" width="16.42578125" style="95" customWidth="1"/>
    <col min="13311" max="13311" width="14.7109375" style="95" customWidth="1"/>
    <col min="13312" max="13312" width="14.5703125" style="95" customWidth="1"/>
    <col min="13313" max="13561" width="9.140625" style="95"/>
    <col min="13562" max="13562" width="29.28515625" style="95" customWidth="1"/>
    <col min="13563" max="13563" width="82" style="95" customWidth="1"/>
    <col min="13564" max="13565" width="0" style="95" hidden="1" customWidth="1"/>
    <col min="13566" max="13566" width="16.42578125" style="95" customWidth="1"/>
    <col min="13567" max="13567" width="14.7109375" style="95" customWidth="1"/>
    <col min="13568" max="13568" width="14.5703125" style="95" customWidth="1"/>
    <col min="13569" max="13817" width="9.140625" style="95"/>
    <col min="13818" max="13818" width="29.28515625" style="95" customWidth="1"/>
    <col min="13819" max="13819" width="82" style="95" customWidth="1"/>
    <col min="13820" max="13821" width="0" style="95" hidden="1" customWidth="1"/>
    <col min="13822" max="13822" width="16.42578125" style="95" customWidth="1"/>
    <col min="13823" max="13823" width="14.7109375" style="95" customWidth="1"/>
    <col min="13824" max="13824" width="14.5703125" style="95" customWidth="1"/>
    <col min="13825" max="14073" width="9.140625" style="95"/>
    <col min="14074" max="14074" width="29.28515625" style="95" customWidth="1"/>
    <col min="14075" max="14075" width="82" style="95" customWidth="1"/>
    <col min="14076" max="14077" width="0" style="95" hidden="1" customWidth="1"/>
    <col min="14078" max="14078" width="16.42578125" style="95" customWidth="1"/>
    <col min="14079" max="14079" width="14.7109375" style="95" customWidth="1"/>
    <col min="14080" max="14080" width="14.5703125" style="95" customWidth="1"/>
    <col min="14081" max="14329" width="9.140625" style="95"/>
    <col min="14330" max="14330" width="29.28515625" style="95" customWidth="1"/>
    <col min="14331" max="14331" width="82" style="95" customWidth="1"/>
    <col min="14332" max="14333" width="0" style="95" hidden="1" customWidth="1"/>
    <col min="14334" max="14334" width="16.42578125" style="95" customWidth="1"/>
    <col min="14335" max="14335" width="14.7109375" style="95" customWidth="1"/>
    <col min="14336" max="14336" width="14.5703125" style="95" customWidth="1"/>
    <col min="14337" max="14585" width="9.140625" style="95"/>
    <col min="14586" max="14586" width="29.28515625" style="95" customWidth="1"/>
    <col min="14587" max="14587" width="82" style="95" customWidth="1"/>
    <col min="14588" max="14589" width="0" style="95" hidden="1" customWidth="1"/>
    <col min="14590" max="14590" width="16.42578125" style="95" customWidth="1"/>
    <col min="14591" max="14591" width="14.7109375" style="95" customWidth="1"/>
    <col min="14592" max="14592" width="14.5703125" style="95" customWidth="1"/>
    <col min="14593" max="14841" width="9.140625" style="95"/>
    <col min="14842" max="14842" width="29.28515625" style="95" customWidth="1"/>
    <col min="14843" max="14843" width="82" style="95" customWidth="1"/>
    <col min="14844" max="14845" width="0" style="95" hidden="1" customWidth="1"/>
    <col min="14846" max="14846" width="16.42578125" style="95" customWidth="1"/>
    <col min="14847" max="14847" width="14.7109375" style="95" customWidth="1"/>
    <col min="14848" max="14848" width="14.5703125" style="95" customWidth="1"/>
    <col min="14849" max="15097" width="9.140625" style="95"/>
    <col min="15098" max="15098" width="29.28515625" style="95" customWidth="1"/>
    <col min="15099" max="15099" width="82" style="95" customWidth="1"/>
    <col min="15100" max="15101" width="0" style="95" hidden="1" customWidth="1"/>
    <col min="15102" max="15102" width="16.42578125" style="95" customWidth="1"/>
    <col min="15103" max="15103" width="14.7109375" style="95" customWidth="1"/>
    <col min="15104" max="15104" width="14.5703125" style="95" customWidth="1"/>
    <col min="15105" max="15353" width="9.140625" style="95"/>
    <col min="15354" max="15354" width="29.28515625" style="95" customWidth="1"/>
    <col min="15355" max="15355" width="82" style="95" customWidth="1"/>
    <col min="15356" max="15357" width="0" style="95" hidden="1" customWidth="1"/>
    <col min="15358" max="15358" width="16.42578125" style="95" customWidth="1"/>
    <col min="15359" max="15359" width="14.7109375" style="95" customWidth="1"/>
    <col min="15360" max="15360" width="14.5703125" style="95" customWidth="1"/>
    <col min="15361" max="15609" width="9.140625" style="95"/>
    <col min="15610" max="15610" width="29.28515625" style="95" customWidth="1"/>
    <col min="15611" max="15611" width="82" style="95" customWidth="1"/>
    <col min="15612" max="15613" width="0" style="95" hidden="1" customWidth="1"/>
    <col min="15614" max="15614" width="16.42578125" style="95" customWidth="1"/>
    <col min="15615" max="15615" width="14.7109375" style="95" customWidth="1"/>
    <col min="15616" max="15616" width="14.5703125" style="95" customWidth="1"/>
    <col min="15617" max="15865" width="9.140625" style="95"/>
    <col min="15866" max="15866" width="29.28515625" style="95" customWidth="1"/>
    <col min="15867" max="15867" width="82" style="95" customWidth="1"/>
    <col min="15868" max="15869" width="0" style="95" hidden="1" customWidth="1"/>
    <col min="15870" max="15870" width="16.42578125" style="95" customWidth="1"/>
    <col min="15871" max="15871" width="14.7109375" style="95" customWidth="1"/>
    <col min="15872" max="15872" width="14.5703125" style="95" customWidth="1"/>
    <col min="15873" max="16121" width="9.140625" style="95"/>
    <col min="16122" max="16122" width="29.28515625" style="95" customWidth="1"/>
    <col min="16123" max="16123" width="82" style="95" customWidth="1"/>
    <col min="16124" max="16125" width="0" style="95" hidden="1" customWidth="1"/>
    <col min="16126" max="16126" width="16.42578125" style="95" customWidth="1"/>
    <col min="16127" max="16127" width="14.7109375" style="95" customWidth="1"/>
    <col min="16128" max="16128" width="14.5703125" style="95" customWidth="1"/>
    <col min="16129" max="16384" width="9.140625" style="95"/>
  </cols>
  <sheetData>
    <row r="1" spans="1:6" ht="15.75" x14ac:dyDescent="0.2">
      <c r="C1" s="96" t="s">
        <v>842</v>
      </c>
    </row>
    <row r="2" spans="1:6" ht="15.75" x14ac:dyDescent="0.2">
      <c r="A2" s="97"/>
      <c r="C2" s="2" t="s">
        <v>492</v>
      </c>
    </row>
    <row r="3" spans="1:6" ht="15.75" x14ac:dyDescent="0.2">
      <c r="C3" s="3" t="s">
        <v>493</v>
      </c>
    </row>
    <row r="4" spans="1:6" ht="15.75" x14ac:dyDescent="0.2">
      <c r="C4" s="3" t="s">
        <v>747</v>
      </c>
      <c r="D4" s="3"/>
      <c r="E4" s="3"/>
      <c r="F4" s="3"/>
    </row>
    <row r="5" spans="1:6" x14ac:dyDescent="0.2">
      <c r="C5" s="98"/>
    </row>
    <row r="6" spans="1:6" ht="15.75" x14ac:dyDescent="0.2">
      <c r="B6" s="99"/>
    </row>
    <row r="7" spans="1:6" ht="18.75" x14ac:dyDescent="0.2">
      <c r="A7" s="253" t="s">
        <v>743</v>
      </c>
      <c r="B7" s="253"/>
      <c r="C7" s="253"/>
      <c r="D7" s="253"/>
      <c r="E7" s="253"/>
    </row>
    <row r="8" spans="1:6" ht="18.75" x14ac:dyDescent="0.2">
      <c r="A8" s="254"/>
      <c r="B8" s="254"/>
      <c r="C8" s="100"/>
      <c r="D8" s="100"/>
      <c r="E8" s="100"/>
    </row>
    <row r="9" spans="1:6" ht="21.75" customHeight="1" x14ac:dyDescent="0.25">
      <c r="A9" s="101"/>
      <c r="B9" s="101"/>
      <c r="C9" s="102"/>
      <c r="D9" s="102"/>
      <c r="E9" s="103" t="s">
        <v>665</v>
      </c>
    </row>
    <row r="10" spans="1:6" ht="56.25" x14ac:dyDescent="0.2">
      <c r="A10" s="104" t="s">
        <v>666</v>
      </c>
      <c r="B10" s="105" t="s">
        <v>667</v>
      </c>
      <c r="C10" s="106" t="s">
        <v>668</v>
      </c>
      <c r="D10" s="106" t="s">
        <v>669</v>
      </c>
      <c r="E10" s="106" t="s">
        <v>729</v>
      </c>
    </row>
    <row r="11" spans="1:6" ht="18.75" x14ac:dyDescent="0.2">
      <c r="A11" s="105">
        <v>1</v>
      </c>
      <c r="B11" s="105">
        <v>2</v>
      </c>
      <c r="C11" s="105">
        <v>3</v>
      </c>
      <c r="D11" s="105">
        <v>4</v>
      </c>
      <c r="E11" s="105">
        <v>5</v>
      </c>
    </row>
    <row r="12" spans="1:6" ht="18.75" x14ac:dyDescent="0.2">
      <c r="A12" s="107"/>
      <c r="B12" s="108"/>
      <c r="C12" s="109"/>
      <c r="D12" s="109"/>
      <c r="E12" s="109"/>
    </row>
    <row r="13" spans="1:6" ht="37.5" x14ac:dyDescent="0.3">
      <c r="A13" s="110" t="s">
        <v>670</v>
      </c>
      <c r="B13" s="111" t="s">
        <v>671</v>
      </c>
      <c r="C13" s="112">
        <v>3489593.8</v>
      </c>
      <c r="D13" s="112">
        <v>3322829.6</v>
      </c>
      <c r="E13" s="112">
        <v>3235315.5999999996</v>
      </c>
      <c r="F13" s="113"/>
    </row>
    <row r="14" spans="1:6" ht="18.75" x14ac:dyDescent="0.3">
      <c r="A14" s="110"/>
      <c r="B14" s="111"/>
      <c r="C14" s="112"/>
      <c r="D14" s="112"/>
      <c r="E14" s="112"/>
    </row>
    <row r="15" spans="1:6" ht="18.75" x14ac:dyDescent="0.3">
      <c r="A15" s="114"/>
      <c r="B15" s="115"/>
      <c r="C15" s="116"/>
      <c r="D15" s="117"/>
      <c r="E15" s="118"/>
    </row>
    <row r="16" spans="1:6" ht="37.5" x14ac:dyDescent="0.3">
      <c r="A16" s="119" t="s">
        <v>672</v>
      </c>
      <c r="B16" s="120" t="s">
        <v>673</v>
      </c>
      <c r="C16" s="121">
        <v>3504263.3325999998</v>
      </c>
      <c r="D16" s="112">
        <v>3322829.6013600007</v>
      </c>
      <c r="E16" s="122">
        <v>3235315.6150000007</v>
      </c>
      <c r="F16" s="123"/>
    </row>
    <row r="17" spans="1:5" ht="18.75" x14ac:dyDescent="0.3">
      <c r="A17" s="124"/>
      <c r="B17" s="125"/>
      <c r="C17" s="126"/>
      <c r="D17" s="127"/>
      <c r="E17" s="128"/>
    </row>
    <row r="18" spans="1:5" ht="12.75" customHeight="1" x14ac:dyDescent="0.2">
      <c r="A18" s="255"/>
      <c r="B18" s="257" t="s">
        <v>674</v>
      </c>
      <c r="C18" s="258">
        <f>C16-C13</f>
        <v>14669.532600000035</v>
      </c>
      <c r="D18" s="258">
        <f t="shared" ref="D18:E18" si="0">D16-D13</f>
        <v>1.3600005768239498E-3</v>
      </c>
      <c r="E18" s="258">
        <f t="shared" si="0"/>
        <v>1.5000001061707735E-2</v>
      </c>
    </row>
    <row r="19" spans="1:5" ht="24" customHeight="1" x14ac:dyDescent="0.2">
      <c r="A19" s="256"/>
      <c r="B19" s="257"/>
      <c r="C19" s="259"/>
      <c r="D19" s="259"/>
      <c r="E19" s="259"/>
    </row>
    <row r="21" spans="1:5" ht="15" hidden="1" x14ac:dyDescent="0.2">
      <c r="B21" s="129" t="s">
        <v>675</v>
      </c>
      <c r="C21" s="130">
        <v>3285092.5</v>
      </c>
      <c r="D21" s="130">
        <v>3215056.5</v>
      </c>
      <c r="E21" s="130">
        <v>3018558.8</v>
      </c>
    </row>
    <row r="22" spans="1:5" ht="15" hidden="1" x14ac:dyDescent="0.2">
      <c r="B22" s="129" t="s">
        <v>676</v>
      </c>
      <c r="C22" s="131">
        <v>3327092.5000000005</v>
      </c>
      <c r="D22" s="131">
        <v>3215056.5024999999</v>
      </c>
      <c r="E22" s="131">
        <v>3018558.8000000007</v>
      </c>
    </row>
    <row r="23" spans="1:5" ht="15" hidden="1" x14ac:dyDescent="0.2">
      <c r="B23" s="129" t="s">
        <v>677</v>
      </c>
      <c r="C23" s="131">
        <f>C21-C22</f>
        <v>-42000.000000000466</v>
      </c>
      <c r="D23" s="131">
        <f t="shared" ref="D23:E23" si="1">D21-D22</f>
        <v>-2.4999999441206455E-3</v>
      </c>
      <c r="E23" s="131">
        <f t="shared" si="1"/>
        <v>0</v>
      </c>
    </row>
    <row r="24" spans="1:5" hidden="1" x14ac:dyDescent="0.2"/>
    <row r="25" spans="1:5" hidden="1" x14ac:dyDescent="0.2"/>
    <row r="26" spans="1:5" ht="18" x14ac:dyDescent="0.25">
      <c r="B26" s="132"/>
      <c r="C26" s="133"/>
      <c r="D26" s="134"/>
    </row>
  </sheetData>
  <mergeCells count="7">
    <mergeCell ref="A7:E7"/>
    <mergeCell ref="A8:B8"/>
    <mergeCell ref="A18:A19"/>
    <mergeCell ref="B18:B19"/>
    <mergeCell ref="C18:C19"/>
    <mergeCell ref="D18:D19"/>
    <mergeCell ref="E18:E19"/>
  </mergeCells>
  <pageMargins left="0.39370078740157483" right="0.39370078740157483" top="0.98425196850393704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7"/>
  <sheetViews>
    <sheetView zoomScaleNormal="100" workbookViewId="0">
      <selection activeCell="E65" sqref="E65"/>
    </sheetView>
  </sheetViews>
  <sheetFormatPr defaultRowHeight="15.75" x14ac:dyDescent="0.25"/>
  <cols>
    <col min="1" max="1" width="118.42578125" style="138" customWidth="1"/>
    <col min="2" max="2" width="16.140625" style="138" customWidth="1"/>
    <col min="3" max="5" width="15.140625" style="138" customWidth="1"/>
    <col min="6" max="6" width="15.85546875" style="138" customWidth="1"/>
    <col min="7" max="8" width="15.140625" style="138" customWidth="1"/>
    <col min="9" max="16384" width="9.140625" style="63"/>
  </cols>
  <sheetData>
    <row r="1" spans="1:8" x14ac:dyDescent="0.25">
      <c r="A1" s="135"/>
      <c r="B1" s="96" t="s">
        <v>843</v>
      </c>
      <c r="C1" s="136"/>
      <c r="D1" s="136"/>
      <c r="E1" s="136"/>
      <c r="F1" s="137"/>
      <c r="G1" s="136"/>
      <c r="H1" s="136"/>
    </row>
    <row r="2" spans="1:8" x14ac:dyDescent="0.25">
      <c r="A2" s="135"/>
      <c r="B2" s="2" t="s">
        <v>492</v>
      </c>
      <c r="F2" s="137"/>
    </row>
    <row r="3" spans="1:8" x14ac:dyDescent="0.25">
      <c r="A3" s="135"/>
      <c r="B3" s="3" t="s">
        <v>493</v>
      </c>
      <c r="F3" s="137"/>
    </row>
    <row r="4" spans="1:8" x14ac:dyDescent="0.25">
      <c r="A4" s="135"/>
      <c r="B4" s="3" t="s">
        <v>747</v>
      </c>
    </row>
    <row r="5" spans="1:8" x14ac:dyDescent="0.25">
      <c r="A5" s="135"/>
    </row>
    <row r="6" spans="1:8" ht="36" customHeight="1" x14ac:dyDescent="0.25">
      <c r="A6" s="231" t="s">
        <v>678</v>
      </c>
      <c r="B6" s="231"/>
      <c r="C6" s="231"/>
      <c r="D6" s="231"/>
      <c r="E6" s="180"/>
      <c r="F6" s="180"/>
      <c r="G6" s="180"/>
      <c r="H6" s="180"/>
    </row>
    <row r="7" spans="1:8" ht="19.5" customHeight="1" x14ac:dyDescent="0.25">
      <c r="A7" s="139"/>
      <c r="B7" s="139"/>
      <c r="C7" s="139"/>
      <c r="D7" s="139"/>
      <c r="E7" s="139"/>
      <c r="F7" s="139"/>
      <c r="G7" s="139"/>
      <c r="H7" s="139"/>
    </row>
    <row r="8" spans="1:8" ht="21.75" customHeight="1" x14ac:dyDescent="0.25">
      <c r="A8" s="139"/>
      <c r="B8" s="102"/>
      <c r="C8" s="139"/>
      <c r="D8" s="140" t="s">
        <v>419</v>
      </c>
      <c r="E8" s="139"/>
      <c r="F8" s="140"/>
      <c r="G8" s="139"/>
      <c r="H8" s="140"/>
    </row>
    <row r="9" spans="1:8" x14ac:dyDescent="0.25">
      <c r="A9" s="141" t="s">
        <v>679</v>
      </c>
      <c r="B9" s="176" t="s">
        <v>733</v>
      </c>
      <c r="C9" s="177" t="s">
        <v>734</v>
      </c>
      <c r="D9" s="176" t="s">
        <v>735</v>
      </c>
    </row>
    <row r="10" spans="1:8" x14ac:dyDescent="0.25">
      <c r="A10" s="141">
        <v>1</v>
      </c>
      <c r="B10" s="178">
        <v>2</v>
      </c>
      <c r="C10" s="179" t="s">
        <v>501</v>
      </c>
      <c r="D10" s="179" t="s">
        <v>423</v>
      </c>
    </row>
    <row r="11" spans="1:8" x14ac:dyDescent="0.25">
      <c r="A11" s="78" t="s">
        <v>680</v>
      </c>
      <c r="B11" s="142">
        <f>SUM(B12:B13)</f>
        <v>151951.29999999999</v>
      </c>
      <c r="C11" s="142">
        <f>SUM(C12:C13)</f>
        <v>148278.79999999999</v>
      </c>
      <c r="D11" s="142">
        <f>SUM(D12:D13)</f>
        <v>154670.29999999999</v>
      </c>
    </row>
    <row r="12" spans="1:8" ht="31.5" x14ac:dyDescent="0.25">
      <c r="A12" s="205" t="s">
        <v>681</v>
      </c>
      <c r="B12" s="143">
        <v>151540.9</v>
      </c>
      <c r="C12" s="143">
        <v>148278.79999999999</v>
      </c>
      <c r="D12" s="143">
        <v>154670.29999999999</v>
      </c>
    </row>
    <row r="13" spans="1:8" ht="31.5" x14ac:dyDescent="0.25">
      <c r="A13" s="205" t="s">
        <v>682</v>
      </c>
      <c r="B13" s="143">
        <v>410.4</v>
      </c>
      <c r="C13" s="143"/>
      <c r="D13" s="182"/>
    </row>
    <row r="14" spans="1:8" x14ac:dyDescent="0.25">
      <c r="A14" s="78" t="s">
        <v>683</v>
      </c>
      <c r="B14" s="144">
        <f>SUM(B15:B16)</f>
        <v>4791.3</v>
      </c>
      <c r="C14" s="144">
        <f t="shared" ref="C14:D14" si="0">SUM(C15:C16)</f>
        <v>5006.2999999999993</v>
      </c>
      <c r="D14" s="144">
        <f t="shared" si="0"/>
        <v>5006.2999999999993</v>
      </c>
    </row>
    <row r="15" spans="1:8" ht="31.5" x14ac:dyDescent="0.25">
      <c r="A15" s="206" t="s">
        <v>52</v>
      </c>
      <c r="B15" s="143">
        <v>11.3</v>
      </c>
      <c r="C15" s="143">
        <v>10.9</v>
      </c>
      <c r="D15" s="143">
        <v>10.9</v>
      </c>
    </row>
    <row r="16" spans="1:8" x14ac:dyDescent="0.25">
      <c r="A16" s="206" t="s">
        <v>90</v>
      </c>
      <c r="B16" s="143">
        <v>4780</v>
      </c>
      <c r="C16" s="143">
        <v>4995.3999999999996</v>
      </c>
      <c r="D16" s="143">
        <v>4995.3999999999996</v>
      </c>
    </row>
    <row r="17" spans="1:4" x14ac:dyDescent="0.25">
      <c r="A17" s="78" t="s">
        <v>684</v>
      </c>
      <c r="B17" s="142">
        <f>SUM(B18:B34)</f>
        <v>1198834.9000000004</v>
      </c>
      <c r="C17" s="142">
        <f>SUM(C18:C34)</f>
        <v>1197742.5000000002</v>
      </c>
      <c r="D17" s="142">
        <f>SUM(D18:D34)</f>
        <v>1206504.8999999999</v>
      </c>
    </row>
    <row r="18" spans="1:4" ht="31.5" x14ac:dyDescent="0.25">
      <c r="A18" s="206" t="s">
        <v>736</v>
      </c>
      <c r="B18" s="143">
        <v>1137129.3</v>
      </c>
      <c r="C18" s="143">
        <v>1137193.5</v>
      </c>
      <c r="D18" s="143">
        <v>1140862.5</v>
      </c>
    </row>
    <row r="19" spans="1:4" x14ac:dyDescent="0.25">
      <c r="A19" s="206" t="s">
        <v>459</v>
      </c>
      <c r="B19" s="143">
        <v>5418.6</v>
      </c>
      <c r="C19" s="143">
        <v>5647.3</v>
      </c>
      <c r="D19" s="143">
        <v>5647.3</v>
      </c>
    </row>
    <row r="20" spans="1:4" ht="31.5" x14ac:dyDescent="0.25">
      <c r="A20" s="205" t="s">
        <v>685</v>
      </c>
      <c r="B20" s="143">
        <v>538.1</v>
      </c>
      <c r="C20" s="143">
        <v>612.1</v>
      </c>
      <c r="D20" s="143">
        <v>777.2</v>
      </c>
    </row>
    <row r="21" spans="1:4" ht="31.5" x14ac:dyDescent="0.25">
      <c r="A21" s="206" t="s">
        <v>437</v>
      </c>
      <c r="B21" s="143">
        <v>16565.5</v>
      </c>
      <c r="C21" s="143">
        <v>16565.5</v>
      </c>
      <c r="D21" s="143">
        <v>19326.400000000001</v>
      </c>
    </row>
    <row r="22" spans="1:4" ht="33.75" customHeight="1" x14ac:dyDescent="0.25">
      <c r="A22" s="206" t="s">
        <v>31</v>
      </c>
      <c r="B22" s="143">
        <v>291.7</v>
      </c>
      <c r="C22" s="143">
        <v>202.9</v>
      </c>
      <c r="D22" s="143">
        <v>202.9</v>
      </c>
    </row>
    <row r="23" spans="1:4" x14ac:dyDescent="0.25">
      <c r="A23" s="206" t="s">
        <v>330</v>
      </c>
      <c r="B23" s="143">
        <v>26250.1</v>
      </c>
      <c r="C23" s="143">
        <v>27695.1</v>
      </c>
      <c r="D23" s="143">
        <v>29862.5</v>
      </c>
    </row>
    <row r="24" spans="1:4" ht="47.25" x14ac:dyDescent="0.25">
      <c r="A24" s="206" t="s">
        <v>346</v>
      </c>
      <c r="B24" s="143">
        <v>4853.3</v>
      </c>
      <c r="C24" s="143">
        <v>4853.3</v>
      </c>
      <c r="D24" s="143">
        <v>4853.3</v>
      </c>
    </row>
    <row r="25" spans="1:4" ht="31.5" x14ac:dyDescent="0.25">
      <c r="A25" s="206" t="s">
        <v>33</v>
      </c>
      <c r="B25" s="143">
        <v>2918.5</v>
      </c>
      <c r="C25" s="143"/>
      <c r="D25" s="145"/>
    </row>
    <row r="26" spans="1:4" ht="31.5" x14ac:dyDescent="0.25">
      <c r="A26" s="206" t="s">
        <v>50</v>
      </c>
      <c r="B26" s="143">
        <v>0.6</v>
      </c>
      <c r="C26" s="143">
        <v>0.6</v>
      </c>
      <c r="D26" s="143">
        <v>0.6</v>
      </c>
    </row>
    <row r="27" spans="1:4" ht="31.5" x14ac:dyDescent="0.25">
      <c r="A27" s="206" t="s">
        <v>686</v>
      </c>
      <c r="B27" s="143">
        <v>1037.7</v>
      </c>
      <c r="C27" s="143">
        <v>1079.4000000000001</v>
      </c>
      <c r="D27" s="143">
        <v>1079.4000000000001</v>
      </c>
    </row>
    <row r="28" spans="1:4" x14ac:dyDescent="0.25">
      <c r="A28" s="206" t="s">
        <v>45</v>
      </c>
      <c r="B28" s="143">
        <v>70.3</v>
      </c>
      <c r="C28" s="143">
        <v>70.3</v>
      </c>
      <c r="D28" s="143">
        <v>70.3</v>
      </c>
    </row>
    <row r="29" spans="1:4" x14ac:dyDescent="0.25">
      <c r="A29" s="206" t="s">
        <v>47</v>
      </c>
      <c r="B29" s="143">
        <v>310.60000000000002</v>
      </c>
      <c r="C29" s="143">
        <v>324</v>
      </c>
      <c r="D29" s="143">
        <v>324</v>
      </c>
    </row>
    <row r="30" spans="1:4" ht="31.5" x14ac:dyDescent="0.25">
      <c r="A30" s="206" t="s">
        <v>414</v>
      </c>
      <c r="B30" s="143">
        <v>107.5</v>
      </c>
      <c r="C30" s="143">
        <v>112.2</v>
      </c>
      <c r="D30" s="143">
        <v>112.2</v>
      </c>
    </row>
    <row r="31" spans="1:4" x14ac:dyDescent="0.25">
      <c r="A31" s="206" t="s">
        <v>124</v>
      </c>
      <c r="B31" s="143">
        <v>2359.1999999999998</v>
      </c>
      <c r="C31" s="143">
        <v>2359.1999999999998</v>
      </c>
      <c r="D31" s="143">
        <v>2359.1999999999998</v>
      </c>
    </row>
    <row r="32" spans="1:4" ht="31.5" x14ac:dyDescent="0.25">
      <c r="A32" s="206" t="s">
        <v>126</v>
      </c>
      <c r="B32" s="143">
        <v>103.8</v>
      </c>
      <c r="C32" s="143">
        <v>108.4</v>
      </c>
      <c r="D32" s="143">
        <v>108.4</v>
      </c>
    </row>
    <row r="33" spans="1:5" ht="31.5" x14ac:dyDescent="0.25">
      <c r="A33" s="206" t="s">
        <v>526</v>
      </c>
      <c r="B33" s="143">
        <v>18.2</v>
      </c>
      <c r="C33" s="143">
        <v>19.100000000000001</v>
      </c>
      <c r="D33" s="143">
        <v>19.100000000000001</v>
      </c>
    </row>
    <row r="34" spans="1:5" ht="31.5" x14ac:dyDescent="0.25">
      <c r="A34" s="207" t="s">
        <v>849</v>
      </c>
      <c r="B34" s="143">
        <v>861.9</v>
      </c>
      <c r="C34" s="143">
        <v>899.6</v>
      </c>
      <c r="D34" s="143">
        <v>899.6</v>
      </c>
      <c r="E34" s="204"/>
    </row>
    <row r="35" spans="1:5" x14ac:dyDescent="0.25">
      <c r="A35" s="78" t="s">
        <v>687</v>
      </c>
      <c r="B35" s="142">
        <f>SUM(B36:B56)</f>
        <v>641371.7897699998</v>
      </c>
      <c r="C35" s="142">
        <f t="shared" ref="C35:D35" si="1">SUM(C36:C56)</f>
        <v>450714.02636000002</v>
      </c>
      <c r="D35" s="142">
        <f t="shared" si="1"/>
        <v>306076.09999999998</v>
      </c>
    </row>
    <row r="36" spans="1:5" ht="31.5" x14ac:dyDescent="0.25">
      <c r="A36" s="206" t="s">
        <v>321</v>
      </c>
      <c r="B36" s="143">
        <v>54531.7</v>
      </c>
      <c r="C36" s="143">
        <v>51567</v>
      </c>
      <c r="D36" s="143">
        <v>51567</v>
      </c>
    </row>
    <row r="37" spans="1:5" ht="31.5" x14ac:dyDescent="0.25">
      <c r="A37" s="206" t="s">
        <v>323</v>
      </c>
      <c r="B37" s="143">
        <v>92669.6</v>
      </c>
      <c r="C37" s="143">
        <v>90568.1</v>
      </c>
      <c r="D37" s="143">
        <v>90554.8</v>
      </c>
    </row>
    <row r="38" spans="1:5" ht="94.5" x14ac:dyDescent="0.25">
      <c r="A38" s="206" t="s">
        <v>688</v>
      </c>
      <c r="B38" s="143">
        <v>5620.4</v>
      </c>
      <c r="C38" s="143">
        <v>5555.8</v>
      </c>
      <c r="D38" s="143">
        <v>5491.2</v>
      </c>
    </row>
    <row r="39" spans="1:5" x14ac:dyDescent="0.25">
      <c r="A39" s="206" t="s">
        <v>626</v>
      </c>
      <c r="B39" s="145">
        <v>1400</v>
      </c>
      <c r="C39" s="145">
        <v>1050</v>
      </c>
      <c r="D39" s="145"/>
    </row>
    <row r="40" spans="1:5" x14ac:dyDescent="0.25">
      <c r="A40" s="206" t="s">
        <v>737</v>
      </c>
      <c r="B40" s="146">
        <f>2014.32+17969.938</f>
        <v>19984.257999999998</v>
      </c>
      <c r="C40" s="145">
        <f>2323.678+17750.947</f>
        <v>20074.625</v>
      </c>
      <c r="D40" s="145"/>
    </row>
    <row r="41" spans="1:5" ht="31.5" x14ac:dyDescent="0.25">
      <c r="A41" s="206" t="s">
        <v>689</v>
      </c>
      <c r="B41" s="143">
        <v>533.9</v>
      </c>
      <c r="C41" s="143"/>
      <c r="D41" s="143"/>
    </row>
    <row r="42" spans="1:5" ht="31.5" x14ac:dyDescent="0.25">
      <c r="A42" s="206" t="s">
        <v>690</v>
      </c>
      <c r="B42" s="143">
        <v>30000</v>
      </c>
      <c r="C42" s="143">
        <v>30000</v>
      </c>
      <c r="D42" s="143">
        <v>30000</v>
      </c>
    </row>
    <row r="43" spans="1:5" x14ac:dyDescent="0.25">
      <c r="A43" s="206" t="s">
        <v>691</v>
      </c>
      <c r="B43" s="143">
        <v>372.4</v>
      </c>
      <c r="C43" s="143">
        <v>372.4</v>
      </c>
      <c r="D43" s="143">
        <v>372.4</v>
      </c>
    </row>
    <row r="44" spans="1:5" ht="31.5" x14ac:dyDescent="0.25">
      <c r="A44" s="205" t="s">
        <v>692</v>
      </c>
      <c r="B44" s="146">
        <v>2400</v>
      </c>
      <c r="C44" s="145">
        <v>2000</v>
      </c>
      <c r="D44" s="145"/>
    </row>
    <row r="45" spans="1:5" ht="31.5" x14ac:dyDescent="0.25">
      <c r="A45" s="206" t="s">
        <v>693</v>
      </c>
      <c r="B45" s="143">
        <v>1904</v>
      </c>
      <c r="C45" s="143">
        <v>6822.7</v>
      </c>
      <c r="D45" s="143">
        <v>9640.1</v>
      </c>
    </row>
    <row r="46" spans="1:5" x14ac:dyDescent="0.25">
      <c r="A46" s="206" t="s">
        <v>694</v>
      </c>
      <c r="B46" s="143">
        <f>145162.4</f>
        <v>145162.4</v>
      </c>
      <c r="C46" s="143">
        <v>49283.3</v>
      </c>
      <c r="D46" s="143"/>
    </row>
    <row r="47" spans="1:5" x14ac:dyDescent="0.25">
      <c r="A47" s="206" t="s">
        <v>695</v>
      </c>
      <c r="B47" s="143">
        <v>10646.6</v>
      </c>
      <c r="C47" s="143">
        <v>23974</v>
      </c>
      <c r="D47" s="145"/>
    </row>
    <row r="48" spans="1:5" x14ac:dyDescent="0.25">
      <c r="A48" s="206" t="s">
        <v>738</v>
      </c>
      <c r="B48" s="143">
        <v>2603.3661099999999</v>
      </c>
      <c r="C48" s="143"/>
      <c r="D48" s="145"/>
    </row>
    <row r="49" spans="1:4" ht="31.5" x14ac:dyDescent="0.25">
      <c r="A49" s="206" t="s">
        <v>696</v>
      </c>
      <c r="B49" s="143">
        <v>11794.4</v>
      </c>
      <c r="C49" s="143">
        <v>15339.4</v>
      </c>
      <c r="D49" s="143">
        <v>13481.4</v>
      </c>
    </row>
    <row r="50" spans="1:4" x14ac:dyDescent="0.25">
      <c r="A50" s="206" t="s">
        <v>697</v>
      </c>
      <c r="B50" s="143">
        <v>33654.9</v>
      </c>
      <c r="C50" s="143">
        <v>37285.300000000003</v>
      </c>
      <c r="D50" s="143">
        <v>37178.400000000001</v>
      </c>
    </row>
    <row r="51" spans="1:4" ht="31.5" x14ac:dyDescent="0.25">
      <c r="A51" s="206" t="s">
        <v>698</v>
      </c>
      <c r="B51" s="143">
        <v>46889.9</v>
      </c>
      <c r="C51" s="143">
        <v>67726</v>
      </c>
      <c r="D51" s="143">
        <v>67790.8</v>
      </c>
    </row>
    <row r="52" spans="1:4" ht="31.5" x14ac:dyDescent="0.25">
      <c r="A52" s="206" t="s">
        <v>699</v>
      </c>
      <c r="B52" s="143">
        <v>63233.5</v>
      </c>
      <c r="C52" s="143"/>
      <c r="D52" s="143"/>
    </row>
    <row r="53" spans="1:4" x14ac:dyDescent="0.25">
      <c r="A53" s="206" t="s">
        <v>739</v>
      </c>
      <c r="B53" s="145">
        <v>112000</v>
      </c>
      <c r="C53" s="145">
        <v>42000</v>
      </c>
      <c r="D53" s="145"/>
    </row>
    <row r="54" spans="1:4" x14ac:dyDescent="0.25">
      <c r="A54" s="206" t="s">
        <v>740</v>
      </c>
      <c r="B54" s="145">
        <v>641.70000000000005</v>
      </c>
      <c r="C54" s="145"/>
      <c r="D54" s="145"/>
    </row>
    <row r="55" spans="1:4" ht="31.5" x14ac:dyDescent="0.25">
      <c r="A55" s="206" t="s">
        <v>741</v>
      </c>
      <c r="B55" s="145">
        <v>2611.5025000000001</v>
      </c>
      <c r="C55" s="145">
        <v>7095.4013599999998</v>
      </c>
      <c r="D55" s="145"/>
    </row>
    <row r="56" spans="1:4" ht="31.5" x14ac:dyDescent="0.25">
      <c r="A56" s="206" t="s">
        <v>742</v>
      </c>
      <c r="B56" s="145">
        <v>2717.26316</v>
      </c>
      <c r="C56" s="145"/>
      <c r="D56" s="145"/>
    </row>
    <row r="57" spans="1:4" x14ac:dyDescent="0.25">
      <c r="A57" s="78" t="s">
        <v>700</v>
      </c>
      <c r="B57" s="181">
        <f>B14+B17+B35+B11</f>
        <v>1996949.2897700004</v>
      </c>
      <c r="C57" s="181">
        <f>C14+C17+C35+C11</f>
        <v>1801741.6263600003</v>
      </c>
      <c r="D57" s="181">
        <f>D14+D17+D35+D11</f>
        <v>1672257.5999999999</v>
      </c>
    </row>
  </sheetData>
  <mergeCells count="1">
    <mergeCell ref="A6:D6"/>
  </mergeCells>
  <pageMargins left="0.39370078740157483" right="0.39370078740157483" top="0.98425196850393704" bottom="0.39370078740157483" header="0.31496062992125984" footer="0.31496062992125984"/>
  <pageSetup paperSize="9" scale="86" fitToHeight="0" orientation="landscape" r:id="rId1"/>
  <headerFooter differentFirst="1">
    <oddHeader xml:space="preserve">&amp;C&amp;P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25"/>
  <sheetViews>
    <sheetView topLeftCell="A16" workbookViewId="0">
      <selection activeCell="C4" sqref="C4"/>
    </sheetView>
  </sheetViews>
  <sheetFormatPr defaultRowHeight="12.75" x14ac:dyDescent="0.2"/>
  <cols>
    <col min="2" max="2" width="69.85546875" customWidth="1"/>
    <col min="3" max="3" width="17.7109375" customWidth="1"/>
    <col min="4" max="4" width="13.85546875" customWidth="1"/>
    <col min="5" max="5" width="13.140625" customWidth="1"/>
    <col min="258" max="258" width="69.85546875" customWidth="1"/>
    <col min="259" max="260" width="13.85546875" customWidth="1"/>
    <col min="261" max="261" width="13.140625" customWidth="1"/>
    <col min="514" max="514" width="69.85546875" customWidth="1"/>
    <col min="515" max="516" width="13.85546875" customWidth="1"/>
    <col min="517" max="517" width="13.140625" customWidth="1"/>
    <col min="770" max="770" width="69.85546875" customWidth="1"/>
    <col min="771" max="772" width="13.85546875" customWidth="1"/>
    <col min="773" max="773" width="13.140625" customWidth="1"/>
    <col min="1026" max="1026" width="69.85546875" customWidth="1"/>
    <col min="1027" max="1028" width="13.85546875" customWidth="1"/>
    <col min="1029" max="1029" width="13.140625" customWidth="1"/>
    <col min="1282" max="1282" width="69.85546875" customWidth="1"/>
    <col min="1283" max="1284" width="13.85546875" customWidth="1"/>
    <col min="1285" max="1285" width="13.140625" customWidth="1"/>
    <col min="1538" max="1538" width="69.85546875" customWidth="1"/>
    <col min="1539" max="1540" width="13.85546875" customWidth="1"/>
    <col min="1541" max="1541" width="13.140625" customWidth="1"/>
    <col min="1794" max="1794" width="69.85546875" customWidth="1"/>
    <col min="1795" max="1796" width="13.85546875" customWidth="1"/>
    <col min="1797" max="1797" width="13.140625" customWidth="1"/>
    <col min="2050" max="2050" width="69.85546875" customWidth="1"/>
    <col min="2051" max="2052" width="13.85546875" customWidth="1"/>
    <col min="2053" max="2053" width="13.140625" customWidth="1"/>
    <col min="2306" max="2306" width="69.85546875" customWidth="1"/>
    <col min="2307" max="2308" width="13.85546875" customWidth="1"/>
    <col min="2309" max="2309" width="13.140625" customWidth="1"/>
    <col min="2562" max="2562" width="69.85546875" customWidth="1"/>
    <col min="2563" max="2564" width="13.85546875" customWidth="1"/>
    <col min="2565" max="2565" width="13.140625" customWidth="1"/>
    <col min="2818" max="2818" width="69.85546875" customWidth="1"/>
    <col min="2819" max="2820" width="13.85546875" customWidth="1"/>
    <col min="2821" max="2821" width="13.140625" customWidth="1"/>
    <col min="3074" max="3074" width="69.85546875" customWidth="1"/>
    <col min="3075" max="3076" width="13.85546875" customWidth="1"/>
    <col min="3077" max="3077" width="13.140625" customWidth="1"/>
    <col min="3330" max="3330" width="69.85546875" customWidth="1"/>
    <col min="3331" max="3332" width="13.85546875" customWidth="1"/>
    <col min="3333" max="3333" width="13.140625" customWidth="1"/>
    <col min="3586" max="3586" width="69.85546875" customWidth="1"/>
    <col min="3587" max="3588" width="13.85546875" customWidth="1"/>
    <col min="3589" max="3589" width="13.140625" customWidth="1"/>
    <col min="3842" max="3842" width="69.85546875" customWidth="1"/>
    <col min="3843" max="3844" width="13.85546875" customWidth="1"/>
    <col min="3845" max="3845" width="13.140625" customWidth="1"/>
    <col min="4098" max="4098" width="69.85546875" customWidth="1"/>
    <col min="4099" max="4100" width="13.85546875" customWidth="1"/>
    <col min="4101" max="4101" width="13.140625" customWidth="1"/>
    <col min="4354" max="4354" width="69.85546875" customWidth="1"/>
    <col min="4355" max="4356" width="13.85546875" customWidth="1"/>
    <col min="4357" max="4357" width="13.140625" customWidth="1"/>
    <col min="4610" max="4610" width="69.85546875" customWidth="1"/>
    <col min="4611" max="4612" width="13.85546875" customWidth="1"/>
    <col min="4613" max="4613" width="13.140625" customWidth="1"/>
    <col min="4866" max="4866" width="69.85546875" customWidth="1"/>
    <col min="4867" max="4868" width="13.85546875" customWidth="1"/>
    <col min="4869" max="4869" width="13.140625" customWidth="1"/>
    <col min="5122" max="5122" width="69.85546875" customWidth="1"/>
    <col min="5123" max="5124" width="13.85546875" customWidth="1"/>
    <col min="5125" max="5125" width="13.140625" customWidth="1"/>
    <col min="5378" max="5378" width="69.85546875" customWidth="1"/>
    <col min="5379" max="5380" width="13.85546875" customWidth="1"/>
    <col min="5381" max="5381" width="13.140625" customWidth="1"/>
    <col min="5634" max="5634" width="69.85546875" customWidth="1"/>
    <col min="5635" max="5636" width="13.85546875" customWidth="1"/>
    <col min="5637" max="5637" width="13.140625" customWidth="1"/>
    <col min="5890" max="5890" width="69.85546875" customWidth="1"/>
    <col min="5891" max="5892" width="13.85546875" customWidth="1"/>
    <col min="5893" max="5893" width="13.140625" customWidth="1"/>
    <col min="6146" max="6146" width="69.85546875" customWidth="1"/>
    <col min="6147" max="6148" width="13.85546875" customWidth="1"/>
    <col min="6149" max="6149" width="13.140625" customWidth="1"/>
    <col min="6402" max="6402" width="69.85546875" customWidth="1"/>
    <col min="6403" max="6404" width="13.85546875" customWidth="1"/>
    <col min="6405" max="6405" width="13.140625" customWidth="1"/>
    <col min="6658" max="6658" width="69.85546875" customWidth="1"/>
    <col min="6659" max="6660" width="13.85546875" customWidth="1"/>
    <col min="6661" max="6661" width="13.140625" customWidth="1"/>
    <col min="6914" max="6914" width="69.85546875" customWidth="1"/>
    <col min="6915" max="6916" width="13.85546875" customWidth="1"/>
    <col min="6917" max="6917" width="13.140625" customWidth="1"/>
    <col min="7170" max="7170" width="69.85546875" customWidth="1"/>
    <col min="7171" max="7172" width="13.85546875" customWidth="1"/>
    <col min="7173" max="7173" width="13.140625" customWidth="1"/>
    <col min="7426" max="7426" width="69.85546875" customWidth="1"/>
    <col min="7427" max="7428" width="13.85546875" customWidth="1"/>
    <col min="7429" max="7429" width="13.140625" customWidth="1"/>
    <col min="7682" max="7682" width="69.85546875" customWidth="1"/>
    <col min="7683" max="7684" width="13.85546875" customWidth="1"/>
    <col min="7685" max="7685" width="13.140625" customWidth="1"/>
    <col min="7938" max="7938" width="69.85546875" customWidth="1"/>
    <col min="7939" max="7940" width="13.85546875" customWidth="1"/>
    <col min="7941" max="7941" width="13.140625" customWidth="1"/>
    <col min="8194" max="8194" width="69.85546875" customWidth="1"/>
    <col min="8195" max="8196" width="13.85546875" customWidth="1"/>
    <col min="8197" max="8197" width="13.140625" customWidth="1"/>
    <col min="8450" max="8450" width="69.85546875" customWidth="1"/>
    <col min="8451" max="8452" width="13.85546875" customWidth="1"/>
    <col min="8453" max="8453" width="13.140625" customWidth="1"/>
    <col min="8706" max="8706" width="69.85546875" customWidth="1"/>
    <col min="8707" max="8708" width="13.85546875" customWidth="1"/>
    <col min="8709" max="8709" width="13.140625" customWidth="1"/>
    <col min="8962" max="8962" width="69.85546875" customWidth="1"/>
    <col min="8963" max="8964" width="13.85546875" customWidth="1"/>
    <col min="8965" max="8965" width="13.140625" customWidth="1"/>
    <col min="9218" max="9218" width="69.85546875" customWidth="1"/>
    <col min="9219" max="9220" width="13.85546875" customWidth="1"/>
    <col min="9221" max="9221" width="13.140625" customWidth="1"/>
    <col min="9474" max="9474" width="69.85546875" customWidth="1"/>
    <col min="9475" max="9476" width="13.85546875" customWidth="1"/>
    <col min="9477" max="9477" width="13.140625" customWidth="1"/>
    <col min="9730" max="9730" width="69.85546875" customWidth="1"/>
    <col min="9731" max="9732" width="13.85546875" customWidth="1"/>
    <col min="9733" max="9733" width="13.140625" customWidth="1"/>
    <col min="9986" max="9986" width="69.85546875" customWidth="1"/>
    <col min="9987" max="9988" width="13.85546875" customWidth="1"/>
    <col min="9989" max="9989" width="13.140625" customWidth="1"/>
    <col min="10242" max="10242" width="69.85546875" customWidth="1"/>
    <col min="10243" max="10244" width="13.85546875" customWidth="1"/>
    <col min="10245" max="10245" width="13.140625" customWidth="1"/>
    <col min="10498" max="10498" width="69.85546875" customWidth="1"/>
    <col min="10499" max="10500" width="13.85546875" customWidth="1"/>
    <col min="10501" max="10501" width="13.140625" customWidth="1"/>
    <col min="10754" max="10754" width="69.85546875" customWidth="1"/>
    <col min="10755" max="10756" width="13.85546875" customWidth="1"/>
    <col min="10757" max="10757" width="13.140625" customWidth="1"/>
    <col min="11010" max="11010" width="69.85546875" customWidth="1"/>
    <col min="11011" max="11012" width="13.85546875" customWidth="1"/>
    <col min="11013" max="11013" width="13.140625" customWidth="1"/>
    <col min="11266" max="11266" width="69.85546875" customWidth="1"/>
    <col min="11267" max="11268" width="13.85546875" customWidth="1"/>
    <col min="11269" max="11269" width="13.140625" customWidth="1"/>
    <col min="11522" max="11522" width="69.85546875" customWidth="1"/>
    <col min="11523" max="11524" width="13.85546875" customWidth="1"/>
    <col min="11525" max="11525" width="13.140625" customWidth="1"/>
    <col min="11778" max="11778" width="69.85546875" customWidth="1"/>
    <col min="11779" max="11780" width="13.85546875" customWidth="1"/>
    <col min="11781" max="11781" width="13.140625" customWidth="1"/>
    <col min="12034" max="12034" width="69.85546875" customWidth="1"/>
    <col min="12035" max="12036" width="13.85546875" customWidth="1"/>
    <col min="12037" max="12037" width="13.140625" customWidth="1"/>
    <col min="12290" max="12290" width="69.85546875" customWidth="1"/>
    <col min="12291" max="12292" width="13.85546875" customWidth="1"/>
    <col min="12293" max="12293" width="13.140625" customWidth="1"/>
    <col min="12546" max="12546" width="69.85546875" customWidth="1"/>
    <col min="12547" max="12548" width="13.85546875" customWidth="1"/>
    <col min="12549" max="12549" width="13.140625" customWidth="1"/>
    <col min="12802" max="12802" width="69.85546875" customWidth="1"/>
    <col min="12803" max="12804" width="13.85546875" customWidth="1"/>
    <col min="12805" max="12805" width="13.140625" customWidth="1"/>
    <col min="13058" max="13058" width="69.85546875" customWidth="1"/>
    <col min="13059" max="13060" width="13.85546875" customWidth="1"/>
    <col min="13061" max="13061" width="13.140625" customWidth="1"/>
    <col min="13314" max="13314" width="69.85546875" customWidth="1"/>
    <col min="13315" max="13316" width="13.85546875" customWidth="1"/>
    <col min="13317" max="13317" width="13.140625" customWidth="1"/>
    <col min="13570" max="13570" width="69.85546875" customWidth="1"/>
    <col min="13571" max="13572" width="13.85546875" customWidth="1"/>
    <col min="13573" max="13573" width="13.140625" customWidth="1"/>
    <col min="13826" max="13826" width="69.85546875" customWidth="1"/>
    <col min="13827" max="13828" width="13.85546875" customWidth="1"/>
    <col min="13829" max="13829" width="13.140625" customWidth="1"/>
    <col min="14082" max="14082" width="69.85546875" customWidth="1"/>
    <col min="14083" max="14084" width="13.85546875" customWidth="1"/>
    <col min="14085" max="14085" width="13.140625" customWidth="1"/>
    <col min="14338" max="14338" width="69.85546875" customWidth="1"/>
    <col min="14339" max="14340" width="13.85546875" customWidth="1"/>
    <col min="14341" max="14341" width="13.140625" customWidth="1"/>
    <col min="14594" max="14594" width="69.85546875" customWidth="1"/>
    <col min="14595" max="14596" width="13.85546875" customWidth="1"/>
    <col min="14597" max="14597" width="13.140625" customWidth="1"/>
    <col min="14850" max="14850" width="69.85546875" customWidth="1"/>
    <col min="14851" max="14852" width="13.85546875" customWidth="1"/>
    <col min="14853" max="14853" width="13.140625" customWidth="1"/>
    <col min="15106" max="15106" width="69.85546875" customWidth="1"/>
    <col min="15107" max="15108" width="13.85546875" customWidth="1"/>
    <col min="15109" max="15109" width="13.140625" customWidth="1"/>
    <col min="15362" max="15362" width="69.85546875" customWidth="1"/>
    <col min="15363" max="15364" width="13.85546875" customWidth="1"/>
    <col min="15365" max="15365" width="13.140625" customWidth="1"/>
    <col min="15618" max="15618" width="69.85546875" customWidth="1"/>
    <col min="15619" max="15620" width="13.85546875" customWidth="1"/>
    <col min="15621" max="15621" width="13.140625" customWidth="1"/>
    <col min="15874" max="15874" width="69.85546875" customWidth="1"/>
    <col min="15875" max="15876" width="13.85546875" customWidth="1"/>
    <col min="15877" max="15877" width="13.140625" customWidth="1"/>
    <col min="16130" max="16130" width="69.85546875" customWidth="1"/>
    <col min="16131" max="16132" width="13.85546875" customWidth="1"/>
    <col min="16133" max="16133" width="13.140625" customWidth="1"/>
  </cols>
  <sheetData>
    <row r="1" spans="1:5" ht="15.75" x14ac:dyDescent="0.2">
      <c r="A1" s="147"/>
      <c r="B1" s="147"/>
      <c r="C1" s="96" t="s">
        <v>844</v>
      </c>
      <c r="D1" s="1"/>
      <c r="E1" s="148"/>
    </row>
    <row r="2" spans="1:5" ht="15.75" x14ac:dyDescent="0.2">
      <c r="A2" s="149"/>
      <c r="B2" s="149"/>
      <c r="C2" s="2" t="s">
        <v>492</v>
      </c>
      <c r="D2" s="2"/>
      <c r="E2" s="150"/>
    </row>
    <row r="3" spans="1:5" ht="15.75" x14ac:dyDescent="0.2">
      <c r="A3" s="149"/>
      <c r="B3" s="149"/>
      <c r="C3" s="3" t="s">
        <v>493</v>
      </c>
      <c r="D3" s="3"/>
      <c r="E3" s="150"/>
    </row>
    <row r="4" spans="1:5" ht="15.75" x14ac:dyDescent="0.2">
      <c r="A4" s="149"/>
      <c r="B4" s="149"/>
      <c r="C4" s="3" t="s">
        <v>747</v>
      </c>
      <c r="D4" s="3"/>
      <c r="E4" s="150"/>
    </row>
    <row r="5" spans="1:5" ht="15.75" x14ac:dyDescent="0.2">
      <c r="A5" s="149"/>
      <c r="B5" s="149"/>
      <c r="C5" s="3"/>
      <c r="D5" s="3"/>
      <c r="E5" s="150"/>
    </row>
    <row r="6" spans="1:5" ht="15.75" x14ac:dyDescent="0.2">
      <c r="A6" s="260" t="s">
        <v>730</v>
      </c>
      <c r="B6" s="260"/>
      <c r="C6" s="260"/>
      <c r="D6" s="260"/>
      <c r="E6" s="260"/>
    </row>
    <row r="7" spans="1:5" ht="15.75" x14ac:dyDescent="0.2">
      <c r="A7" s="151"/>
      <c r="B7" s="151"/>
      <c r="C7" s="151"/>
      <c r="D7" s="151"/>
      <c r="E7" s="151"/>
    </row>
    <row r="8" spans="1:5" ht="15.75" x14ac:dyDescent="0.2">
      <c r="A8" s="152" t="s">
        <v>701</v>
      </c>
      <c r="B8" s="149"/>
      <c r="C8" s="149"/>
      <c r="D8" s="149"/>
      <c r="E8" s="153" t="s">
        <v>665</v>
      </c>
    </row>
    <row r="9" spans="1:5" ht="15.75" x14ac:dyDescent="0.2">
      <c r="A9" s="154" t="s">
        <v>702</v>
      </c>
      <c r="B9" s="154" t="s">
        <v>703</v>
      </c>
      <c r="C9" s="155" t="s">
        <v>668</v>
      </c>
      <c r="D9" s="155" t="s">
        <v>669</v>
      </c>
      <c r="E9" s="155" t="s">
        <v>729</v>
      </c>
    </row>
    <row r="10" spans="1:5" ht="15.75" x14ac:dyDescent="0.2">
      <c r="A10" s="154">
        <v>1</v>
      </c>
      <c r="B10" s="154">
        <v>2</v>
      </c>
      <c r="C10" s="154">
        <v>3</v>
      </c>
      <c r="D10" s="155">
        <v>4</v>
      </c>
      <c r="E10" s="155">
        <v>5</v>
      </c>
    </row>
    <row r="11" spans="1:5" ht="47.25" x14ac:dyDescent="0.25">
      <c r="A11" s="156" t="s">
        <v>704</v>
      </c>
      <c r="B11" s="157" t="s">
        <v>705</v>
      </c>
      <c r="C11" s="156"/>
      <c r="D11" s="158"/>
      <c r="E11" s="158"/>
    </row>
    <row r="12" spans="1:5" ht="15.75" x14ac:dyDescent="0.25">
      <c r="A12" s="159"/>
      <c r="B12" s="160" t="s">
        <v>706</v>
      </c>
      <c r="C12" s="161">
        <v>0</v>
      </c>
      <c r="D12" s="161">
        <v>0</v>
      </c>
      <c r="E12" s="161">
        <v>0</v>
      </c>
    </row>
    <row r="13" spans="1:5" ht="15.75" x14ac:dyDescent="0.25">
      <c r="A13" s="159"/>
      <c r="B13" s="160" t="s">
        <v>707</v>
      </c>
      <c r="C13" s="161">
        <v>0</v>
      </c>
      <c r="D13" s="161">
        <v>0</v>
      </c>
      <c r="E13" s="161">
        <v>0</v>
      </c>
    </row>
    <row r="14" spans="1:5" ht="15.75" x14ac:dyDescent="0.25">
      <c r="A14" s="159"/>
      <c r="B14" s="160" t="s">
        <v>708</v>
      </c>
      <c r="C14" s="161">
        <v>0</v>
      </c>
      <c r="D14" s="161">
        <v>0</v>
      </c>
      <c r="E14" s="161">
        <v>0</v>
      </c>
    </row>
    <row r="15" spans="1:5" ht="15.75" x14ac:dyDescent="0.25">
      <c r="A15" s="159"/>
      <c r="B15" s="162" t="s">
        <v>709</v>
      </c>
      <c r="C15" s="161">
        <v>0</v>
      </c>
      <c r="D15" s="161"/>
      <c r="E15" s="161"/>
    </row>
    <row r="16" spans="1:5" ht="15.75" x14ac:dyDescent="0.25">
      <c r="A16" s="159"/>
      <c r="B16" s="162" t="s">
        <v>710</v>
      </c>
      <c r="C16" s="159"/>
      <c r="D16" s="163">
        <v>0</v>
      </c>
      <c r="E16" s="163">
        <v>0</v>
      </c>
    </row>
    <row r="17" spans="1:5" ht="15.75" x14ac:dyDescent="0.25">
      <c r="A17" s="159"/>
      <c r="B17" s="162" t="s">
        <v>731</v>
      </c>
      <c r="C17" s="159"/>
      <c r="D17" s="163">
        <v>0</v>
      </c>
      <c r="E17" s="163">
        <v>0</v>
      </c>
    </row>
    <row r="18" spans="1:5" ht="15.75" x14ac:dyDescent="0.25">
      <c r="A18" s="159"/>
      <c r="B18" s="164"/>
      <c r="C18" s="159"/>
      <c r="D18" s="158"/>
      <c r="E18" s="158"/>
    </row>
    <row r="19" spans="1:5" ht="47.25" x14ac:dyDescent="0.25">
      <c r="A19" s="156" t="s">
        <v>711</v>
      </c>
      <c r="B19" s="157" t="s">
        <v>712</v>
      </c>
      <c r="C19" s="159"/>
      <c r="D19" s="158"/>
      <c r="E19" s="158"/>
    </row>
    <row r="20" spans="1:5" ht="15.75" x14ac:dyDescent="0.25">
      <c r="A20" s="159"/>
      <c r="B20" s="160" t="s">
        <v>706</v>
      </c>
      <c r="C20" s="161">
        <v>0</v>
      </c>
      <c r="D20" s="161">
        <v>0</v>
      </c>
      <c r="E20" s="161">
        <v>0</v>
      </c>
    </row>
    <row r="21" spans="1:5" ht="15.75" x14ac:dyDescent="0.25">
      <c r="A21" s="159"/>
      <c r="B21" s="160" t="s">
        <v>707</v>
      </c>
      <c r="C21" s="161">
        <v>0</v>
      </c>
      <c r="D21" s="161">
        <v>0</v>
      </c>
      <c r="E21" s="161">
        <v>0</v>
      </c>
    </row>
    <row r="22" spans="1:5" ht="15.75" x14ac:dyDescent="0.25">
      <c r="A22" s="159"/>
      <c r="B22" s="160" t="s">
        <v>708</v>
      </c>
      <c r="C22" s="161">
        <v>0</v>
      </c>
      <c r="D22" s="161">
        <v>0</v>
      </c>
      <c r="E22" s="161">
        <v>0</v>
      </c>
    </row>
    <row r="23" spans="1:5" ht="15.75" x14ac:dyDescent="0.25">
      <c r="A23" s="159"/>
      <c r="B23" s="162" t="s">
        <v>709</v>
      </c>
      <c r="C23" s="161">
        <v>0</v>
      </c>
      <c r="D23" s="161"/>
      <c r="E23" s="161"/>
    </row>
    <row r="24" spans="1:5" ht="15.75" x14ac:dyDescent="0.25">
      <c r="A24" s="158"/>
      <c r="B24" s="162" t="s">
        <v>710</v>
      </c>
      <c r="C24" s="159"/>
      <c r="D24" s="163">
        <v>0</v>
      </c>
      <c r="E24" s="163">
        <v>0</v>
      </c>
    </row>
    <row r="25" spans="1:5" ht="15.75" x14ac:dyDescent="0.25">
      <c r="A25" s="159"/>
      <c r="B25" s="162" t="s">
        <v>731</v>
      </c>
      <c r="C25" s="159"/>
      <c r="D25" s="163">
        <v>0</v>
      </c>
      <c r="E25" s="163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8"/>
  <sheetViews>
    <sheetView workbookViewId="0">
      <selection activeCell="H14" sqref="H14"/>
    </sheetView>
  </sheetViews>
  <sheetFormatPr defaultRowHeight="12.75" x14ac:dyDescent="0.2"/>
  <cols>
    <col min="2" max="2" width="63.5703125" customWidth="1"/>
    <col min="3" max="4" width="18.7109375" customWidth="1"/>
    <col min="5" max="5" width="17.28515625" customWidth="1"/>
    <col min="258" max="258" width="63.5703125" customWidth="1"/>
    <col min="259" max="260" width="18.7109375" customWidth="1"/>
    <col min="261" max="261" width="17.28515625" customWidth="1"/>
    <col min="514" max="514" width="63.5703125" customWidth="1"/>
    <col min="515" max="516" width="18.7109375" customWidth="1"/>
    <col min="517" max="517" width="17.28515625" customWidth="1"/>
    <col min="770" max="770" width="63.5703125" customWidth="1"/>
    <col min="771" max="772" width="18.7109375" customWidth="1"/>
    <col min="773" max="773" width="17.28515625" customWidth="1"/>
    <col min="1026" max="1026" width="63.5703125" customWidth="1"/>
    <col min="1027" max="1028" width="18.7109375" customWidth="1"/>
    <col min="1029" max="1029" width="17.28515625" customWidth="1"/>
    <col min="1282" max="1282" width="63.5703125" customWidth="1"/>
    <col min="1283" max="1284" width="18.7109375" customWidth="1"/>
    <col min="1285" max="1285" width="17.28515625" customWidth="1"/>
    <col min="1538" max="1538" width="63.5703125" customWidth="1"/>
    <col min="1539" max="1540" width="18.7109375" customWidth="1"/>
    <col min="1541" max="1541" width="17.28515625" customWidth="1"/>
    <col min="1794" max="1794" width="63.5703125" customWidth="1"/>
    <col min="1795" max="1796" width="18.7109375" customWidth="1"/>
    <col min="1797" max="1797" width="17.28515625" customWidth="1"/>
    <col min="2050" max="2050" width="63.5703125" customWidth="1"/>
    <col min="2051" max="2052" width="18.7109375" customWidth="1"/>
    <col min="2053" max="2053" width="17.28515625" customWidth="1"/>
    <col min="2306" max="2306" width="63.5703125" customWidth="1"/>
    <col min="2307" max="2308" width="18.7109375" customWidth="1"/>
    <col min="2309" max="2309" width="17.28515625" customWidth="1"/>
    <col min="2562" max="2562" width="63.5703125" customWidth="1"/>
    <col min="2563" max="2564" width="18.7109375" customWidth="1"/>
    <col min="2565" max="2565" width="17.28515625" customWidth="1"/>
    <col min="2818" max="2818" width="63.5703125" customWidth="1"/>
    <col min="2819" max="2820" width="18.7109375" customWidth="1"/>
    <col min="2821" max="2821" width="17.28515625" customWidth="1"/>
    <col min="3074" max="3074" width="63.5703125" customWidth="1"/>
    <col min="3075" max="3076" width="18.7109375" customWidth="1"/>
    <col min="3077" max="3077" width="17.28515625" customWidth="1"/>
    <col min="3330" max="3330" width="63.5703125" customWidth="1"/>
    <col min="3331" max="3332" width="18.7109375" customWidth="1"/>
    <col min="3333" max="3333" width="17.28515625" customWidth="1"/>
    <col min="3586" max="3586" width="63.5703125" customWidth="1"/>
    <col min="3587" max="3588" width="18.7109375" customWidth="1"/>
    <col min="3589" max="3589" width="17.28515625" customWidth="1"/>
    <col min="3842" max="3842" width="63.5703125" customWidth="1"/>
    <col min="3843" max="3844" width="18.7109375" customWidth="1"/>
    <col min="3845" max="3845" width="17.28515625" customWidth="1"/>
    <col min="4098" max="4098" width="63.5703125" customWidth="1"/>
    <col min="4099" max="4100" width="18.7109375" customWidth="1"/>
    <col min="4101" max="4101" width="17.28515625" customWidth="1"/>
    <col min="4354" max="4354" width="63.5703125" customWidth="1"/>
    <col min="4355" max="4356" width="18.7109375" customWidth="1"/>
    <col min="4357" max="4357" width="17.28515625" customWidth="1"/>
    <col min="4610" max="4610" width="63.5703125" customWidth="1"/>
    <col min="4611" max="4612" width="18.7109375" customWidth="1"/>
    <col min="4613" max="4613" width="17.28515625" customWidth="1"/>
    <col min="4866" max="4866" width="63.5703125" customWidth="1"/>
    <col min="4867" max="4868" width="18.7109375" customWidth="1"/>
    <col min="4869" max="4869" width="17.28515625" customWidth="1"/>
    <col min="5122" max="5122" width="63.5703125" customWidth="1"/>
    <col min="5123" max="5124" width="18.7109375" customWidth="1"/>
    <col min="5125" max="5125" width="17.28515625" customWidth="1"/>
    <col min="5378" max="5378" width="63.5703125" customWidth="1"/>
    <col min="5379" max="5380" width="18.7109375" customWidth="1"/>
    <col min="5381" max="5381" width="17.28515625" customWidth="1"/>
    <col min="5634" max="5634" width="63.5703125" customWidth="1"/>
    <col min="5635" max="5636" width="18.7109375" customWidth="1"/>
    <col min="5637" max="5637" width="17.28515625" customWidth="1"/>
    <col min="5890" max="5890" width="63.5703125" customWidth="1"/>
    <col min="5891" max="5892" width="18.7109375" customWidth="1"/>
    <col min="5893" max="5893" width="17.28515625" customWidth="1"/>
    <col min="6146" max="6146" width="63.5703125" customWidth="1"/>
    <col min="6147" max="6148" width="18.7109375" customWidth="1"/>
    <col min="6149" max="6149" width="17.28515625" customWidth="1"/>
    <col min="6402" max="6402" width="63.5703125" customWidth="1"/>
    <col min="6403" max="6404" width="18.7109375" customWidth="1"/>
    <col min="6405" max="6405" width="17.28515625" customWidth="1"/>
    <col min="6658" max="6658" width="63.5703125" customWidth="1"/>
    <col min="6659" max="6660" width="18.7109375" customWidth="1"/>
    <col min="6661" max="6661" width="17.28515625" customWidth="1"/>
    <col min="6914" max="6914" width="63.5703125" customWidth="1"/>
    <col min="6915" max="6916" width="18.7109375" customWidth="1"/>
    <col min="6917" max="6917" width="17.28515625" customWidth="1"/>
    <col min="7170" max="7170" width="63.5703125" customWidth="1"/>
    <col min="7171" max="7172" width="18.7109375" customWidth="1"/>
    <col min="7173" max="7173" width="17.28515625" customWidth="1"/>
    <col min="7426" max="7426" width="63.5703125" customWidth="1"/>
    <col min="7427" max="7428" width="18.7109375" customWidth="1"/>
    <col min="7429" max="7429" width="17.28515625" customWidth="1"/>
    <col min="7682" max="7682" width="63.5703125" customWidth="1"/>
    <col min="7683" max="7684" width="18.7109375" customWidth="1"/>
    <col min="7685" max="7685" width="17.28515625" customWidth="1"/>
    <col min="7938" max="7938" width="63.5703125" customWidth="1"/>
    <col min="7939" max="7940" width="18.7109375" customWidth="1"/>
    <col min="7941" max="7941" width="17.28515625" customWidth="1"/>
    <col min="8194" max="8194" width="63.5703125" customWidth="1"/>
    <col min="8195" max="8196" width="18.7109375" customWidth="1"/>
    <col min="8197" max="8197" width="17.28515625" customWidth="1"/>
    <col min="8450" max="8450" width="63.5703125" customWidth="1"/>
    <col min="8451" max="8452" width="18.7109375" customWidth="1"/>
    <col min="8453" max="8453" width="17.28515625" customWidth="1"/>
    <col min="8706" max="8706" width="63.5703125" customWidth="1"/>
    <col min="8707" max="8708" width="18.7109375" customWidth="1"/>
    <col min="8709" max="8709" width="17.28515625" customWidth="1"/>
    <col min="8962" max="8962" width="63.5703125" customWidth="1"/>
    <col min="8963" max="8964" width="18.7109375" customWidth="1"/>
    <col min="8965" max="8965" width="17.28515625" customWidth="1"/>
    <col min="9218" max="9218" width="63.5703125" customWidth="1"/>
    <col min="9219" max="9220" width="18.7109375" customWidth="1"/>
    <col min="9221" max="9221" width="17.28515625" customWidth="1"/>
    <col min="9474" max="9474" width="63.5703125" customWidth="1"/>
    <col min="9475" max="9476" width="18.7109375" customWidth="1"/>
    <col min="9477" max="9477" width="17.28515625" customWidth="1"/>
    <col min="9730" max="9730" width="63.5703125" customWidth="1"/>
    <col min="9731" max="9732" width="18.7109375" customWidth="1"/>
    <col min="9733" max="9733" width="17.28515625" customWidth="1"/>
    <col min="9986" max="9986" width="63.5703125" customWidth="1"/>
    <col min="9987" max="9988" width="18.7109375" customWidth="1"/>
    <col min="9989" max="9989" width="17.28515625" customWidth="1"/>
    <col min="10242" max="10242" width="63.5703125" customWidth="1"/>
    <col min="10243" max="10244" width="18.7109375" customWidth="1"/>
    <col min="10245" max="10245" width="17.28515625" customWidth="1"/>
    <col min="10498" max="10498" width="63.5703125" customWidth="1"/>
    <col min="10499" max="10500" width="18.7109375" customWidth="1"/>
    <col min="10501" max="10501" width="17.28515625" customWidth="1"/>
    <col min="10754" max="10754" width="63.5703125" customWidth="1"/>
    <col min="10755" max="10756" width="18.7109375" customWidth="1"/>
    <col min="10757" max="10757" width="17.28515625" customWidth="1"/>
    <col min="11010" max="11010" width="63.5703125" customWidth="1"/>
    <col min="11011" max="11012" width="18.7109375" customWidth="1"/>
    <col min="11013" max="11013" width="17.28515625" customWidth="1"/>
    <col min="11266" max="11266" width="63.5703125" customWidth="1"/>
    <col min="11267" max="11268" width="18.7109375" customWidth="1"/>
    <col min="11269" max="11269" width="17.28515625" customWidth="1"/>
    <col min="11522" max="11522" width="63.5703125" customWidth="1"/>
    <col min="11523" max="11524" width="18.7109375" customWidth="1"/>
    <col min="11525" max="11525" width="17.28515625" customWidth="1"/>
    <col min="11778" max="11778" width="63.5703125" customWidth="1"/>
    <col min="11779" max="11780" width="18.7109375" customWidth="1"/>
    <col min="11781" max="11781" width="17.28515625" customWidth="1"/>
    <col min="12034" max="12034" width="63.5703125" customWidth="1"/>
    <col min="12035" max="12036" width="18.7109375" customWidth="1"/>
    <col min="12037" max="12037" width="17.28515625" customWidth="1"/>
    <col min="12290" max="12290" width="63.5703125" customWidth="1"/>
    <col min="12291" max="12292" width="18.7109375" customWidth="1"/>
    <col min="12293" max="12293" width="17.28515625" customWidth="1"/>
    <col min="12546" max="12546" width="63.5703125" customWidth="1"/>
    <col min="12547" max="12548" width="18.7109375" customWidth="1"/>
    <col min="12549" max="12549" width="17.28515625" customWidth="1"/>
    <col min="12802" max="12802" width="63.5703125" customWidth="1"/>
    <col min="12803" max="12804" width="18.7109375" customWidth="1"/>
    <col min="12805" max="12805" width="17.28515625" customWidth="1"/>
    <col min="13058" max="13058" width="63.5703125" customWidth="1"/>
    <col min="13059" max="13060" width="18.7109375" customWidth="1"/>
    <col min="13061" max="13061" width="17.28515625" customWidth="1"/>
    <col min="13314" max="13314" width="63.5703125" customWidth="1"/>
    <col min="13315" max="13316" width="18.7109375" customWidth="1"/>
    <col min="13317" max="13317" width="17.28515625" customWidth="1"/>
    <col min="13570" max="13570" width="63.5703125" customWidth="1"/>
    <col min="13571" max="13572" width="18.7109375" customWidth="1"/>
    <col min="13573" max="13573" width="17.28515625" customWidth="1"/>
    <col min="13826" max="13826" width="63.5703125" customWidth="1"/>
    <col min="13827" max="13828" width="18.7109375" customWidth="1"/>
    <col min="13829" max="13829" width="17.28515625" customWidth="1"/>
    <col min="14082" max="14082" width="63.5703125" customWidth="1"/>
    <col min="14083" max="14084" width="18.7109375" customWidth="1"/>
    <col min="14085" max="14085" width="17.28515625" customWidth="1"/>
    <col min="14338" max="14338" width="63.5703125" customWidth="1"/>
    <col min="14339" max="14340" width="18.7109375" customWidth="1"/>
    <col min="14341" max="14341" width="17.28515625" customWidth="1"/>
    <col min="14594" max="14594" width="63.5703125" customWidth="1"/>
    <col min="14595" max="14596" width="18.7109375" customWidth="1"/>
    <col min="14597" max="14597" width="17.28515625" customWidth="1"/>
    <col min="14850" max="14850" width="63.5703125" customWidth="1"/>
    <col min="14851" max="14852" width="18.7109375" customWidth="1"/>
    <col min="14853" max="14853" width="17.28515625" customWidth="1"/>
    <col min="15106" max="15106" width="63.5703125" customWidth="1"/>
    <col min="15107" max="15108" width="18.7109375" customWidth="1"/>
    <col min="15109" max="15109" width="17.28515625" customWidth="1"/>
    <col min="15362" max="15362" width="63.5703125" customWidth="1"/>
    <col min="15363" max="15364" width="18.7109375" customWidth="1"/>
    <col min="15365" max="15365" width="17.28515625" customWidth="1"/>
    <col min="15618" max="15618" width="63.5703125" customWidth="1"/>
    <col min="15619" max="15620" width="18.7109375" customWidth="1"/>
    <col min="15621" max="15621" width="17.28515625" customWidth="1"/>
    <col min="15874" max="15874" width="63.5703125" customWidth="1"/>
    <col min="15875" max="15876" width="18.7109375" customWidth="1"/>
    <col min="15877" max="15877" width="17.28515625" customWidth="1"/>
    <col min="16130" max="16130" width="63.5703125" customWidth="1"/>
    <col min="16131" max="16132" width="18.7109375" customWidth="1"/>
    <col min="16133" max="16133" width="17.28515625" customWidth="1"/>
  </cols>
  <sheetData>
    <row r="1" spans="1:5" ht="15.75" x14ac:dyDescent="0.2">
      <c r="D1" s="96" t="s">
        <v>845</v>
      </c>
      <c r="E1" s="148"/>
    </row>
    <row r="2" spans="1:5" ht="15.75" x14ac:dyDescent="0.2">
      <c r="D2" s="2" t="s">
        <v>492</v>
      </c>
      <c r="E2" s="165"/>
    </row>
    <row r="3" spans="1:5" ht="15.75" x14ac:dyDescent="0.2">
      <c r="D3" s="3" t="s">
        <v>493</v>
      </c>
      <c r="E3" s="165"/>
    </row>
    <row r="4" spans="1:5" ht="15.75" x14ac:dyDescent="0.2">
      <c r="D4" s="3" t="s">
        <v>747</v>
      </c>
      <c r="E4" s="166"/>
    </row>
    <row r="5" spans="1:5" ht="15" x14ac:dyDescent="0.2">
      <c r="C5" s="166"/>
      <c r="D5" s="166"/>
      <c r="E5" s="166"/>
    </row>
    <row r="6" spans="1:5" ht="15.75" x14ac:dyDescent="0.2">
      <c r="A6" s="261" t="s">
        <v>732</v>
      </c>
      <c r="B6" s="261"/>
      <c r="C6" s="261"/>
      <c r="D6" s="261"/>
      <c r="E6" s="261"/>
    </row>
    <row r="7" spans="1:5" ht="15.75" x14ac:dyDescent="0.2">
      <c r="A7" s="167"/>
      <c r="B7" s="167"/>
      <c r="C7" s="167"/>
      <c r="D7" s="167"/>
      <c r="E7" s="167"/>
    </row>
    <row r="8" spans="1:5" ht="15.75" x14ac:dyDescent="0.2">
      <c r="A8" s="168"/>
      <c r="B8" s="168"/>
      <c r="E8" s="153" t="s">
        <v>665</v>
      </c>
    </row>
    <row r="9" spans="1:5" ht="31.5" x14ac:dyDescent="0.2">
      <c r="A9" s="169" t="s">
        <v>702</v>
      </c>
      <c r="B9" s="169" t="s">
        <v>713</v>
      </c>
      <c r="C9" s="169" t="s">
        <v>668</v>
      </c>
      <c r="D9" s="169" t="s">
        <v>669</v>
      </c>
      <c r="E9" s="169" t="s">
        <v>729</v>
      </c>
    </row>
    <row r="10" spans="1:5" ht="15.75" x14ac:dyDescent="0.2">
      <c r="A10" s="170">
        <v>1</v>
      </c>
      <c r="B10" s="170">
        <v>2</v>
      </c>
      <c r="C10" s="170">
        <v>3</v>
      </c>
      <c r="D10" s="170">
        <v>4</v>
      </c>
      <c r="E10" s="169">
        <v>5</v>
      </c>
    </row>
    <row r="11" spans="1:5" ht="31.5" x14ac:dyDescent="0.25">
      <c r="A11" s="171" t="s">
        <v>704</v>
      </c>
      <c r="B11" s="172" t="s">
        <v>714</v>
      </c>
      <c r="C11" s="173"/>
      <c r="D11" s="173"/>
      <c r="E11" s="173"/>
    </row>
    <row r="12" spans="1:5" ht="36.75" customHeight="1" x14ac:dyDescent="0.25">
      <c r="A12" s="174" t="s">
        <v>715</v>
      </c>
      <c r="B12" s="175" t="s">
        <v>716</v>
      </c>
      <c r="C12" s="161">
        <v>0</v>
      </c>
      <c r="D12" s="161">
        <v>0</v>
      </c>
      <c r="E12" s="161">
        <v>0</v>
      </c>
    </row>
    <row r="13" spans="1:5" ht="36" customHeight="1" x14ac:dyDescent="0.25">
      <c r="A13" s="174" t="s">
        <v>717</v>
      </c>
      <c r="B13" s="175" t="s">
        <v>718</v>
      </c>
      <c r="C13" s="161">
        <v>0</v>
      </c>
      <c r="D13" s="161">
        <v>0</v>
      </c>
      <c r="E13" s="161">
        <v>0</v>
      </c>
    </row>
    <row r="14" spans="1:5" ht="52.5" customHeight="1" x14ac:dyDescent="0.25">
      <c r="A14" s="174" t="s">
        <v>719</v>
      </c>
      <c r="B14" s="175" t="s">
        <v>720</v>
      </c>
      <c r="C14" s="161">
        <v>0</v>
      </c>
      <c r="D14" s="161">
        <v>0</v>
      </c>
      <c r="E14" s="161">
        <v>0</v>
      </c>
    </row>
    <row r="15" spans="1:5" ht="66.75" customHeight="1" x14ac:dyDescent="0.25">
      <c r="A15" s="174" t="s">
        <v>721</v>
      </c>
      <c r="B15" s="175" t="s">
        <v>722</v>
      </c>
      <c r="C15" s="161">
        <v>0</v>
      </c>
      <c r="D15" s="161">
        <v>0</v>
      </c>
      <c r="E15" s="161">
        <v>0</v>
      </c>
    </row>
    <row r="16" spans="1:5" ht="49.5" customHeight="1" x14ac:dyDescent="0.25">
      <c r="A16" s="174" t="s">
        <v>723</v>
      </c>
      <c r="B16" s="175" t="s">
        <v>724</v>
      </c>
      <c r="C16" s="161">
        <v>0</v>
      </c>
      <c r="D16" s="161">
        <v>0</v>
      </c>
      <c r="E16" s="161">
        <v>0</v>
      </c>
    </row>
    <row r="17" spans="1:5" ht="36.75" customHeight="1" x14ac:dyDescent="0.25">
      <c r="A17" s="171" t="s">
        <v>725</v>
      </c>
      <c r="B17" s="172" t="s">
        <v>726</v>
      </c>
      <c r="C17" s="161">
        <v>0</v>
      </c>
      <c r="D17" s="161">
        <v>0</v>
      </c>
      <c r="E17" s="161">
        <v>0</v>
      </c>
    </row>
    <row r="18" spans="1:5" ht="23.25" customHeight="1" x14ac:dyDescent="0.25">
      <c r="A18" s="171" t="s">
        <v>727</v>
      </c>
      <c r="B18" s="172" t="s">
        <v>728</v>
      </c>
      <c r="C18" s="161">
        <v>0</v>
      </c>
      <c r="D18" s="161">
        <v>0</v>
      </c>
      <c r="E18" s="161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Дх</vt:lpstr>
      <vt:lpstr>МП </vt:lpstr>
      <vt:lpstr>вед. </vt:lpstr>
      <vt:lpstr>источн</vt:lpstr>
      <vt:lpstr>МБТ</vt:lpstr>
      <vt:lpstr>займы</vt:lpstr>
      <vt:lpstr>гарантии</vt:lpstr>
      <vt:lpstr>'вед. '!APPT</vt:lpstr>
      <vt:lpstr>'вед. '!SIGN</vt:lpstr>
      <vt:lpstr>'вед. '!Заголовки_для_печати</vt:lpstr>
      <vt:lpstr>Дх!Заголовки_для_печати</vt:lpstr>
      <vt:lpstr>МБТ!Заголовки_для_печати</vt:lpstr>
      <vt:lpstr>'МП 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Копанева Юлия Евгеньевна</dc:creator>
  <dc:description>POI HSSF rep:2.53.0.125</dc:description>
  <cp:lastModifiedBy>Сомова Наталья Александровна</cp:lastModifiedBy>
  <cp:lastPrinted>2022-10-25T05:06:53Z</cp:lastPrinted>
  <dcterms:created xsi:type="dcterms:W3CDTF">2021-09-22T04:47:41Z</dcterms:created>
  <dcterms:modified xsi:type="dcterms:W3CDTF">2022-10-25T07:45:19Z</dcterms:modified>
</cp:coreProperties>
</file>