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ГОДОВЫЕ ОТЧЕТЫ за 2018  = район + СП\отчеты в КСП_ СМР и СП за 2018, 01.04.19\отчет в КСП_ Касибское СП за 2018, 01.04.19\"/>
    </mc:Choice>
  </mc:AlternateContent>
  <bookViews>
    <workbookView xWindow="360" yWindow="270" windowWidth="14940" windowHeight="9150"/>
  </bookViews>
  <sheets>
    <sheet name="прил. 1" sheetId="1" r:id="rId1"/>
    <sheet name="прил. 2" sheetId="2" r:id="rId2"/>
    <sheet name="прил. 3" sheetId="3" r:id="rId3"/>
    <sheet name="прил. 4" sheetId="4" r:id="rId4"/>
    <sheet name="прил. 5" sheetId="5" r:id="rId5"/>
    <sheet name="прил. 6" sheetId="6" r:id="rId6"/>
    <sheet name="прил. 7" sheetId="8" r:id="rId7"/>
  </sheets>
  <definedNames>
    <definedName name="APPT" localSheetId="0">'прил. 1'!#REF!</definedName>
    <definedName name="FIO" localSheetId="0">'прил. 1'!$F$17</definedName>
    <definedName name="LAST_CELL" localSheetId="0">'прил. 1'!$J$62</definedName>
    <definedName name="SIGN" localSheetId="0">'прил. 1'!$E$17:$H$18</definedName>
    <definedName name="_xlnm.Print_Titles" localSheetId="0">'прил. 1'!$9:$11</definedName>
    <definedName name="_xlnm.Print_Titles" localSheetId="1">'прил. 2'!$10:$11</definedName>
    <definedName name="_xlnm.Print_Titles" localSheetId="2">'прил. 3'!$10:$11</definedName>
    <definedName name="_xlnm.Print_Titles" localSheetId="3">'прил. 4'!$9:$10</definedName>
    <definedName name="_xlnm.Print_Titles" localSheetId="4">'прил. 5'!$9:$10</definedName>
    <definedName name="_xlnm.Print_Titles" localSheetId="6">'прил. 7'!$9:$10</definedName>
  </definedNames>
  <calcPr calcId="152511"/>
</workbook>
</file>

<file path=xl/calcChain.xml><?xml version="1.0" encoding="utf-8"?>
<calcChain xmlns="http://schemas.openxmlformats.org/spreadsheetml/2006/main">
  <c r="D15" i="8" l="1"/>
  <c r="E15" i="8" s="1"/>
  <c r="C15" i="8"/>
  <c r="E14" i="8"/>
  <c r="D14" i="8"/>
  <c r="C14" i="8"/>
  <c r="E12" i="8"/>
  <c r="E11" i="8"/>
  <c r="D19" i="6"/>
  <c r="D18" i="6" s="1"/>
  <c r="D17" i="6" s="1"/>
  <c r="C19" i="6"/>
  <c r="C18" i="6" s="1"/>
  <c r="C17" i="6" s="1"/>
  <c r="D15" i="6"/>
  <c r="D14" i="6" s="1"/>
  <c r="D13" i="6" s="1"/>
  <c r="C15" i="6"/>
  <c r="C14" i="6" s="1"/>
  <c r="C13" i="6" s="1"/>
  <c r="H249" i="5"/>
  <c r="G248" i="5"/>
  <c r="G247" i="5" s="1"/>
  <c r="G246" i="5" s="1"/>
  <c r="G245" i="5" s="1"/>
  <c r="G244" i="5" s="1"/>
  <c r="F248" i="5"/>
  <c r="F247" i="5"/>
  <c r="H243" i="5"/>
  <c r="G242" i="5"/>
  <c r="G241" i="5" s="1"/>
  <c r="F242" i="5"/>
  <c r="F241" i="5" s="1"/>
  <c r="F240" i="5" s="1"/>
  <c r="F239" i="5" s="1"/>
  <c r="F238" i="5" s="1"/>
  <c r="F237" i="5" s="1"/>
  <c r="H236" i="5"/>
  <c r="H235" i="5"/>
  <c r="G234" i="5"/>
  <c r="F234" i="5"/>
  <c r="F233" i="5" s="1"/>
  <c r="F232" i="5" s="1"/>
  <c r="F231" i="5" s="1"/>
  <c r="F230" i="5" s="1"/>
  <c r="H229" i="5"/>
  <c r="G228" i="5"/>
  <c r="G227" i="5" s="1"/>
  <c r="F228" i="5"/>
  <c r="F227" i="5" s="1"/>
  <c r="F226" i="5" s="1"/>
  <c r="F225" i="5" s="1"/>
  <c r="F224" i="5" s="1"/>
  <c r="H222" i="5"/>
  <c r="G221" i="5"/>
  <c r="G220" i="5" s="1"/>
  <c r="G219" i="5" s="1"/>
  <c r="F221" i="5"/>
  <c r="F220" i="5" s="1"/>
  <c r="F219" i="5" s="1"/>
  <c r="H218" i="5"/>
  <c r="G217" i="5"/>
  <c r="G216" i="5" s="1"/>
  <c r="G215" i="5" s="1"/>
  <c r="F217" i="5"/>
  <c r="F216" i="5" s="1"/>
  <c r="F215" i="5" s="1"/>
  <c r="H211" i="5"/>
  <c r="G210" i="5"/>
  <c r="F210" i="5"/>
  <c r="F209" i="5" s="1"/>
  <c r="H208" i="5"/>
  <c r="G207" i="5"/>
  <c r="G206" i="5" s="1"/>
  <c r="F207" i="5"/>
  <c r="F206" i="5" s="1"/>
  <c r="H205" i="5"/>
  <c r="G204" i="5"/>
  <c r="G203" i="5" s="1"/>
  <c r="F204" i="5"/>
  <c r="F203" i="5" s="1"/>
  <c r="H202" i="5"/>
  <c r="G201" i="5"/>
  <c r="F201" i="5"/>
  <c r="H200" i="5"/>
  <c r="G199" i="5"/>
  <c r="F199" i="5"/>
  <c r="H198" i="5"/>
  <c r="G197" i="5"/>
  <c r="F197" i="5"/>
  <c r="H192" i="5"/>
  <c r="G191" i="5"/>
  <c r="F191" i="5"/>
  <c r="H190" i="5"/>
  <c r="G189" i="5"/>
  <c r="F189" i="5"/>
  <c r="H183" i="5"/>
  <c r="G182" i="5"/>
  <c r="F182" i="5"/>
  <c r="H181" i="5"/>
  <c r="G180" i="5"/>
  <c r="F180" i="5"/>
  <c r="H174" i="5"/>
  <c r="H173" i="5"/>
  <c r="G172" i="5"/>
  <c r="F172" i="5"/>
  <c r="H171" i="5"/>
  <c r="G170" i="5"/>
  <c r="F170" i="5"/>
  <c r="H165" i="5"/>
  <c r="G164" i="5"/>
  <c r="G163" i="5" s="1"/>
  <c r="G162" i="5" s="1"/>
  <c r="G161" i="5" s="1"/>
  <c r="G160" i="5" s="1"/>
  <c r="F164" i="5"/>
  <c r="F163" i="5" s="1"/>
  <c r="H158" i="5"/>
  <c r="G157" i="5"/>
  <c r="F157" i="5"/>
  <c r="F156" i="5" s="1"/>
  <c r="F155" i="5" s="1"/>
  <c r="F154" i="5" s="1"/>
  <c r="F153" i="5" s="1"/>
  <c r="F152" i="5" s="1"/>
  <c r="H151" i="5"/>
  <c r="G150" i="5"/>
  <c r="G149" i="5" s="1"/>
  <c r="F150" i="5"/>
  <c r="F149" i="5" s="1"/>
  <c r="F148" i="5" s="1"/>
  <c r="H147" i="5"/>
  <c r="G146" i="5"/>
  <c r="F146" i="5"/>
  <c r="H145" i="5"/>
  <c r="G144" i="5"/>
  <c r="F144" i="5"/>
  <c r="H139" i="5"/>
  <c r="G138" i="5"/>
  <c r="G137" i="5" s="1"/>
  <c r="F138" i="5"/>
  <c r="F137" i="5" s="1"/>
  <c r="F136" i="5" s="1"/>
  <c r="H135" i="5"/>
  <c r="H134" i="5"/>
  <c r="H133" i="5"/>
  <c r="G132" i="5"/>
  <c r="G131" i="5" s="1"/>
  <c r="G130" i="5" s="1"/>
  <c r="F132" i="5"/>
  <c r="F131" i="5" s="1"/>
  <c r="F130" i="5" s="1"/>
  <c r="G126" i="5"/>
  <c r="F126" i="5"/>
  <c r="G124" i="5"/>
  <c r="F124" i="5"/>
  <c r="H117" i="5"/>
  <c r="H116" i="5"/>
  <c r="G115" i="5"/>
  <c r="G114" i="5" s="1"/>
  <c r="G113" i="5" s="1"/>
  <c r="G112" i="5" s="1"/>
  <c r="F115" i="5"/>
  <c r="F114" i="5" s="1"/>
  <c r="F113" i="5" s="1"/>
  <c r="F112" i="5" s="1"/>
  <c r="F111" i="5" s="1"/>
  <c r="F110" i="5" s="1"/>
  <c r="H109" i="5"/>
  <c r="G108" i="5"/>
  <c r="G107" i="5" s="1"/>
  <c r="G106" i="5" s="1"/>
  <c r="F108" i="5"/>
  <c r="F107" i="5" s="1"/>
  <c r="F106" i="5" s="1"/>
  <c r="F105" i="5" s="1"/>
  <c r="F104" i="5" s="1"/>
  <c r="F103" i="5" s="1"/>
  <c r="H101" i="5"/>
  <c r="G100" i="5"/>
  <c r="G99" i="5" s="1"/>
  <c r="F100" i="5"/>
  <c r="F99" i="5" s="1"/>
  <c r="F98" i="5" s="1"/>
  <c r="F97" i="5" s="1"/>
  <c r="F96" i="5" s="1"/>
  <c r="F95" i="5" s="1"/>
  <c r="H94" i="5"/>
  <c r="G93" i="5"/>
  <c r="F93" i="5"/>
  <c r="H92" i="5"/>
  <c r="G91" i="5"/>
  <c r="F91" i="5"/>
  <c r="H90" i="5"/>
  <c r="G89" i="5"/>
  <c r="F89" i="5"/>
  <c r="H84" i="5"/>
  <c r="G83" i="5"/>
  <c r="F83" i="5"/>
  <c r="F82" i="5" s="1"/>
  <c r="H81" i="5"/>
  <c r="G80" i="5"/>
  <c r="G79" i="5" s="1"/>
  <c r="F80" i="5"/>
  <c r="F79" i="5" s="1"/>
  <c r="H74" i="5"/>
  <c r="G73" i="5"/>
  <c r="F73" i="5"/>
  <c r="H72" i="5"/>
  <c r="G71" i="5"/>
  <c r="F71" i="5"/>
  <c r="H65" i="5"/>
  <c r="G64" i="5"/>
  <c r="F64" i="5"/>
  <c r="H63" i="5"/>
  <c r="G62" i="5"/>
  <c r="F62" i="5"/>
  <c r="H56" i="5"/>
  <c r="H55" i="5"/>
  <c r="G54" i="5"/>
  <c r="G53" i="5" s="1"/>
  <c r="G52" i="5" s="1"/>
  <c r="F54" i="5"/>
  <c r="F53" i="5" s="1"/>
  <c r="F52" i="5" s="1"/>
  <c r="F51" i="5" s="1"/>
  <c r="F50" i="5" s="1"/>
  <c r="F49" i="5" s="1"/>
  <c r="H48" i="5"/>
  <c r="G47" i="5"/>
  <c r="G46" i="5" s="1"/>
  <c r="F47" i="5"/>
  <c r="F46" i="5" s="1"/>
  <c r="F45" i="5" s="1"/>
  <c r="H44" i="5"/>
  <c r="G43" i="5"/>
  <c r="F43" i="5"/>
  <c r="F42" i="5" s="1"/>
  <c r="F41" i="5" s="1"/>
  <c r="H38" i="5"/>
  <c r="G37" i="5"/>
  <c r="G36" i="5" s="1"/>
  <c r="F37" i="5"/>
  <c r="F36" i="5" s="1"/>
  <c r="F35" i="5" s="1"/>
  <c r="H34" i="5"/>
  <c r="G33" i="5"/>
  <c r="G32" i="5" s="1"/>
  <c r="F33" i="5"/>
  <c r="H31" i="5"/>
  <c r="H30" i="5"/>
  <c r="G29" i="5"/>
  <c r="F29" i="5"/>
  <c r="H28" i="5"/>
  <c r="H27" i="5"/>
  <c r="H26" i="5"/>
  <c r="G25" i="5"/>
  <c r="F25" i="5"/>
  <c r="H18" i="5"/>
  <c r="H17" i="5"/>
  <c r="H16" i="5"/>
  <c r="G15" i="5"/>
  <c r="G14" i="5" s="1"/>
  <c r="F15" i="5"/>
  <c r="F14" i="5" s="1"/>
  <c r="F13" i="5" s="1"/>
  <c r="F12" i="5" s="1"/>
  <c r="F11" i="5" s="1"/>
  <c r="D28" i="4"/>
  <c r="C28" i="4"/>
  <c r="B28" i="4"/>
  <c r="C34" i="4"/>
  <c r="D34" i="4"/>
  <c r="B34" i="4"/>
  <c r="D36" i="4"/>
  <c r="D33" i="4"/>
  <c r="D32" i="4"/>
  <c r="D31" i="4"/>
  <c r="C30" i="4"/>
  <c r="D30" i="4" s="1"/>
  <c r="B30" i="4"/>
  <c r="D27" i="4"/>
  <c r="D26" i="4"/>
  <c r="D25" i="4"/>
  <c r="D24" i="4"/>
  <c r="C23" i="4"/>
  <c r="D23" i="4" s="1"/>
  <c r="B23" i="4"/>
  <c r="D22" i="4"/>
  <c r="D21" i="4"/>
  <c r="C20" i="4"/>
  <c r="B20" i="4"/>
  <c r="B19" i="4" s="1"/>
  <c r="C18" i="4"/>
  <c r="B18" i="4"/>
  <c r="B16" i="4" s="1"/>
  <c r="D17" i="4"/>
  <c r="C16" i="4"/>
  <c r="D15" i="4"/>
  <c r="D14" i="4"/>
  <c r="D13" i="4"/>
  <c r="D12" i="4"/>
  <c r="C11" i="4"/>
  <c r="B11" i="4"/>
  <c r="C12" i="6" l="1"/>
  <c r="C11" i="6" s="1"/>
  <c r="D12" i="6"/>
  <c r="D11" i="6" s="1"/>
  <c r="F143" i="5"/>
  <c r="F142" i="5" s="1"/>
  <c r="F141" i="5" s="1"/>
  <c r="F140" i="5" s="1"/>
  <c r="F70" i="5"/>
  <c r="F69" i="5" s="1"/>
  <c r="F68" i="5" s="1"/>
  <c r="F67" i="5" s="1"/>
  <c r="F66" i="5" s="1"/>
  <c r="F102" i="5"/>
  <c r="H33" i="5"/>
  <c r="H114" i="5"/>
  <c r="G70" i="5"/>
  <c r="F188" i="5"/>
  <c r="F187" i="5" s="1"/>
  <c r="F186" i="5" s="1"/>
  <c r="F185" i="5" s="1"/>
  <c r="H79" i="5"/>
  <c r="F88" i="5"/>
  <c r="F87" i="5" s="1"/>
  <c r="F86" i="5" s="1"/>
  <c r="F85" i="5" s="1"/>
  <c r="G188" i="5"/>
  <c r="G187" i="5" s="1"/>
  <c r="G186" i="5" s="1"/>
  <c r="G185" i="5" s="1"/>
  <c r="H93" i="5"/>
  <c r="F24" i="5"/>
  <c r="F23" i="5" s="1"/>
  <c r="F22" i="5" s="1"/>
  <c r="F169" i="5"/>
  <c r="F168" i="5" s="1"/>
  <c r="F167" i="5" s="1"/>
  <c r="F166" i="5" s="1"/>
  <c r="F196" i="5"/>
  <c r="F123" i="5"/>
  <c r="F122" i="5" s="1"/>
  <c r="F121" i="5" s="1"/>
  <c r="F120" i="5" s="1"/>
  <c r="H201" i="5"/>
  <c r="H29" i="5"/>
  <c r="H124" i="5"/>
  <c r="H125" i="5" s="1"/>
  <c r="F40" i="5"/>
  <c r="F39" i="5" s="1"/>
  <c r="H227" i="5"/>
  <c r="H234" i="5"/>
  <c r="F61" i="5"/>
  <c r="F60" i="5" s="1"/>
  <c r="F59" i="5" s="1"/>
  <c r="F58" i="5" s="1"/>
  <c r="F57" i="5" s="1"/>
  <c r="H172" i="5"/>
  <c r="G226" i="5"/>
  <c r="G225" i="5" s="1"/>
  <c r="H225" i="5" s="1"/>
  <c r="H130" i="5"/>
  <c r="H203" i="5"/>
  <c r="H137" i="5"/>
  <c r="G136" i="5"/>
  <c r="H136" i="5" s="1"/>
  <c r="F246" i="5"/>
  <c r="F245" i="5" s="1"/>
  <c r="F244" i="5" s="1"/>
  <c r="H247" i="5"/>
  <c r="H83" i="5"/>
  <c r="G82" i="5"/>
  <c r="H149" i="5"/>
  <c r="G148" i="5"/>
  <c r="H148" i="5" s="1"/>
  <c r="H241" i="5"/>
  <c r="G240" i="5"/>
  <c r="G239" i="5" s="1"/>
  <c r="H14" i="5"/>
  <c r="G13" i="5"/>
  <c r="G12" i="5" s="1"/>
  <c r="G11" i="5" s="1"/>
  <c r="H36" i="5"/>
  <c r="H46" i="5"/>
  <c r="G45" i="5"/>
  <c r="H45" i="5" s="1"/>
  <c r="F223" i="5"/>
  <c r="G24" i="5"/>
  <c r="F32" i="5"/>
  <c r="H32" i="5" s="1"/>
  <c r="G35" i="5"/>
  <c r="H35" i="5" s="1"/>
  <c r="H43" i="5"/>
  <c r="G42" i="5"/>
  <c r="F129" i="5"/>
  <c r="F128" i="5" s="1"/>
  <c r="H52" i="5"/>
  <c r="G61" i="5"/>
  <c r="H91" i="5"/>
  <c r="H106" i="5"/>
  <c r="H112" i="5"/>
  <c r="H157" i="5"/>
  <c r="F179" i="5"/>
  <c r="F178" i="5" s="1"/>
  <c r="F177" i="5" s="1"/>
  <c r="F176" i="5" s="1"/>
  <c r="F175" i="5" s="1"/>
  <c r="H182" i="5"/>
  <c r="G196" i="5"/>
  <c r="H196" i="5" s="1"/>
  <c r="H210" i="5"/>
  <c r="H215" i="5"/>
  <c r="H15" i="5"/>
  <c r="H71" i="5"/>
  <c r="F78" i="5"/>
  <c r="F77" i="5" s="1"/>
  <c r="F76" i="5" s="1"/>
  <c r="H113" i="5"/>
  <c r="H150" i="5"/>
  <c r="H189" i="5"/>
  <c r="H242" i="5"/>
  <c r="H47" i="5"/>
  <c r="H54" i="5"/>
  <c r="H64" i="5"/>
  <c r="H108" i="5"/>
  <c r="G111" i="5"/>
  <c r="G110" i="5" s="1"/>
  <c r="H110" i="5" s="1"/>
  <c r="G123" i="5"/>
  <c r="G122" i="5" s="1"/>
  <c r="H132" i="5"/>
  <c r="H144" i="5"/>
  <c r="H146" i="5"/>
  <c r="G156" i="5"/>
  <c r="G155" i="5" s="1"/>
  <c r="H155" i="5" s="1"/>
  <c r="H199" i="5"/>
  <c r="G209" i="5"/>
  <c r="H209" i="5" s="1"/>
  <c r="H217" i="5"/>
  <c r="F195" i="5"/>
  <c r="F194" i="5" s="1"/>
  <c r="F193" i="5" s="1"/>
  <c r="F184" i="5" s="1"/>
  <c r="H70" i="5"/>
  <c r="G69" i="5"/>
  <c r="G98" i="5"/>
  <c r="H99" i="5"/>
  <c r="F162" i="5"/>
  <c r="F161" i="5" s="1"/>
  <c r="H163" i="5"/>
  <c r="H191" i="5"/>
  <c r="H219" i="5"/>
  <c r="H25" i="5"/>
  <c r="H37" i="5"/>
  <c r="H62" i="5"/>
  <c r="H73" i="5"/>
  <c r="H80" i="5"/>
  <c r="H100" i="5"/>
  <c r="G105" i="5"/>
  <c r="H107" i="5"/>
  <c r="H180" i="5"/>
  <c r="H197" i="5"/>
  <c r="G214" i="5"/>
  <c r="H216" i="5"/>
  <c r="H221" i="5"/>
  <c r="H228" i="5"/>
  <c r="G51" i="5"/>
  <c r="H53" i="5"/>
  <c r="G88" i="5"/>
  <c r="H126" i="5"/>
  <c r="H127" i="5" s="1"/>
  <c r="H164" i="5"/>
  <c r="H170" i="5"/>
  <c r="G169" i="5"/>
  <c r="H188" i="5"/>
  <c r="H207" i="5"/>
  <c r="H89" i="5"/>
  <c r="H115" i="5"/>
  <c r="H131" i="5"/>
  <c r="G233" i="5"/>
  <c r="F214" i="5"/>
  <c r="F213" i="5" s="1"/>
  <c r="F212" i="5" s="1"/>
  <c r="H138" i="5"/>
  <c r="G143" i="5"/>
  <c r="G179" i="5"/>
  <c r="H204" i="5"/>
  <c r="H206" i="5"/>
  <c r="H220" i="5"/>
  <c r="H248" i="5"/>
  <c r="D16" i="4"/>
  <c r="D20" i="4"/>
  <c r="D11" i="4"/>
  <c r="D18" i="4"/>
  <c r="C19" i="4"/>
  <c r="D19" i="4" s="1"/>
  <c r="F75" i="5" l="1"/>
  <c r="H162" i="5"/>
  <c r="H187" i="5"/>
  <c r="H111" i="5"/>
  <c r="G224" i="5"/>
  <c r="H224" i="5" s="1"/>
  <c r="H61" i="5"/>
  <c r="G60" i="5"/>
  <c r="H60" i="5" s="1"/>
  <c r="F119" i="5"/>
  <c r="H156" i="5"/>
  <c r="H186" i="5"/>
  <c r="G129" i="5"/>
  <c r="G128" i="5" s="1"/>
  <c r="H128" i="5" s="1"/>
  <c r="H123" i="5"/>
  <c r="H226" i="5"/>
  <c r="G154" i="5"/>
  <c r="H154" i="5" s="1"/>
  <c r="H82" i="5"/>
  <c r="G78" i="5"/>
  <c r="H240" i="5"/>
  <c r="H246" i="5"/>
  <c r="H245" i="5" s="1"/>
  <c r="H244" i="5" s="1"/>
  <c r="H42" i="5"/>
  <c r="G41" i="5"/>
  <c r="H24" i="5"/>
  <c r="G23" i="5"/>
  <c r="F21" i="5"/>
  <c r="F20" i="5" s="1"/>
  <c r="H13" i="5"/>
  <c r="H12" i="5" s="1"/>
  <c r="H11" i="5" s="1"/>
  <c r="G195" i="5"/>
  <c r="G194" i="5" s="1"/>
  <c r="G193" i="5" s="1"/>
  <c r="H193" i="5" s="1"/>
  <c r="H179" i="5"/>
  <c r="G178" i="5"/>
  <c r="G168" i="5"/>
  <c r="H169" i="5"/>
  <c r="H88" i="5"/>
  <c r="G87" i="5"/>
  <c r="H214" i="5"/>
  <c r="G213" i="5"/>
  <c r="H105" i="5"/>
  <c r="G104" i="5"/>
  <c r="H239" i="5"/>
  <c r="G238" i="5"/>
  <c r="H161" i="5"/>
  <c r="F160" i="5"/>
  <c r="H98" i="5"/>
  <c r="G97" i="5"/>
  <c r="H233" i="5"/>
  <c r="G232" i="5"/>
  <c r="G68" i="5"/>
  <c r="H69" i="5"/>
  <c r="H122" i="5"/>
  <c r="G121" i="5"/>
  <c r="H143" i="5"/>
  <c r="G142" i="5"/>
  <c r="H51" i="5"/>
  <c r="G50" i="5"/>
  <c r="H185" i="5"/>
  <c r="E35" i="3"/>
  <c r="D34" i="3"/>
  <c r="F34" i="3" s="1"/>
  <c r="D33" i="3"/>
  <c r="F33" i="3" s="1"/>
  <c r="D32" i="3"/>
  <c r="F32" i="3" s="1"/>
  <c r="D31" i="3"/>
  <c r="F31" i="3" s="1"/>
  <c r="F30" i="3"/>
  <c r="D30" i="3"/>
  <c r="D29" i="3"/>
  <c r="F29" i="3" s="1"/>
  <c r="D28" i="3"/>
  <c r="F28" i="3" s="1"/>
  <c r="D27" i="3"/>
  <c r="F27" i="3" s="1"/>
  <c r="D26" i="3"/>
  <c r="F26" i="3" s="1"/>
  <c r="D25" i="3"/>
  <c r="F25" i="3" s="1"/>
  <c r="D24" i="3"/>
  <c r="F24" i="3" s="1"/>
  <c r="D23" i="3"/>
  <c r="F23" i="3" s="1"/>
  <c r="F22" i="3"/>
  <c r="D22" i="3"/>
  <c r="F21" i="3"/>
  <c r="D20" i="3"/>
  <c r="F20" i="3" s="1"/>
  <c r="D19" i="3"/>
  <c r="F19" i="3" s="1"/>
  <c r="D18" i="3"/>
  <c r="F18" i="3" s="1"/>
  <c r="D17" i="3"/>
  <c r="F17" i="3" s="1"/>
  <c r="F16" i="3"/>
  <c r="F15" i="3"/>
  <c r="D15" i="3"/>
  <c r="D14" i="3"/>
  <c r="F14" i="3" s="1"/>
  <c r="D13" i="3"/>
  <c r="F13" i="3" s="1"/>
  <c r="D12" i="3"/>
  <c r="F12" i="3" s="1"/>
  <c r="F19" i="5" l="1"/>
  <c r="G59" i="5"/>
  <c r="H59" i="5" s="1"/>
  <c r="H129" i="5"/>
  <c r="G153" i="5"/>
  <c r="G152" i="5" s="1"/>
  <c r="H152" i="5" s="1"/>
  <c r="H195" i="5"/>
  <c r="G184" i="5"/>
  <c r="H184" i="5" s="1"/>
  <c r="H23" i="5"/>
  <c r="G22" i="5"/>
  <c r="H194" i="5"/>
  <c r="G40" i="5"/>
  <c r="H41" i="5"/>
  <c r="H78" i="5"/>
  <c r="G77" i="5"/>
  <c r="H121" i="5"/>
  <c r="G120" i="5"/>
  <c r="H160" i="5"/>
  <c r="F159" i="5"/>
  <c r="F118" i="5" s="1"/>
  <c r="F250" i="5" s="1"/>
  <c r="H213" i="5"/>
  <c r="G212" i="5"/>
  <c r="H212" i="5" s="1"/>
  <c r="H178" i="5"/>
  <c r="G177" i="5"/>
  <c r="H142" i="5"/>
  <c r="G141" i="5"/>
  <c r="G167" i="5"/>
  <c r="H168" i="5"/>
  <c r="H50" i="5"/>
  <c r="G49" i="5"/>
  <c r="H49" i="5" s="1"/>
  <c r="H68" i="5"/>
  <c r="G67" i="5"/>
  <c r="G231" i="5"/>
  <c r="H232" i="5"/>
  <c r="H97" i="5"/>
  <c r="G96" i="5"/>
  <c r="H238" i="5"/>
  <c r="G237" i="5"/>
  <c r="H237" i="5" s="1"/>
  <c r="H104" i="5"/>
  <c r="G103" i="5"/>
  <c r="H87" i="5"/>
  <c r="G86" i="5"/>
  <c r="H153" i="5"/>
  <c r="D35" i="3"/>
  <c r="F35" i="3" s="1"/>
  <c r="D74" i="2"/>
  <c r="E74" i="2" s="1"/>
  <c r="C74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4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C17" i="2"/>
  <c r="E17" i="2" s="1"/>
  <c r="E15" i="2"/>
  <c r="E14" i="2"/>
  <c r="E13" i="2"/>
  <c r="E12" i="2"/>
  <c r="G58" i="5" l="1"/>
  <c r="H58" i="5" s="1"/>
  <c r="H40" i="5"/>
  <c r="G39" i="5"/>
  <c r="H39" i="5" s="1"/>
  <c r="G76" i="5"/>
  <c r="H76" i="5" s="1"/>
  <c r="H77" i="5"/>
  <c r="H22" i="5"/>
  <c r="G21" i="5"/>
  <c r="G166" i="5"/>
  <c r="H167" i="5"/>
  <c r="H86" i="5"/>
  <c r="G85" i="5"/>
  <c r="G140" i="5"/>
  <c r="H140" i="5" s="1"/>
  <c r="H141" i="5"/>
  <c r="H231" i="5"/>
  <c r="G230" i="5"/>
  <c r="H120" i="5"/>
  <c r="G102" i="5"/>
  <c r="H102" i="5" s="1"/>
  <c r="H103" i="5"/>
  <c r="H96" i="5"/>
  <c r="G95" i="5"/>
  <c r="H95" i="5" s="1"/>
  <c r="H67" i="5"/>
  <c r="G66" i="5"/>
  <c r="H66" i="5" s="1"/>
  <c r="G176" i="5"/>
  <c r="H177" i="5"/>
  <c r="D46" i="1"/>
  <c r="D57" i="1" s="1"/>
  <c r="D38" i="1"/>
  <c r="D44" i="1"/>
  <c r="D17" i="1"/>
  <c r="D12" i="1"/>
  <c r="G57" i="5" l="1"/>
  <c r="G119" i="5"/>
  <c r="H119" i="5" s="1"/>
  <c r="H21" i="5"/>
  <c r="G20" i="5"/>
  <c r="H20" i="5" s="1"/>
  <c r="H57" i="5"/>
  <c r="H85" i="5"/>
  <c r="H75" i="5" s="1"/>
  <c r="G75" i="5"/>
  <c r="G175" i="5"/>
  <c r="H175" i="5" s="1"/>
  <c r="H176" i="5"/>
  <c r="H230" i="5"/>
  <c r="G223" i="5"/>
  <c r="H223" i="5" s="1"/>
  <c r="H166" i="5"/>
  <c r="G159" i="5"/>
  <c r="H159" i="5" s="1"/>
  <c r="G19" i="5" l="1"/>
  <c r="H19" i="5" s="1"/>
  <c r="G118" i="5"/>
  <c r="H118" i="5" s="1"/>
  <c r="G250" i="5" l="1"/>
  <c r="H250" i="5" s="1"/>
</calcChain>
</file>

<file path=xl/sharedStrings.xml><?xml version="1.0" encoding="utf-8"?>
<sst xmlns="http://schemas.openxmlformats.org/spreadsheetml/2006/main" count="921" uniqueCount="491">
  <si>
    <t>Администрация Касибского сельского поселения</t>
  </si>
  <si>
    <t>182</t>
  </si>
  <si>
    <t>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</si>
  <si>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</si>
  <si>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</si>
  <si>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</si>
  <si>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</si>
  <si>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</si>
  <si>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</si>
  <si>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</si>
  <si>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</si>
  <si>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</si>
  <si>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</si>
  <si>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</si>
  <si>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100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</si>
  <si>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</si>
  <si>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</si>
  <si>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</si>
  <si>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</si>
  <si>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</si>
  <si>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</si>
  <si>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</si>
  <si>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</si>
  <si>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10503010011000110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</si>
  <si>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</si>
  <si>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10503010012100110</t>
  </si>
  <si>
    <t>Единый сельскохозяйственный налог (пени по соответствующему платежу)</t>
  </si>
  <si>
    <t>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</si>
  <si>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</si>
  <si>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</si>
  <si>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</si>
  <si>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10604011021000110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</si>
  <si>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</si>
  <si>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10604011022100110</t>
  </si>
  <si>
    <t>Транспортный налог с организаций (пени по соответствующему платежу)</t>
  </si>
  <si>
    <t>10604012021000110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</si>
  <si>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</si>
  <si>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10604012022100110</t>
  </si>
  <si>
    <t>Транспортный налог с физических лиц (пени по соответствующему платежу)</t>
  </si>
  <si>
    <t>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</si>
  <si>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</si>
  <si>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10606033102100110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</si>
  <si>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</si>
  <si>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10606043101000110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</si>
  <si>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</si>
  <si>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10606043102100110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</si>
  <si>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</si>
  <si>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704</t>
  </si>
  <si>
    <t>10804020011000110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</si>
  <si>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</si>
  <si>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10904053102100110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</si>
  <si>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</si>
  <si>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10904053102200110</t>
  </si>
  <si>
    <t>Земельный налог (по обязательствам, возникшим до 1 января 2006 года), мобилизуемый на территориях сельских поселений (проценты по соответствующему платежу)</t>
  </si>
  <si>
    <t>11105025100000120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</si>
  <si>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</si>
  <si>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622</t>
  </si>
  <si>
    <t>11109045100000120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</si>
  <si>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</si>
  <si>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11402053100000410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</si>
  <si>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</si>
  <si>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20215001100000151</t>
  </si>
  <si>
    <t>Дотации бюджетам сельских поселений на выравнивание бюджетной обеспеченности</t>
  </si>
  <si>
    <t>20220216100000151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</si>
  <si>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</si>
  <si>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20230024100000151</t>
  </si>
  <si>
    <t>Субвенции бюджетам сельских поселений на выполнение передаваемых полномочий субъектов Российской Федерации</t>
  </si>
  <si>
    <t>631</t>
  </si>
  <si>
    <t>20235118100000151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</si>
  <si>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</si>
  <si>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20249999100000151</t>
  </si>
  <si>
    <t>Прочие межбюджетные трансферты, передаваемые бюджетам сельских поселений</t>
  </si>
  <si>
    <t>21960010100000151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</si>
  <si>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</si>
  <si>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Код бюджетной класссификации</t>
  </si>
  <si>
    <t>Наименование показателя</t>
  </si>
  <si>
    <t>главного администратора доходов бюджета</t>
  </si>
  <si>
    <t>4</t>
  </si>
  <si>
    <t>Федеральное казначейство</t>
  </si>
  <si>
    <t>Федеральная налоговая служба</t>
  </si>
  <si>
    <t>Орган местного самоуправления Соликамского городского округа администрация города Соликамска</t>
  </si>
  <si>
    <t>Управление культуры администрации города Соликамска</t>
  </si>
  <si>
    <t>Приложение 1</t>
  </si>
  <si>
    <t>к решению Соликамской</t>
  </si>
  <si>
    <t>городской Думы</t>
  </si>
  <si>
    <t xml:space="preserve">от                       2019 № </t>
  </si>
  <si>
    <t>Исполнение доходной части бюджета Касибского сельского поселения по кодам классификации доходов за 2018 год</t>
  </si>
  <si>
    <t xml:space="preserve">от           2019 № </t>
  </si>
  <si>
    <t>Исполнено</t>
  </si>
  <si>
    <t>тыс.руб.</t>
  </si>
  <si>
    <t xml:space="preserve">ВСЕГО </t>
  </si>
  <si>
    <t>Приложение 2</t>
  </si>
  <si>
    <t>Исполнение доходной части бюджета Касибского сельского поселения по кодам поступлений в бюджет (группам, подгруппам, статьям, подстатьям, элементам классификации доходов) за 2018 год</t>
  </si>
  <si>
    <t>Код класификации доходов бюджета</t>
  </si>
  <si>
    <t>5</t>
  </si>
  <si>
    <t>000 1 00 00000 00 0000.000</t>
  </si>
  <si>
    <t>НАЛОГОВЫЕ И НЕНАЛОГОВЫЕ ДОХОДЫ</t>
  </si>
  <si>
    <t>000 1 01 00000 00 0000.000</t>
  </si>
  <si>
    <t>НАЛОГИ НА ПРИБЫЛЬ, ДОХОДЫ</t>
  </si>
  <si>
    <t>000 1 01 02000 01 0000.110</t>
  </si>
  <si>
    <t>Налог на доходы физических лиц</t>
  </si>
  <si>
    <t>000 1 01 02010 01 0000.110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</si>
  <si>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</si>
  <si>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000 1 01 02030 01 0000.110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</si>
  <si>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</si>
  <si>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000 1 03 00000 00 0000.000</t>
  </si>
  <si>
    <t>НАЛОГИ НА ТОВАРЫ (РАБОТЫ, УСЛУГИ), РЕАЛИЗУЕМЫЕ НА ТЕРРИТОРИИ РОССИЙСКОЙ ФЕДЕРАЦИИ</t>
  </si>
  <si>
    <t>000 1 03 02000 01 0000.110</t>
  </si>
  <si>
    <t>Акцизы по подакцизным товарам (продукции), производимым на территории Российской Федерации</t>
  </si>
  <si>
    <t>000 1 03 02230 01 0000.110</t>
  </si>
  <si>
    <t>000 1 03 02240 01 0000.110</t>
  </si>
  <si>
    <t>000 1 03 02250 01 0000.110</t>
  </si>
  <si>
    <t>000 1 03 02260 01 0000.110</t>
  </si>
  <si>
    <t>000 1 05 00000 00 0000.000</t>
  </si>
  <si>
    <t>НАЛОГИ НА СОВОКУПНЫЙ ДОХОД</t>
  </si>
  <si>
    <t>000 1 05 03000 01 0000.110</t>
  </si>
  <si>
    <t>Единый сельскохозяйственный налог</t>
  </si>
  <si>
    <t>000 1 05 03010 01 0000.110</t>
  </si>
  <si>
    <t>000 1 06 00000 00 0000.000</t>
  </si>
  <si>
    <t>НАЛОГИ НА ИМУЩЕСТВО</t>
  </si>
  <si>
    <t>000 1 06 01000 00 0000.110</t>
  </si>
  <si>
    <t>Налог на имущество физических лиц</t>
  </si>
  <si>
    <t>000 1 06 01030 10 0000.110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</si>
  <si>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</si>
  <si>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000 1 06 04000 02 0000.110</t>
  </si>
  <si>
    <t>Транспортный налог</t>
  </si>
  <si>
    <t>000 1 06 04011 02 0000.110</t>
  </si>
  <si>
    <t>Транспортный налог с организаций</t>
  </si>
  <si>
    <t>000 1 06 04012 02 0000.110</t>
  </si>
  <si>
    <t>Транспортный налог с физических лиц</t>
  </si>
  <si>
    <t>000 1 06 06000 00 0000.110</t>
  </si>
  <si>
    <t>Земельный налог</t>
  </si>
  <si>
    <t>000 1 06 06030 00 0000.110</t>
  </si>
  <si>
    <t>Земельный налог с организаций</t>
  </si>
  <si>
    <t>000 1 06 06033 10 0000.110</t>
  </si>
  <si>
    <t>Земельный налог с организаций, обладающих земельным участком, расположенным в границах сельских поселений</t>
  </si>
  <si>
    <t>000 1 06 06040 00 0000.110</t>
  </si>
  <si>
    <t>Земельный налог с физических лиц</t>
  </si>
  <si>
    <t>000 1 06 06043 10 0000.110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</si>
  <si>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</si>
  <si>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000 1 08 00000 00 0000.000</t>
  </si>
  <si>
    <t>ГОСУДАРСТВЕННАЯ ПОШЛИНА</t>
  </si>
  <si>
    <t>000 1 08 04000 01 0000.110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</si>
  <si>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</si>
  <si>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000 1 08 04020 01 0000.110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</si>
  <si>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</si>
  <si>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000 1 09 00000 00 0000.000</t>
  </si>
  <si>
    <t>ЗАДОЛЖЕННОСТЬ И ПЕРЕРАСЧЕТЫ ПО ОТМЕНЕННЫМ НАЛОГАМ, СБОРАМ И ИНЫМ ОБЯЗАТЕЛЬНЫМ ПЛАТЕЖАМ</t>
  </si>
  <si>
    <t>000 1 09 04000 00 0000.110</t>
  </si>
  <si>
    <t>Налоги на имущество</t>
  </si>
  <si>
    <t>000 1 09 04050 00 0000.110</t>
  </si>
  <si>
    <t>Земельный налог (по обязательствам, возникшим до 1 января 2006 года)</t>
  </si>
  <si>
    <t>000  1 09 04053 10 0000.110</t>
  </si>
  <si>
    <t>Земельный налог (по обязательствам, возникшим до 1 января 2006 года), мобилизуемый на территориях сельских поселений</t>
  </si>
  <si>
    <t>000 1 11 00000 00 0000.000</t>
  </si>
  <si>
    <t>ДОХОДЫ ОТ ИСПОЛЬЗОВАНИЯ ИМУЩЕСТВА, НАХОДЯЩЕГОСЯ В ГОСУДАРСТВЕННОЙ И МУНИЦИПАЛЬНОЙ СОБСТВЕННОСТИ</t>
  </si>
  <si>
    <t>000 1 11 05000 00 0000.120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</si>
  <si>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</si>
  <si>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000 1 11 05020 00 0000.120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</si>
  <si>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</si>
  <si>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000 11105025100000120</t>
  </si>
  <si>
    <t>000 1 11 09000 00 0000.120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</si>
  <si>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</si>
  <si>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000 1 11 09040 00 0000.120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</si>
  <si>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</si>
  <si>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000 1 11 09045 10 0000.120</t>
  </si>
  <si>
    <t>000 1 14 00000 00 0000.000</t>
  </si>
  <si>
    <t>ДОХОДЫ ОТ ПРОДАЖИ МАТЕРИАЛЬНЫХ И НЕМАТЕРИАЛЬНЫХ АКТИВОВ</t>
  </si>
  <si>
    <t>000 1 14 02000 00 0000.000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</si>
  <si>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</si>
  <si>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000 1 14 02050 10 0000.410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</si>
  <si>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</si>
  <si>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000 1 14 02053 10 0000.410</t>
  </si>
  <si>
    <t>000 2 00 00000 00 0000.000</t>
  </si>
  <si>
    <t>БЕЗВОЗМЕЗДНЫЕ ПОСТУПЛЕНИЯ</t>
  </si>
  <si>
    <t>000 2 02 00000 00 0000.000</t>
  </si>
  <si>
    <t>БЕЗВОЗМЕЗДНЫЕ ПОСТУПЛЕНИЯ ОТ ДРУГИХ БЮДЖЕТОВ БЮДЖЕТНОЙ СИСТЕМЫ РОССИЙСКОЙ ФЕДЕРАЦИИ</t>
  </si>
  <si>
    <t>000 2 02 10000 00 0000.151</t>
  </si>
  <si>
    <t>Дотации бюджетам бюджетной системы Российской Федерации</t>
  </si>
  <si>
    <t>000 2 02 15001 00 0000.151</t>
  </si>
  <si>
    <t>Дотации на выравнивание бюджетной обеспеченности</t>
  </si>
  <si>
    <t>000 2 02 15001 10 0000.151</t>
  </si>
  <si>
    <t>000 2 02 20000 00 0000.151</t>
  </si>
  <si>
    <t>Субсидии бюджетам бюджетной системы Российской Федерации (межбюджетные субсидии)</t>
  </si>
  <si>
    <t>000 2 02 20216 00 0000.151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</si>
  <si>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</si>
  <si>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000 2 02 20216 10 0000.151</t>
  </si>
  <si>
    <t>000 2 02 30000 00 0000.151</t>
  </si>
  <si>
    <t>Субвенции бюджетам бюджетной системы Российской Федерации</t>
  </si>
  <si>
    <t>000 2 02 30024 00 0000.151</t>
  </si>
  <si>
    <t>Субвенции местным бюджетам на выполнение передаваемых полномочий субъектов Российской Федерации</t>
  </si>
  <si>
    <t>000 2 02 30024 10 0000.151</t>
  </si>
  <si>
    <t>000 2 02 35118 00 0000.151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</si>
  <si>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</si>
  <si>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000 2 02 35118 10 0000.151</t>
  </si>
  <si>
    <t>000 2 02 40000 00 0000.151</t>
  </si>
  <si>
    <t>Иные межбюджетные трансферты</t>
  </si>
  <si>
    <t>000 2 02 49999 00 0000.151</t>
  </si>
  <si>
    <t>Прочие межбюджетные трансферты, передаваемые бюджетам</t>
  </si>
  <si>
    <t>000 2 02 49999 10 0000.151</t>
  </si>
  <si>
    <t>000 2 19 00000 00 0000.000</t>
  </si>
  <si>
    <t>ВОЗВРАТ ОСТАТКОВ СУБСИДИЙ, СУБВЕНЦИЙ И ИНЫХ МЕЖБЮДЖЕТНЫХ ТРАНСФЕРТОВ, ИМЕЮЩИХ ЦЕЛЕВОЕ НАЗНАЧЕНИЕ, ПРОШЛЫХ ЛЕТ</t>
  </si>
  <si>
    <t>000 2 19 00000 10 0000.151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</si>
  <si>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</si>
  <si>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000 2 19 60010 10 0000.151</t>
  </si>
  <si>
    <t>3</t>
  </si>
  <si>
    <t xml:space="preserve">Уточненный план </t>
  </si>
  <si>
    <t xml:space="preserve">% исполнения </t>
  </si>
  <si>
    <t>Приложение 3</t>
  </si>
  <si>
    <t>Исполнение бюджета Касибского сельского поселения по разделам и подразделам классификации расходов бюджета за 2018 год</t>
  </si>
  <si>
    <t>Раздел</t>
  </si>
  <si>
    <t>подраздел</t>
  </si>
  <si>
    <t>Наименование КФСР</t>
  </si>
  <si>
    <t>01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</si>
  <si>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</si>
  <si>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</si>
  <si>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</si>
  <si>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</si>
  <si>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</si>
  <si>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</si>
  <si>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</si>
  <si>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</t>
  </si>
  <si>
    <t>Резервные фонды</t>
  </si>
  <si>
    <t>0113</t>
  </si>
  <si>
    <t>Другие общегосударственные вопросы</t>
  </si>
  <si>
    <t>02</t>
  </si>
  <si>
    <t>Национальная оборона</t>
  </si>
  <si>
    <t>0203</t>
  </si>
  <si>
    <t>Мобилизационная и вневойсковая подготовка</t>
  </si>
  <si>
    <t>03</t>
  </si>
  <si>
    <t>Национальная безопасность и правоохранителная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</si>
  <si>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</si>
  <si>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</si>
  <si>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</si>
  <si>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</si>
  <si>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04</t>
  </si>
  <si>
    <t>Национальная экономика</t>
  </si>
  <si>
    <t>0409</t>
  </si>
  <si>
    <t>Дорожное хозяйство (дорожные фонды)</t>
  </si>
  <si>
    <t>05</t>
  </si>
  <si>
    <t>Жилищно-коммунальное хозяйство</t>
  </si>
  <si>
    <t>0502</t>
  </si>
  <si>
    <t>Коммунальное хозяйство</t>
  </si>
  <si>
    <t>0503</t>
  </si>
  <si>
    <t>Благоустройство</t>
  </si>
  <si>
    <t>08</t>
  </si>
  <si>
    <t>Культура, кинематография</t>
  </si>
  <si>
    <t>0801</t>
  </si>
  <si>
    <t>Культура</t>
  </si>
  <si>
    <t>10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</si>
  <si>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</si>
  <si>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</si>
  <si>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</si>
  <si>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</si>
  <si>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</si>
  <si>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11</t>
  </si>
  <si>
    <t>Физическая культура и спорт</t>
  </si>
  <si>
    <t>1101</t>
  </si>
  <si>
    <t>Физическая культура</t>
  </si>
  <si>
    <t>1</t>
  </si>
  <si>
    <t>2</t>
  </si>
  <si>
    <t>ВСЕГО</t>
  </si>
  <si>
    <t>Приложение 4</t>
  </si>
  <si>
    <t>Исполнение расходов по муниципальным программам и непрограммным направлениям деятельности бюджета Касибского сельского поселения за 2018 год</t>
  </si>
  <si>
    <t>Наименование муниципальной программы, подпрограммы</t>
  </si>
  <si>
    <t>Муниципальная программа  "Развитие культуры и физической культуры  в Касибском сельском поселении"</t>
  </si>
  <si>
    <t xml:space="preserve">Подпрограмма "Развитие культуры" </t>
  </si>
  <si>
    <t>Подпрограмма "Предоставление  мер социальной поддержки отдельным категориям граждан, работающим в муниципальных учреждениях и проживающим в сельской местности и поселках городского типа (рабочих поселках), по оплате жилого помещения и коммунальных услуг"</t>
  </si>
  <si>
    <t xml:space="preserve">Подпрограмма "Развитие физической культуры в поселении"  </t>
  </si>
  <si>
    <t>Подпрограмма "Приведение в нормативное состояние объектов культуры в Касибском сельском поселении"</t>
  </si>
  <si>
    <t>Муниципальная программа "Защита населения и территории от чрезвычайных ситуаций и пожарная безопасность"</t>
  </si>
  <si>
    <t xml:space="preserve">Подпрограмма "Защита населения и территории  от чрезвычайных ситуаций природного и техногенного характера" </t>
  </si>
  <si>
    <t>Подпрограмма "Обеспечение первичных мер пожарной безопасности в границах населенных пунктов поселения"</t>
  </si>
  <si>
    <t>Муниципальная программа "Создание комфортной среды проживания в Касибском сельском поселении"</t>
  </si>
  <si>
    <t xml:space="preserve">Подпрограмма "Муниципальный дорожный фонд Касибского сельского поселения" </t>
  </si>
  <si>
    <t xml:space="preserve">Подпрограмма "Благоустройство населенных пунктов" </t>
  </si>
  <si>
    <t xml:space="preserve">Подпрограмма "Развитие коммунально-инженерной инфраструктуры Касибского сельского поселения " </t>
  </si>
  <si>
    <t xml:space="preserve">Муниципальная программа "Совершенствование муниципального управления в Касибском сельском поселении </t>
  </si>
  <si>
    <t xml:space="preserve">Подпрограмма «Формирование общедоступной информационно-коммуникационной среды» </t>
  </si>
  <si>
    <t xml:space="preserve">Подпрограмма «Развитие муниципальной службы и организация деятельности органов местного самоуправления» </t>
  </si>
  <si>
    <t xml:space="preserve">Подпрограмма «Предоставление ИМТ бюджету Соликамского муниципального района из бюджета Касибского сельского поселения на выполнение части полномочий Касибского сельского поселения» </t>
  </si>
  <si>
    <t>Подпрограмма «Управление имуществом"</t>
  </si>
  <si>
    <t>Непрограммные направления расходов</t>
  </si>
  <si>
    <t>Депутаты Совета депутатов Касибского сельского поселения</t>
  </si>
  <si>
    <t>Резервный фонд администрации Касибского сельского поселения</t>
  </si>
  <si>
    <t>Составление протоколов об административных правонарушениях</t>
  </si>
  <si>
    <t xml:space="preserve">от      2019 № </t>
  </si>
  <si>
    <t xml:space="preserve"> итого по муниципальным программам </t>
  </si>
  <si>
    <t xml:space="preserve">итого по непрограммным направлениям деятельности  </t>
  </si>
  <si>
    <t>Приложение 5</t>
  </si>
  <si>
    <t xml:space="preserve">Исполнение бюджета Касибского сельского поселения по ведомственной структуре расходов за 2018 год
</t>
  </si>
  <si>
    <t>Ведомство</t>
  </si>
  <si>
    <t>целевая статья</t>
  </si>
  <si>
    <t>вид расходов</t>
  </si>
  <si>
    <t>Наименование расходов</t>
  </si>
  <si>
    <t>7</t>
  </si>
  <si>
    <t>Орган местного самоуправления муниципального образования Соликамская городская Дума</t>
  </si>
  <si>
    <t>0100</t>
  </si>
  <si>
    <t>9100000000</t>
  </si>
  <si>
    <t>Обеспечение деятельности органов местного самоуправления Касибского сельского поселения</t>
  </si>
  <si>
    <t>9100000030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</si>
  <si>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</si>
  <si>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200</t>
  </si>
  <si>
    <t>Закупка товаров, работ и услуг для обеспечения государственных (муниципальных) нужд</t>
  </si>
  <si>
    <t>800</t>
  </si>
  <si>
    <t>Иные бюджетные ассигнования</t>
  </si>
  <si>
    <t>0600000000</t>
  </si>
  <si>
    <t>Муниципальная программа "Совершенствование муниципального управления в Касибском сельском поселении"</t>
  </si>
  <si>
    <t>0620000000</t>
  </si>
  <si>
    <t>Подпрограмма "Развитие муниципальной службы и организация деятельности органов местного самоуправления"</t>
  </si>
  <si>
    <t>0620100000</t>
  </si>
  <si>
    <t>Основное мероприятие Обеспечение деятельности органов местного самоуправления Касибского сельского поселения</t>
  </si>
  <si>
    <t>0620100040</t>
  </si>
  <si>
    <t>Содержание органов местного самоуправления</t>
  </si>
  <si>
    <t>0620100400</t>
  </si>
  <si>
    <t>Оказание финансовой поддержки в форме иных межбюджетных трансфертов из бюджета муниципального района бюджетам сельских поселений</t>
  </si>
  <si>
    <t>Социальное обеспечение и иные выплаты населению</t>
  </si>
  <si>
    <t>9300000000</t>
  </si>
  <si>
    <t>Мероприятия, осуществляемые органами местного самоуправления по переданным государственным полномочиям в рамках непрограммных направлений расходов</t>
  </si>
  <si>
    <t>930002П040</t>
  </si>
  <si>
    <t>9200000000</t>
  </si>
  <si>
    <t>Мероприятия, осуществляемые органами местного самоуправления Касибского сельского поселения, в рамках непрограммных направлений расходов</t>
  </si>
  <si>
    <t>9200000200</t>
  </si>
  <si>
    <t>0610000000</t>
  </si>
  <si>
    <t>Подпрограмма "Формирование общедоступной информационно-коммуникационной среды"</t>
  </si>
  <si>
    <t>0610100000</t>
  </si>
  <si>
    <t>Основное мероприятие "Информирование населения о деятельности органов местного самоуправления"</t>
  </si>
  <si>
    <t>06101И0010</t>
  </si>
  <si>
    <t>Расходы на информирование населения через средства массовой информации и информационный бюллетень Соликамского муниципального района «Маяк района»</t>
  </si>
  <si>
    <t>0640000000</t>
  </si>
  <si>
    <t>0640200000</t>
  </si>
  <si>
    <t>Основное мероприятие "Проведение паспортизации, оценки имущества и государственная регистрация прав на недвижимое и другое имущество"</t>
  </si>
  <si>
    <t>06402И0080</t>
  </si>
  <si>
    <t>Мероприятия по учету объектов недвижимости, обеспечение постановки их на кадастровый учет, регистрация права муниципальной собственности, предпродажная подготовка объектов недвижимости и земельных участков</t>
  </si>
  <si>
    <t>0200</t>
  </si>
  <si>
    <t>Подпрограмма «Развитие муниципальной службы и организация деятельности органов местного самоуправления»</t>
  </si>
  <si>
    <t>0620300000</t>
  </si>
  <si>
    <t>Основное мероприятие "Осуществление первичного воинского учета на территориях, где отсутствуют военные комиссариаты"</t>
  </si>
  <si>
    <t>0620351180</t>
  </si>
  <si>
    <t>Осуществление первичного воинского учета на территориях, где отсутствуют военные комиссариаты</t>
  </si>
  <si>
    <t>0300</t>
  </si>
  <si>
    <t>Национальная безопасность и правоохранительная деятельность</t>
  </si>
  <si>
    <t>0300000000</t>
  </si>
  <si>
    <t>0320000000</t>
  </si>
  <si>
    <t>0320100000</t>
  </si>
  <si>
    <t>Основное мероприятие "Обеспечение первичных мер пожарной безопасности в границах населенных пунктов поселения"</t>
  </si>
  <si>
    <t>0320100400</t>
  </si>
  <si>
    <t>03201К0020</t>
  </si>
  <si>
    <t>Обеспечение первичных мер пожарной безопасности в Касибском сельском поселении</t>
  </si>
  <si>
    <t>0400</t>
  </si>
  <si>
    <t>0400000000</t>
  </si>
  <si>
    <t>0410000000</t>
  </si>
  <si>
    <t>Подпрограмма "Муниципальный дорожный фонд Касибского сельского поселения"</t>
  </si>
  <si>
    <t>0410100000</t>
  </si>
  <si>
    <t>Основное мероприятие "Содержание и приведение в нормативное состояние автомобильных дорог общего пользования местного значения"</t>
  </si>
  <si>
    <t>04101SТ040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</si>
  <si>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</si>
  <si>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04101П0010</t>
  </si>
  <si>
    <t>Содержание автомобильных дорог и искусственных сооружений на них</t>
  </si>
  <si>
    <t>0500</t>
  </si>
  <si>
    <t>0440000000</t>
  </si>
  <si>
    <t>Подпрограмма "Развитие коммунально-инженерной инфраструктуры Касибского сельского поселения"</t>
  </si>
  <si>
    <t>0440100000</t>
  </si>
  <si>
    <t>Основное мероприятие «Приведение в нормативное состояние системы водоснабжения Касибского сельского поселения»</t>
  </si>
  <si>
    <t>04401Г0050</t>
  </si>
  <si>
    <t>Содержание и обеспечение деятельности артезианских скважин, водонапорных башен, сетей водоснабжения и водоотведения</t>
  </si>
  <si>
    <t>0440200000</t>
  </si>
  <si>
    <t>Основное мероприятие "Составление проекта зон санитарной охраны водозаборов"</t>
  </si>
  <si>
    <t>04402Г0060</t>
  </si>
  <si>
    <t>Составление проекта зон санитарной охраны водозаборов</t>
  </si>
  <si>
    <t>0420000000</t>
  </si>
  <si>
    <t>Подпрограмма "Благоустройство населенных пунктов"</t>
  </si>
  <si>
    <t>0420100000</t>
  </si>
  <si>
    <t>Основное мероприятие "Содержание уличного освещения в населенных пунктах Касибского сельского поселения"</t>
  </si>
  <si>
    <t>04201У0010</t>
  </si>
  <si>
    <t>Оплата электроэнергии уличного освещения</t>
  </si>
  <si>
    <t>04201У0020</t>
  </si>
  <si>
    <t>Ремонт оборудования уличного освещения</t>
  </si>
  <si>
    <t>04201У0030</t>
  </si>
  <si>
    <t>Размещение оборудования уличного освещения</t>
  </si>
  <si>
    <t>1000</t>
  </si>
  <si>
    <t>0620200000</t>
  </si>
  <si>
    <t>Основное мероприятие "Организация мероприятий по начислению и выплате пенсий за выслугу лет"</t>
  </si>
  <si>
    <t>06202П0400</t>
  </si>
  <si>
    <t>Расходы на выплату пенсии за выслугу лет лицам муниципальной службы и на выплату пенсии за выслугу лет лицам, замещавшим выборные должности муниципальной службы Касибского сельского поселения</t>
  </si>
  <si>
    <t>300</t>
  </si>
  <si>
    <t>Социальное обеспечение и иные выплаты населению</t>
  </si>
  <si>
    <t>0800</t>
  </si>
  <si>
    <t>0200000000</t>
  </si>
  <si>
    <t>Муниципальная программа "Развитие культуры и физической культуры в Касибском сельском поселении"</t>
  </si>
  <si>
    <t>0210000000</t>
  </si>
  <si>
    <t>Подпрограмма "Развитие культуры"</t>
  </si>
  <si>
    <t>0210100000</t>
  </si>
  <si>
    <t>Основное мероприятие "Развитие культуры"</t>
  </si>
  <si>
    <t>02101А0010</t>
  </si>
  <si>
    <t>Субсидии МБУК "Вильвенский СДК" на выполнение муниципального задания</t>
  </si>
  <si>
    <t>600</t>
  </si>
  <si>
    <t>Предоставление субсидий бюджетным, автономным учреждениям и иным некоммерческим организациям</t>
  </si>
  <si>
    <t>0220000000</t>
  </si>
  <si>
    <t xml:space="preserve">Подпрограмма "Предоставление мер социальной поддержки отдельным категориям граждан, работающим в муниципальных учреждениях и проживающим в сельской местности и поселках городского типа (рабочих поселках), по оплате жилого помещения и коммунальных услуг" </t>
  </si>
  <si>
    <t>0220100000</t>
  </si>
  <si>
    <t>Основное мероприятие "Предоставление мер социальной поддержки отдельным категориям граждан, работающим в муниципальных учреждениях и проживающим в сельской местности и поселках городского типа (рабочих поселках), по оплате жилого помещения и коммунальных услуг"</t>
  </si>
  <si>
    <t>022012С180</t>
  </si>
  <si>
    <t>Предоставление мер социальной поддержки отдельным категориям граждан, работающим в муниципальных учреждениях и проживающим в сельской местности и поселках городского типа (рабочих поселках), по оплате жилого помещения и коммунальных услуг</t>
  </si>
  <si>
    <t>Функционирование высшего должностного лица субъекта Российской  Федерации и муниципального образования</t>
  </si>
  <si>
    <t>Основное мероприятие "Обеспечение деятельности органов местного самоуправления Касибского сельского поселения"</t>
  </si>
  <si>
    <t>0620100010</t>
  </si>
  <si>
    <t>Глава Касибского сельского поселения</t>
  </si>
  <si>
    <t>0630000000</t>
  </si>
  <si>
    <t>Подпрограмма «Предоставление ИМТ бюджету Соликамского муниципального района из бюджета Касибского сельского поселения на выполнение части полномочий Касибского сельского поселения»»</t>
  </si>
  <si>
    <t>0630100000</t>
  </si>
  <si>
    <t>Основное мероприятие "Иные межбюджетные трансферты на выполнение полномочий органа местного самоуправления по вопросам местного значения поселений согласно заключенных соглашений"</t>
  </si>
  <si>
    <t>06301Ф0010</t>
  </si>
  <si>
    <t>Иные межбюджетные трансферты на выполнение полномочий органа местного самоуправления по вопросам местного значения поселений согласно заключенных соглашений</t>
  </si>
  <si>
    <t>500</t>
  </si>
  <si>
    <t>Межбюджетные трансферты</t>
  </si>
  <si>
    <t>06101И0020</t>
  </si>
  <si>
    <t>Расходы на оплату членского взноса в Совет муниципальных образований</t>
  </si>
  <si>
    <t>Подпрограмма "Управление имуществом"</t>
  </si>
  <si>
    <t>0310000000</t>
  </si>
  <si>
    <t>Подпрограмма "Защита населения и территории от чрезвычайных ситуаций природного и техногенного характера"</t>
  </si>
  <si>
    <t>0310100000</t>
  </si>
  <si>
    <t>Основное мероприятие "Обеспечение безопасности населенных пунктов от природных пожаров"</t>
  </si>
  <si>
    <t>03101К0010</t>
  </si>
  <si>
    <t>Обеспечение безопасности населенных пунктов от природных пожаров</t>
  </si>
  <si>
    <t>Основное мероприятие "Приведение в нормативное состояние системы водоснабжения Касибского сельского поселения"</t>
  </si>
  <si>
    <t>04401Г0040</t>
  </si>
  <si>
    <t>Ремонт артезианских скважин водонапорных башен и сетей водопровода</t>
  </si>
  <si>
    <t>0420200000</t>
  </si>
  <si>
    <t>Основное оборудование "Сбор и вывоз мусора с территории поселения"</t>
  </si>
  <si>
    <t>04202М0040</t>
  </si>
  <si>
    <t>Сбор и вывоз мусора с территории поселения</t>
  </si>
  <si>
    <t>0420300000</t>
  </si>
  <si>
    <t>Основное мероприятие "Содержание мест захоронения на территории Касибского сельского поселения"</t>
  </si>
  <si>
    <t>04203У0040</t>
  </si>
  <si>
    <t>Мероприятия по содержанию мест захоронения</t>
  </si>
  <si>
    <t>0420400000</t>
  </si>
  <si>
    <t>Основное мероприятие "Благоустройство населенных пунктов Касибского сельского поселения"</t>
  </si>
  <si>
    <t>04204У0050</t>
  </si>
  <si>
    <t>Мероприятия по благоустройству населенных пунктов</t>
  </si>
  <si>
    <t>0240000000</t>
  </si>
  <si>
    <t>0240100000</t>
  </si>
  <si>
    <t>Основное мероприятие "Приведение в нормативное состояние объектов учреждений культуры"</t>
  </si>
  <si>
    <t>02401К0020</t>
  </si>
  <si>
    <t>Укрепление материально-технической базы МБУК "Вильвенский СДК"</t>
  </si>
  <si>
    <t>1100</t>
  </si>
  <si>
    <t>0230000000</t>
  </si>
  <si>
    <t>Подпрограмма "Развитие физической культуры в поселении"</t>
  </si>
  <si>
    <t>0230100000</t>
  </si>
  <si>
    <t>Основное мероприятие "Проведение физкультурно - оздоровительных мероприятий на территории поселения, участие в районных мероприятиях"</t>
  </si>
  <si>
    <t>02301А0030</t>
  </si>
  <si>
    <t>Проведение физкультурно - оздоровительных мероприятий на территории поселения, участие в районных мероприятиях</t>
  </si>
  <si>
    <t>Совет депутатов Касибского сельского поселения</t>
  </si>
  <si>
    <t xml:space="preserve">от        2019 № </t>
  </si>
  <si>
    <t>раздел,      подраздел</t>
  </si>
  <si>
    <t>Приложение 6</t>
  </si>
  <si>
    <t>Источники финансирование дефицита бюджета Касибского сельского поселения по кодам классификации источников финансирования дефицитов бюджетов  за 2018 год</t>
  </si>
  <si>
    <t xml:space="preserve"> тыс.руб.</t>
  </si>
  <si>
    <t xml:space="preserve">Код бюджетной классификации источника  финансирования дефицита </t>
  </si>
  <si>
    <t>Уточненный годовой план</t>
  </si>
  <si>
    <t xml:space="preserve">Исполнено        </t>
  </si>
  <si>
    <t xml:space="preserve">   000 00 00 00 00 00 0000 000</t>
  </si>
  <si>
    <t>Источники финансирования дефицита бюджета- всего</t>
  </si>
  <si>
    <t xml:space="preserve">   000 01 05 00 00 00 0000 000</t>
  </si>
  <si>
    <t>Изменение остатков средств на счетах по учету средств бюджетов</t>
  </si>
  <si>
    <t xml:space="preserve">   000 01 05 00 00 00 0000 500</t>
  </si>
  <si>
    <t>Увеличение  остатков средств бюджетов</t>
  </si>
  <si>
    <t xml:space="preserve">   000 01 05 02 00 00 0000 500</t>
  </si>
  <si>
    <t>Увеличение  прочих остатков средств бюджетов</t>
  </si>
  <si>
    <t xml:space="preserve">   000 01 05 02 01 00 0000 510</t>
  </si>
  <si>
    <t>Увеличение  прочих остатков денежных средств бюджетов</t>
  </si>
  <si>
    <t xml:space="preserve">   000 01 05 02 01 10 0000 510</t>
  </si>
  <si>
    <t>Увеличение  прочих остатков денежных средств бюджетов  поселений</t>
  </si>
  <si>
    <t xml:space="preserve">   000 01 05 00 00 00 0000 600</t>
  </si>
  <si>
    <t>Уменьшение  остатков средств бюджетов</t>
  </si>
  <si>
    <t xml:space="preserve">   000 01 05 02 00 00 0000 600</t>
  </si>
  <si>
    <t>Уменьшение  прочих остатков средств бюджетов</t>
  </si>
  <si>
    <t xml:space="preserve">   000 01 05 02 01 00 0000 610</t>
  </si>
  <si>
    <t>Уменьшение  прочих остатков денежных средств бюджетов</t>
  </si>
  <si>
    <t xml:space="preserve">   000 01 05 02 01 10 0000 610 </t>
  </si>
  <si>
    <t>Уменьшение  прочих остатков денежных средств бюджетов поселений</t>
  </si>
  <si>
    <t>Приложение 7</t>
  </si>
  <si>
    <t xml:space="preserve">                                                                                                                                            </t>
  </si>
  <si>
    <t>№ 
п/п</t>
  </si>
  <si>
    <t>Наименование муниципальной программы, направления расходов</t>
  </si>
  <si>
    <t>в том числе:</t>
  </si>
  <si>
    <t>Ремонт автомобильных дорог общего пользования местного значения по ул.Садовая от д.3 до д.12 с.Касиб; ул.Набережная от д.18 до д.21 с.Касиб; ул.Культуры от д.16 до д.22 с.Касиб; ул.Культуры от д.6 до пересечения с дорогой "ул.Центральная-ул.Мира" д.Вильва; ул.Полевая от пересечения с ул.Мира до д.11 д.Вильва</t>
  </si>
  <si>
    <t xml:space="preserve">от       2019 № </t>
  </si>
  <si>
    <t>Исполнение расходов муниципального дорожного фонда Касибского сельского поселения за 2018 год</t>
  </si>
  <si>
    <t>доходов бюджета сельского поселения</t>
  </si>
  <si>
    <t>Наименование групп, подгрупп, статей, подстатей и  элементов  классификации доходов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</si>
</sst>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dd/mm/yyyy\ hh:mm"/>
    <numFmt numFmtId="165" formatCode="?"/>
    <numFmt numFmtId="166" formatCode="#,##0.0"/>
    <numFmt numFmtId="167" formatCode="#,##0.0_р_."/>
    <numFmt numFmtId="168" formatCode="0.0"/>
  </numFmts>
  <fonts count="15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MS Sans Serif"/>
    </font>
    <font>
      <sz val="12"/>
      <name val="Arial"/>
      <family val="2"/>
      <charset val="204"/>
    </font>
    <font>
      <sz val="12"/>
      <name val="Arial Cy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2" fillId="0" borderId="0"/>
  </cellStyleXfs>
  <cellXfs count="157">
    <xf numFmtId="0" fontId="0" fillId="0" borderId="0" xfId="0"/>
    <xf numFmtId="0" fontId="4" fillId="0" borderId="0" xfId="0" applyFont="1" applyBorder="1" applyAlignment="1" applyProtection="1">
      <alignment wrapText="1"/>
    </xf>
    <xf numFmtId="0" fontId="6" fillId="0" borderId="0" xfId="0" applyFont="1" applyBorder="1" applyAlignment="1" applyProtection="1">
      <alignment wrapText="1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left"/>
    </xf>
    <xf numFmtId="0" fontId="6" fillId="0" borderId="0" xfId="0" applyFont="1" applyBorder="1" applyAlignment="1" applyProtection="1"/>
    <xf numFmtId="0" fontId="7" fillId="0" borderId="0" xfId="0" applyFont="1"/>
    <xf numFmtId="0" fontId="8" fillId="0" borderId="0" xfId="0" applyFont="1" applyBorder="1" applyAlignment="1" applyProtection="1"/>
    <xf numFmtId="0" fontId="9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center"/>
    </xf>
    <xf numFmtId="0" fontId="4" fillId="0" borderId="0" xfId="1" applyFont="1" applyAlignment="1">
      <alignment horizontal="right" wrapText="1"/>
    </xf>
    <xf numFmtId="0" fontId="4" fillId="0" borderId="0" xfId="1" applyFont="1" applyAlignment="1">
      <alignment horizontal="left" wrapText="1"/>
    </xf>
    <xf numFmtId="49" fontId="9" fillId="0" borderId="0" xfId="0" applyNumberFormat="1" applyFont="1" applyBorder="1" applyAlignment="1" applyProtection="1"/>
    <xf numFmtId="164" fontId="9" fillId="0" borderId="0" xfId="0" applyNumberFormat="1" applyFont="1" applyBorder="1" applyAlignment="1" applyProtection="1">
      <alignment horizontal="center"/>
    </xf>
    <xf numFmtId="0" fontId="7" fillId="0" borderId="0" xfId="0" applyFont="1" applyBorder="1"/>
    <xf numFmtId="4" fontId="7" fillId="0" borderId="0" xfId="0" applyNumberFormat="1" applyFont="1"/>
    <xf numFmtId="49" fontId="10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left" vertical="center" wrapText="1"/>
    </xf>
    <xf numFmtId="166" fontId="9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166" fontId="4" fillId="0" borderId="1" xfId="0" applyNumberFormat="1" applyFont="1" applyBorder="1" applyAlignment="1" applyProtection="1">
      <alignment horizontal="center" vertical="center" wrapText="1"/>
    </xf>
    <xf numFmtId="165" fontId="4" fillId="0" borderId="1" xfId="0" applyNumberFormat="1" applyFont="1" applyBorder="1" applyAlignment="1" applyProtection="1">
      <alignment horizontal="left" vertical="center" wrapText="1"/>
    </xf>
    <xf numFmtId="49" fontId="9" fillId="0" borderId="1" xfId="0" applyNumberFormat="1" applyFont="1" applyBorder="1" applyAlignment="1" applyProtection="1">
      <alignment horizontal="center"/>
    </xf>
    <xf numFmtId="49" fontId="9" fillId="0" borderId="1" xfId="0" applyNumberFormat="1" applyFont="1" applyBorder="1" applyAlignment="1" applyProtection="1">
      <alignment horizontal="left"/>
    </xf>
    <xf numFmtId="166" fontId="9" fillId="0" borderId="1" xfId="0" applyNumberFormat="1" applyFont="1" applyBorder="1" applyAlignment="1" applyProtection="1">
      <alignment horizontal="center"/>
    </xf>
    <xf numFmtId="0" fontId="7" fillId="0" borderId="1" xfId="0" applyFont="1" applyBorder="1"/>
    <xf numFmtId="0" fontId="4" fillId="0" borderId="0" xfId="0" applyFont="1"/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0" fontId="4" fillId="0" borderId="0" xfId="0" applyFont="1" applyBorder="1" applyAlignment="1" applyProtection="1">
      <alignment horizontal="right"/>
    </xf>
    <xf numFmtId="49" fontId="4" fillId="0" borderId="0" xfId="0" applyNumberFormat="1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left" wrapText="1"/>
    </xf>
    <xf numFmtId="167" fontId="9" fillId="0" borderId="1" xfId="0" applyNumberFormat="1" applyFont="1" applyBorder="1" applyAlignment="1" applyProtection="1">
      <alignment horizontal="center"/>
    </xf>
    <xf numFmtId="4" fontId="4" fillId="0" borderId="0" xfId="0" applyNumberFormat="1" applyFont="1"/>
    <xf numFmtId="49" fontId="4" fillId="0" borderId="1" xfId="0" applyNumberFormat="1" applyFont="1" applyBorder="1" applyAlignment="1" applyProtection="1">
      <alignment horizontal="left" wrapText="1"/>
    </xf>
    <xf numFmtId="167" fontId="4" fillId="0" borderId="1" xfId="0" applyNumberFormat="1" applyFont="1" applyBorder="1" applyAlignment="1" applyProtection="1">
      <alignment horizontal="center"/>
    </xf>
    <xf numFmtId="165" fontId="4" fillId="0" borderId="1" xfId="0" applyNumberFormat="1" applyFont="1" applyBorder="1" applyAlignment="1" applyProtection="1">
      <alignment horizontal="left" wrapText="1"/>
    </xf>
    <xf numFmtId="49" fontId="9" fillId="0" borderId="1" xfId="0" applyNumberFormat="1" applyFont="1" applyBorder="1" applyAlignment="1">
      <alignment horizontal="left" vertical="center" wrapText="1"/>
    </xf>
    <xf numFmtId="167" fontId="9" fillId="0" borderId="1" xfId="2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/>
    </xf>
    <xf numFmtId="49" fontId="3" fillId="0" borderId="1" xfId="0" applyNumberFormat="1" applyFont="1" applyBorder="1" applyAlignment="1" applyProtection="1">
      <alignment horizontal="center"/>
    </xf>
    <xf numFmtId="0" fontId="4" fillId="0" borderId="1" xfId="0" applyFont="1" applyBorder="1"/>
    <xf numFmtId="0" fontId="4" fillId="0" borderId="0" xfId="0" applyFont="1" applyBorder="1" applyAlignment="1" applyProtection="1"/>
    <xf numFmtId="0" fontId="4" fillId="0" borderId="0" xfId="1" applyFont="1" applyAlignment="1"/>
    <xf numFmtId="0" fontId="4" fillId="0" borderId="0" xfId="1" applyFont="1" applyAlignment="1">
      <alignment wrapText="1"/>
    </xf>
    <xf numFmtId="0" fontId="4" fillId="0" borderId="0" xfId="0" applyFont="1" applyBorder="1" applyAlignment="1" applyProtection="1">
      <alignment vertical="top" wrapText="1"/>
    </xf>
    <xf numFmtId="168" fontId="9" fillId="0" borderId="1" xfId="0" applyNumberFormat="1" applyFont="1" applyBorder="1" applyAlignment="1" applyProtection="1">
      <alignment horizontal="center" vertical="center" wrapText="1"/>
    </xf>
    <xf numFmtId="168" fontId="4" fillId="0" borderId="1" xfId="0" applyNumberFormat="1" applyFont="1" applyBorder="1" applyAlignment="1" applyProtection="1">
      <alignment horizontal="center" vertical="center" wrapText="1"/>
    </xf>
    <xf numFmtId="168" fontId="9" fillId="0" borderId="1" xfId="0" applyNumberFormat="1" applyFont="1" applyBorder="1" applyAlignment="1">
      <alignment horizontal="center"/>
    </xf>
    <xf numFmtId="166" fontId="9" fillId="0" borderId="1" xfId="0" applyNumberFormat="1" applyFont="1" applyBorder="1" applyAlignment="1">
      <alignment horizontal="center"/>
    </xf>
    <xf numFmtId="49" fontId="9" fillId="0" borderId="4" xfId="0" applyNumberFormat="1" applyFont="1" applyBorder="1" applyAlignment="1" applyProtection="1">
      <alignment horizontal="center" vertical="center" wrapText="1"/>
    </xf>
    <xf numFmtId="49" fontId="9" fillId="0" borderId="4" xfId="0" applyNumberFormat="1" applyFont="1" applyBorder="1" applyAlignment="1" applyProtection="1">
      <alignment horizontal="left" vertical="center" wrapText="1"/>
    </xf>
    <xf numFmtId="166" fontId="9" fillId="0" borderId="4" xfId="0" applyNumberFormat="1" applyFont="1" applyBorder="1" applyAlignment="1" applyProtection="1">
      <alignment horizontal="center" vertical="center" wrapText="1"/>
    </xf>
    <xf numFmtId="168" fontId="9" fillId="0" borderId="4" xfId="0" applyNumberFormat="1" applyFont="1" applyBorder="1" applyAlignment="1" applyProtection="1">
      <alignment horizontal="center" vertical="center" wrapText="1"/>
    </xf>
    <xf numFmtId="49" fontId="9" fillId="0" borderId="5" xfId="0" applyNumberFormat="1" applyFont="1" applyBorder="1" applyAlignment="1" applyProtection="1">
      <alignment horizontal="center" vertical="center" wrapText="1"/>
    </xf>
    <xf numFmtId="49" fontId="9" fillId="0" borderId="6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>
      <alignment wrapText="1"/>
    </xf>
    <xf numFmtId="49" fontId="9" fillId="0" borderId="0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justify"/>
    </xf>
    <xf numFmtId="0" fontId="9" fillId="0" borderId="1" xfId="0" applyFont="1" applyBorder="1" applyAlignment="1">
      <alignment horizontal="justify"/>
    </xf>
    <xf numFmtId="0" fontId="4" fillId="0" borderId="1" xfId="0" applyNumberFormat="1" applyFont="1" applyFill="1" applyBorder="1" applyAlignment="1">
      <alignment wrapText="1"/>
    </xf>
    <xf numFmtId="168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justify" wrapText="1"/>
    </xf>
    <xf numFmtId="168" fontId="9" fillId="0" borderId="1" xfId="0" applyNumberFormat="1" applyFont="1" applyBorder="1" applyAlignment="1" applyProtection="1">
      <alignment horizontal="center"/>
    </xf>
    <xf numFmtId="4" fontId="9" fillId="0" borderId="0" xfId="0" applyNumberFormat="1" applyFont="1" applyBorder="1" applyAlignment="1" applyProtection="1">
      <alignment horizontal="right"/>
    </xf>
    <xf numFmtId="168" fontId="4" fillId="0" borderId="0" xfId="0" applyNumberFormat="1" applyFont="1"/>
    <xf numFmtId="0" fontId="9" fillId="0" borderId="0" xfId="0" applyFont="1" applyBorder="1" applyAlignment="1" applyProtection="1">
      <alignment horizontal="center" vertical="top" wrapText="1"/>
    </xf>
    <xf numFmtId="166" fontId="4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justify" wrapText="1"/>
    </xf>
    <xf numFmtId="166" fontId="9" fillId="0" borderId="1" xfId="0" applyNumberFormat="1" applyFont="1" applyBorder="1" applyAlignment="1" applyProtection="1">
      <alignment horizontal="right" vertical="center" wrapText="1"/>
    </xf>
    <xf numFmtId="166" fontId="4" fillId="0" borderId="1" xfId="0" applyNumberFormat="1" applyFont="1" applyBorder="1" applyAlignment="1" applyProtection="1">
      <alignment horizontal="right" vertical="center" wrapText="1"/>
    </xf>
    <xf numFmtId="168" fontId="4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/>
    </xf>
    <xf numFmtId="168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/>
    <xf numFmtId="0" fontId="4" fillId="0" borderId="1" xfId="0" applyNumberFormat="1" applyFont="1" applyBorder="1" applyAlignment="1" applyProtection="1">
      <alignment horizontal="left" vertical="center" wrapText="1"/>
    </xf>
    <xf numFmtId="166" fontId="9" fillId="0" borderId="1" xfId="0" applyNumberFormat="1" applyFont="1" applyBorder="1" applyAlignment="1" applyProtection="1">
      <alignment horizontal="right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49" fontId="9" fillId="0" borderId="1" xfId="0" applyNumberFormat="1" applyFont="1" applyBorder="1" applyAlignment="1">
      <alignment horizontal="center"/>
    </xf>
    <xf numFmtId="49" fontId="9" fillId="0" borderId="1" xfId="0" applyNumberFormat="1" applyFont="1" applyBorder="1"/>
    <xf numFmtId="0" fontId="9" fillId="0" borderId="1" xfId="0" applyFont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9" fillId="0" borderId="4" xfId="0" applyFont="1" applyBorder="1"/>
    <xf numFmtId="49" fontId="9" fillId="0" borderId="4" xfId="0" applyNumberFormat="1" applyFont="1" applyBorder="1"/>
    <xf numFmtId="49" fontId="9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justify"/>
    </xf>
    <xf numFmtId="166" fontId="9" fillId="0" borderId="4" xfId="0" applyNumberFormat="1" applyFont="1" applyBorder="1" applyAlignment="1" applyProtection="1">
      <alignment horizontal="right" vertical="center" wrapText="1"/>
    </xf>
    <xf numFmtId="49" fontId="9" fillId="0" borderId="1" xfId="0" applyNumberFormat="1" applyFont="1" applyBorder="1" applyAlignment="1" applyProtection="1"/>
    <xf numFmtId="0" fontId="4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0" fontId="9" fillId="0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vertical="top"/>
    </xf>
    <xf numFmtId="0" fontId="9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166" fontId="9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3" fillId="0" borderId="0" xfId="0" applyFont="1" applyAlignment="1">
      <alignment vertical="center" wrapText="1"/>
    </xf>
    <xf numFmtId="49" fontId="4" fillId="0" borderId="1" xfId="0" applyNumberFormat="1" applyFont="1" applyBorder="1" applyAlignment="1">
      <alignment horizontal="center" vertical="top"/>
    </xf>
    <xf numFmtId="49" fontId="4" fillId="0" borderId="1" xfId="3" applyNumberFormat="1" applyFont="1" applyFill="1" applyBorder="1" applyAlignment="1">
      <alignment horizontal="center" vertical="top" wrapText="1"/>
    </xf>
    <xf numFmtId="0" fontId="9" fillId="0" borderId="0" xfId="3" applyFont="1" applyAlignment="1">
      <alignment horizontal="center" vertical="center" wrapText="1"/>
    </xf>
    <xf numFmtId="0" fontId="14" fillId="0" borderId="1" xfId="0" applyFont="1" applyBorder="1" applyAlignment="1">
      <alignment horizontal="justify"/>
    </xf>
    <xf numFmtId="49" fontId="4" fillId="0" borderId="4" xfId="0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justify"/>
    </xf>
    <xf numFmtId="166" fontId="4" fillId="0" borderId="4" xfId="3" applyNumberFormat="1" applyFont="1" applyFill="1" applyBorder="1" applyAlignment="1">
      <alignment horizontal="center" wrapText="1"/>
    </xf>
    <xf numFmtId="168" fontId="4" fillId="0" borderId="4" xfId="0" applyNumberFormat="1" applyFont="1" applyBorder="1" applyAlignment="1">
      <alignment horizontal="center"/>
    </xf>
    <xf numFmtId="166" fontId="4" fillId="0" borderId="1" xfId="3" applyNumberFormat="1" applyFont="1" applyFill="1" applyBorder="1" applyAlignment="1">
      <alignment horizontal="center" wrapText="1"/>
    </xf>
    <xf numFmtId="166" fontId="9" fillId="0" borderId="1" xfId="3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3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wrapText="1"/>
    </xf>
    <xf numFmtId="0" fontId="9" fillId="0" borderId="0" xfId="0" applyFont="1" applyBorder="1" applyAlignment="1" applyProtection="1">
      <alignment horizontal="center"/>
    </xf>
    <xf numFmtId="0" fontId="4" fillId="0" borderId="0" xfId="1" applyFont="1" applyAlignment="1">
      <alignment horizontal="left"/>
    </xf>
    <xf numFmtId="0" fontId="4" fillId="0" borderId="0" xfId="0" applyFont="1" applyBorder="1" applyAlignment="1" applyProtection="1">
      <alignment horizontal="center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left" wrapText="1"/>
    </xf>
    <xf numFmtId="0" fontId="4" fillId="0" borderId="0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wrapText="1"/>
    </xf>
    <xf numFmtId="0" fontId="9" fillId="0" borderId="0" xfId="3" applyFont="1" applyAlignment="1">
      <alignment horizontal="center" vertical="center" wrapText="1"/>
    </xf>
    <xf numFmtId="0" fontId="4" fillId="0" borderId="0" xfId="1" applyFont="1" applyFill="1" applyAlignment="1">
      <alignment horizontal="left"/>
    </xf>
    <xf numFmtId="0" fontId="4" fillId="0" borderId="0" xfId="1" applyFont="1" applyFill="1" applyAlignment="1">
      <alignment horizontal="left" wrapText="1"/>
    </xf>
  </cellXfs>
  <cellStyles count="4">
    <cellStyle name="Обычный" xfId="0" builtinId="0"/>
    <cellStyle name="Обычный 2" xfId="1"/>
    <cellStyle name="Обычный 6" xfId="3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57"/>
  <sheetViews>
    <sheetView showGridLines="0" tabSelected="1" view="pageLayout" zoomScaleNormal="100" workbookViewId="0">
      <selection activeCell="B14" sqref="B14"/>
    </sheetView>
  </sheetViews>
  <sheetFormatPr defaultRowHeight="12.75" customHeight="1" outlineLevelRow="1" x14ac:dyDescent="0.2"/>
  <cols>
    <col min="1" max="1" width="12.85546875" style="6" customWidth="1"/>
    <col min="2" max="2" width="21.7109375" style="6" customWidth="1"/>
    <col min="3" max="3" width="70" style="6" customWidth="1"/>
    <col min="4" max="4" width="17.7109375" style="6" customWidth="1"/>
    <col min="5" max="5" width="13" style="6" customWidth="1"/>
    <col min="6" max="6" width="9.140625" style="6" customWidth="1"/>
    <col min="7" max="7" width="13.140625" style="6" customWidth="1"/>
    <col min="8" max="10" width="9.140625" style="6" customWidth="1"/>
    <col min="11" max="16384" width="9.140625" style="6"/>
  </cols>
  <sheetData>
    <row r="1" spans="1:10" ht="15.75" x14ac:dyDescent="0.25">
      <c r="A1" s="2"/>
      <c r="B1" s="2"/>
      <c r="C1" s="3"/>
      <c r="D1" s="155" t="s">
        <v>82</v>
      </c>
      <c r="E1" s="2"/>
      <c r="F1" s="2"/>
      <c r="G1" s="5"/>
      <c r="H1" s="5"/>
      <c r="I1" s="5"/>
      <c r="J1" s="5"/>
    </row>
    <row r="2" spans="1:10" ht="15.75" x14ac:dyDescent="0.25">
      <c r="A2" s="2"/>
      <c r="B2" s="2"/>
      <c r="C2" s="3"/>
      <c r="D2" s="155" t="s">
        <v>83</v>
      </c>
      <c r="E2" s="2"/>
      <c r="F2" s="2"/>
      <c r="G2" s="5"/>
      <c r="H2" s="5"/>
      <c r="I2" s="5"/>
      <c r="J2" s="5"/>
    </row>
    <row r="3" spans="1:10" ht="15.75" x14ac:dyDescent="0.25">
      <c r="A3" s="7"/>
      <c r="B3" s="5"/>
      <c r="C3" s="3"/>
      <c r="D3" s="155" t="s">
        <v>84</v>
      </c>
      <c r="E3" s="5"/>
      <c r="F3" s="5"/>
      <c r="G3" s="5"/>
      <c r="H3" s="5"/>
      <c r="I3" s="5"/>
      <c r="J3" s="5"/>
    </row>
    <row r="4" spans="1:10" ht="15.75" x14ac:dyDescent="0.25">
      <c r="A4" s="8"/>
      <c r="B4" s="9"/>
      <c r="C4" s="10"/>
      <c r="D4" s="156" t="s">
        <v>87</v>
      </c>
      <c r="E4" s="9"/>
      <c r="F4" s="9"/>
      <c r="G4" s="9"/>
      <c r="H4" s="9"/>
      <c r="I4" s="9"/>
      <c r="J4" s="9"/>
    </row>
    <row r="5" spans="1:10" ht="15.75" x14ac:dyDescent="0.25">
      <c r="A5" s="8"/>
      <c r="B5" s="9"/>
      <c r="C5" s="10"/>
      <c r="D5" s="11"/>
      <c r="E5" s="9"/>
      <c r="F5" s="9"/>
      <c r="G5" s="9"/>
      <c r="H5" s="9"/>
      <c r="I5" s="9"/>
      <c r="J5" s="9"/>
    </row>
    <row r="6" spans="1:10" ht="15.75" x14ac:dyDescent="0.25">
      <c r="A6" s="142" t="s">
        <v>86</v>
      </c>
      <c r="B6" s="142"/>
      <c r="C6" s="142"/>
      <c r="D6" s="142"/>
      <c r="E6" s="12"/>
      <c r="F6" s="12"/>
      <c r="G6" s="13"/>
      <c r="H6" s="13"/>
      <c r="I6" s="9"/>
      <c r="J6" s="9"/>
    </row>
    <row r="7" spans="1:10" ht="15.75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15.75" x14ac:dyDescent="0.25">
      <c r="A8" s="2"/>
      <c r="B8" s="2"/>
      <c r="C8" s="2"/>
      <c r="D8" s="1" t="s">
        <v>89</v>
      </c>
      <c r="E8" s="14"/>
      <c r="F8" s="14"/>
    </row>
    <row r="9" spans="1:10" ht="15.75" x14ac:dyDescent="0.25">
      <c r="A9" s="139" t="s">
        <v>74</v>
      </c>
      <c r="B9" s="139"/>
      <c r="C9" s="140" t="s">
        <v>75</v>
      </c>
      <c r="D9" s="141" t="s">
        <v>88</v>
      </c>
    </row>
    <row r="10" spans="1:10" ht="69" customHeight="1" x14ac:dyDescent="0.2">
      <c r="A10" s="20" t="s">
        <v>76</v>
      </c>
      <c r="B10" s="130" t="s">
        <v>489</v>
      </c>
      <c r="C10" s="140"/>
      <c r="D10" s="141"/>
    </row>
    <row r="11" spans="1:10" ht="15.75" x14ac:dyDescent="0.25">
      <c r="A11" s="16">
        <v>1</v>
      </c>
      <c r="B11" s="18">
        <v>2</v>
      </c>
      <c r="C11" s="17">
        <v>3</v>
      </c>
      <c r="D11" s="19" t="s">
        <v>77</v>
      </c>
      <c r="E11" s="5"/>
      <c r="F11" s="5"/>
      <c r="G11" s="5"/>
      <c r="H11" s="5"/>
      <c r="I11" s="5"/>
      <c r="J11" s="5"/>
    </row>
    <row r="12" spans="1:10" ht="15.75" x14ac:dyDescent="0.2">
      <c r="A12" s="21" t="s">
        <v>14</v>
      </c>
      <c r="B12" s="21"/>
      <c r="C12" s="22" t="s">
        <v>78</v>
      </c>
      <c r="D12" s="23">
        <f>D13+D14+D15+D16</f>
        <v>579.40000000000009</v>
      </c>
    </row>
    <row r="13" spans="1:10" ht="63" outlineLevel="1" x14ac:dyDescent="0.2">
      <c r="A13" s="24" t="s">
        <v>14</v>
      </c>
      <c r="B13" s="24" t="s">
        <v>15</v>
      </c>
      <c r="C13" s="25" t="s">
        <v>16</v>
      </c>
      <c r="D13" s="26">
        <v>258.10000000000002</v>
      </c>
    </row>
    <row r="14" spans="1:10" ht="78.75" outlineLevel="1" x14ac:dyDescent="0.2">
      <c r="A14" s="24" t="s">
        <v>14</v>
      </c>
      <c r="B14" s="24" t="s">
        <v>17</v>
      </c>
      <c r="C14" s="27" t="s">
        <v>18</v>
      </c>
      <c r="D14" s="26">
        <v>2.5</v>
      </c>
    </row>
    <row r="15" spans="1:10" ht="63" outlineLevel="1" x14ac:dyDescent="0.2">
      <c r="A15" s="24" t="s">
        <v>14</v>
      </c>
      <c r="B15" s="24" t="s">
        <v>19</v>
      </c>
      <c r="C15" s="25" t="s">
        <v>20</v>
      </c>
      <c r="D15" s="26">
        <v>376.6</v>
      </c>
    </row>
    <row r="16" spans="1:10" ht="63" outlineLevel="1" x14ac:dyDescent="0.2">
      <c r="A16" s="24" t="s">
        <v>14</v>
      </c>
      <c r="B16" s="24" t="s">
        <v>21</v>
      </c>
      <c r="C16" s="25" t="s">
        <v>22</v>
      </c>
      <c r="D16" s="26">
        <v>-57.8</v>
      </c>
    </row>
    <row r="17" spans="1:6" ht="15.75" x14ac:dyDescent="0.2">
      <c r="A17" s="21" t="s">
        <v>1</v>
      </c>
      <c r="B17" s="21"/>
      <c r="C17" s="22" t="s">
        <v>79</v>
      </c>
      <c r="D17" s="23">
        <f>SUM(D18:D37)</f>
        <v>1128.1000000000001</v>
      </c>
      <c r="F17" s="15"/>
    </row>
    <row r="18" spans="1:6" ht="99.75" customHeight="1" outlineLevel="1" x14ac:dyDescent="0.2">
      <c r="A18" s="24" t="s">
        <v>1</v>
      </c>
      <c r="B18" s="24" t="s">
        <v>2</v>
      </c>
      <c r="C18" s="27" t="s">
        <v>3</v>
      </c>
      <c r="D18" s="26">
        <v>261</v>
      </c>
    </row>
    <row r="19" spans="1:6" ht="78.75" outlineLevel="1" x14ac:dyDescent="0.2">
      <c r="A19" s="24" t="s">
        <v>1</v>
      </c>
      <c r="B19" s="24" t="s">
        <v>4</v>
      </c>
      <c r="C19" s="27" t="s">
        <v>5</v>
      </c>
      <c r="D19" s="26">
        <v>1.6</v>
      </c>
    </row>
    <row r="20" spans="1:6" ht="110.25" outlineLevel="1" x14ac:dyDescent="0.2">
      <c r="A20" s="24" t="s">
        <v>1</v>
      </c>
      <c r="B20" s="24" t="s">
        <v>6</v>
      </c>
      <c r="C20" s="27" t="s">
        <v>7</v>
      </c>
      <c r="D20" s="26">
        <v>0.1</v>
      </c>
    </row>
    <row r="21" spans="1:6" ht="69" customHeight="1" outlineLevel="1" x14ac:dyDescent="0.2">
      <c r="A21" s="24" t="s">
        <v>1</v>
      </c>
      <c r="B21" s="24" t="s">
        <v>8</v>
      </c>
      <c r="C21" s="25" t="s">
        <v>9</v>
      </c>
      <c r="D21" s="26">
        <v>1.9</v>
      </c>
    </row>
    <row r="22" spans="1:6" ht="52.5" customHeight="1" outlineLevel="1" x14ac:dyDescent="0.2">
      <c r="A22" s="24" t="s">
        <v>1</v>
      </c>
      <c r="B22" s="24" t="s">
        <v>10</v>
      </c>
      <c r="C22" s="25" t="s">
        <v>11</v>
      </c>
      <c r="D22" s="26">
        <v>0.1</v>
      </c>
    </row>
    <row r="23" spans="1:6" ht="78.75" outlineLevel="1" x14ac:dyDescent="0.2">
      <c r="A23" s="24" t="s">
        <v>1</v>
      </c>
      <c r="B23" s="24" t="s">
        <v>12</v>
      </c>
      <c r="C23" s="25" t="s">
        <v>13</v>
      </c>
      <c r="D23" s="26">
        <v>0.1</v>
      </c>
    </row>
    <row r="24" spans="1:6" ht="47.25" outlineLevel="1" x14ac:dyDescent="0.2">
      <c r="A24" s="24" t="s">
        <v>1</v>
      </c>
      <c r="B24" s="24" t="s">
        <v>23</v>
      </c>
      <c r="C24" s="25" t="s">
        <v>24</v>
      </c>
      <c r="D24" s="26">
        <v>37.9</v>
      </c>
    </row>
    <row r="25" spans="1:6" ht="31.5" outlineLevel="1" x14ac:dyDescent="0.2">
      <c r="A25" s="24" t="s">
        <v>1</v>
      </c>
      <c r="B25" s="24" t="s">
        <v>25</v>
      </c>
      <c r="C25" s="25" t="s">
        <v>26</v>
      </c>
      <c r="D25" s="26">
        <v>0.3</v>
      </c>
    </row>
    <row r="26" spans="1:6" ht="78.75" outlineLevel="1" x14ac:dyDescent="0.2">
      <c r="A26" s="24" t="s">
        <v>1</v>
      </c>
      <c r="B26" s="24" t="s">
        <v>27</v>
      </c>
      <c r="C26" s="25" t="s">
        <v>28</v>
      </c>
      <c r="D26" s="26">
        <v>95.7</v>
      </c>
    </row>
    <row r="27" spans="1:6" ht="47.25" outlineLevel="1" x14ac:dyDescent="0.2">
      <c r="A27" s="24" t="s">
        <v>1</v>
      </c>
      <c r="B27" s="24" t="s">
        <v>29</v>
      </c>
      <c r="C27" s="25" t="s">
        <v>30</v>
      </c>
      <c r="D27" s="26">
        <v>1</v>
      </c>
    </row>
    <row r="28" spans="1:6" ht="47.25" outlineLevel="1" x14ac:dyDescent="0.2">
      <c r="A28" s="24" t="s">
        <v>1</v>
      </c>
      <c r="B28" s="24" t="s">
        <v>31</v>
      </c>
      <c r="C28" s="25" t="s">
        <v>32</v>
      </c>
      <c r="D28" s="26">
        <v>32</v>
      </c>
    </row>
    <row r="29" spans="1:6" ht="31.5" outlineLevel="1" x14ac:dyDescent="0.2">
      <c r="A29" s="24" t="s">
        <v>1</v>
      </c>
      <c r="B29" s="24" t="s">
        <v>33</v>
      </c>
      <c r="C29" s="25" t="s">
        <v>34</v>
      </c>
      <c r="D29" s="26">
        <v>0.7</v>
      </c>
    </row>
    <row r="30" spans="1:6" ht="47.25" outlineLevel="1" x14ac:dyDescent="0.2">
      <c r="A30" s="24" t="s">
        <v>1</v>
      </c>
      <c r="B30" s="24" t="s">
        <v>35</v>
      </c>
      <c r="C30" s="25" t="s">
        <v>36</v>
      </c>
      <c r="D30" s="26">
        <v>517</v>
      </c>
    </row>
    <row r="31" spans="1:6" ht="31.5" outlineLevel="1" x14ac:dyDescent="0.2">
      <c r="A31" s="24" t="s">
        <v>1</v>
      </c>
      <c r="B31" s="24" t="s">
        <v>37</v>
      </c>
      <c r="C31" s="25" t="s">
        <v>38</v>
      </c>
      <c r="D31" s="26">
        <v>12.9</v>
      </c>
    </row>
    <row r="32" spans="1:6" ht="63" outlineLevel="1" x14ac:dyDescent="0.2">
      <c r="A32" s="24" t="s">
        <v>1</v>
      </c>
      <c r="B32" s="24" t="s">
        <v>39</v>
      </c>
      <c r="C32" s="25" t="s">
        <v>40</v>
      </c>
      <c r="D32" s="26">
        <v>93.8</v>
      </c>
    </row>
    <row r="33" spans="1:4" ht="47.25" outlineLevel="1" x14ac:dyDescent="0.2">
      <c r="A33" s="24" t="s">
        <v>1</v>
      </c>
      <c r="B33" s="24" t="s">
        <v>41</v>
      </c>
      <c r="C33" s="25" t="s">
        <v>42</v>
      </c>
      <c r="D33" s="26">
        <v>0.6</v>
      </c>
    </row>
    <row r="34" spans="1:4" ht="63" outlineLevel="1" x14ac:dyDescent="0.2">
      <c r="A34" s="24" t="s">
        <v>1</v>
      </c>
      <c r="B34" s="24" t="s">
        <v>43</v>
      </c>
      <c r="C34" s="25" t="s">
        <v>44</v>
      </c>
      <c r="D34" s="26">
        <v>69.2</v>
      </c>
    </row>
    <row r="35" spans="1:4" ht="47.25" outlineLevel="1" x14ac:dyDescent="0.2">
      <c r="A35" s="24" t="s">
        <v>1</v>
      </c>
      <c r="B35" s="24" t="s">
        <v>45</v>
      </c>
      <c r="C35" s="25" t="s">
        <v>46</v>
      </c>
      <c r="D35" s="26">
        <v>1.7</v>
      </c>
    </row>
    <row r="36" spans="1:4" ht="47.25" outlineLevel="1" x14ac:dyDescent="0.2">
      <c r="A36" s="24" t="s">
        <v>1</v>
      </c>
      <c r="B36" s="24" t="s">
        <v>50</v>
      </c>
      <c r="C36" s="25" t="s">
        <v>51</v>
      </c>
      <c r="D36" s="26">
        <v>0.4</v>
      </c>
    </row>
    <row r="37" spans="1:4" ht="47.25" outlineLevel="1" x14ac:dyDescent="0.2">
      <c r="A37" s="24" t="s">
        <v>1</v>
      </c>
      <c r="B37" s="24" t="s">
        <v>52</v>
      </c>
      <c r="C37" s="25" t="s">
        <v>53</v>
      </c>
      <c r="D37" s="26">
        <v>0.1</v>
      </c>
    </row>
    <row r="38" spans="1:4" ht="31.5" x14ac:dyDescent="0.2">
      <c r="A38" s="21" t="s">
        <v>56</v>
      </c>
      <c r="B38" s="21"/>
      <c r="C38" s="22" t="s">
        <v>80</v>
      </c>
      <c r="D38" s="23">
        <f>D39+D40+D41+D42+D43</f>
        <v>1035.0999999999999</v>
      </c>
    </row>
    <row r="39" spans="1:4" ht="78.75" outlineLevel="1" x14ac:dyDescent="0.2">
      <c r="A39" s="24" t="s">
        <v>56</v>
      </c>
      <c r="B39" s="24" t="s">
        <v>57</v>
      </c>
      <c r="C39" s="25" t="s">
        <v>58</v>
      </c>
      <c r="D39" s="26">
        <v>24</v>
      </c>
    </row>
    <row r="40" spans="1:4" ht="31.5" x14ac:dyDescent="0.2">
      <c r="A40" s="24" t="s">
        <v>56</v>
      </c>
      <c r="B40" s="24" t="s">
        <v>61</v>
      </c>
      <c r="C40" s="25" t="s">
        <v>62</v>
      </c>
      <c r="D40" s="26">
        <v>1045.7</v>
      </c>
    </row>
    <row r="41" spans="1:4" ht="31.5" x14ac:dyDescent="0.2">
      <c r="A41" s="24" t="s">
        <v>56</v>
      </c>
      <c r="B41" s="24" t="s">
        <v>65</v>
      </c>
      <c r="C41" s="25" t="s">
        <v>66</v>
      </c>
      <c r="D41" s="26">
        <v>-0.4</v>
      </c>
    </row>
    <row r="42" spans="1:4" ht="47.25" x14ac:dyDescent="0.2">
      <c r="A42" s="24" t="s">
        <v>56</v>
      </c>
      <c r="B42" s="24" t="s">
        <v>68</v>
      </c>
      <c r="C42" s="25" t="s">
        <v>69</v>
      </c>
      <c r="D42" s="26">
        <v>22.2</v>
      </c>
    </row>
    <row r="43" spans="1:4" ht="31.5" x14ac:dyDescent="0.2">
      <c r="A43" s="24" t="s">
        <v>56</v>
      </c>
      <c r="B43" s="24" t="s">
        <v>70</v>
      </c>
      <c r="C43" s="25" t="s">
        <v>71</v>
      </c>
      <c r="D43" s="26">
        <v>-56.4</v>
      </c>
    </row>
    <row r="44" spans="1:4" ht="15.75" x14ac:dyDescent="0.2">
      <c r="A44" s="21" t="s">
        <v>67</v>
      </c>
      <c r="B44" s="21"/>
      <c r="C44" s="22" t="s">
        <v>81</v>
      </c>
      <c r="D44" s="23">
        <f>D45</f>
        <v>2.8</v>
      </c>
    </row>
    <row r="45" spans="1:4" ht="31.5" x14ac:dyDescent="0.2">
      <c r="A45" s="24" t="s">
        <v>67</v>
      </c>
      <c r="B45" s="24" t="s">
        <v>65</v>
      </c>
      <c r="C45" s="25" t="s">
        <v>66</v>
      </c>
      <c r="D45" s="26">
        <v>2.8</v>
      </c>
    </row>
    <row r="46" spans="1:4" ht="15.75" outlineLevel="1" x14ac:dyDescent="0.2">
      <c r="A46" s="21" t="s">
        <v>47</v>
      </c>
      <c r="B46" s="21"/>
      <c r="C46" s="22" t="s">
        <v>0</v>
      </c>
      <c r="D46" s="23">
        <f>SUM(D47:D56)</f>
        <v>7190.4</v>
      </c>
    </row>
    <row r="47" spans="1:4" ht="78.75" x14ac:dyDescent="0.2">
      <c r="A47" s="24" t="s">
        <v>47</v>
      </c>
      <c r="B47" s="24" t="s">
        <v>48</v>
      </c>
      <c r="C47" s="25" t="s">
        <v>49</v>
      </c>
      <c r="D47" s="26">
        <v>0.2</v>
      </c>
    </row>
    <row r="48" spans="1:4" ht="78.75" outlineLevel="1" x14ac:dyDescent="0.2">
      <c r="A48" s="24" t="s">
        <v>47</v>
      </c>
      <c r="B48" s="24" t="s">
        <v>54</v>
      </c>
      <c r="C48" s="25" t="s">
        <v>55</v>
      </c>
      <c r="D48" s="26">
        <v>0.1</v>
      </c>
    </row>
    <row r="49" spans="1:6" ht="78.75" outlineLevel="1" x14ac:dyDescent="0.2">
      <c r="A49" s="24" t="s">
        <v>47</v>
      </c>
      <c r="B49" s="24" t="s">
        <v>57</v>
      </c>
      <c r="C49" s="25" t="s">
        <v>58</v>
      </c>
      <c r="D49" s="26">
        <v>61</v>
      </c>
    </row>
    <row r="50" spans="1:6" ht="94.5" outlineLevel="1" x14ac:dyDescent="0.2">
      <c r="A50" s="24" t="s">
        <v>47</v>
      </c>
      <c r="B50" s="24" t="s">
        <v>59</v>
      </c>
      <c r="C50" s="27" t="s">
        <v>60</v>
      </c>
      <c r="D50" s="26">
        <v>29.9</v>
      </c>
    </row>
    <row r="51" spans="1:6" ht="31.5" outlineLevel="1" x14ac:dyDescent="0.2">
      <c r="A51" s="24" t="s">
        <v>47</v>
      </c>
      <c r="B51" s="24" t="s">
        <v>61</v>
      </c>
      <c r="C51" s="25" t="s">
        <v>62</v>
      </c>
      <c r="D51" s="26">
        <v>5020.8</v>
      </c>
    </row>
    <row r="52" spans="1:6" ht="78.75" outlineLevel="1" x14ac:dyDescent="0.2">
      <c r="A52" s="24" t="s">
        <v>47</v>
      </c>
      <c r="B52" s="24" t="s">
        <v>63</v>
      </c>
      <c r="C52" s="27" t="s">
        <v>64</v>
      </c>
      <c r="D52" s="26">
        <v>388.8</v>
      </c>
    </row>
    <row r="53" spans="1:6" ht="31.5" outlineLevel="1" x14ac:dyDescent="0.2">
      <c r="A53" s="24" t="s">
        <v>47</v>
      </c>
      <c r="B53" s="24" t="s">
        <v>65</v>
      </c>
      <c r="C53" s="25" t="s">
        <v>66</v>
      </c>
      <c r="D53" s="26">
        <v>58.9</v>
      </c>
    </row>
    <row r="54" spans="1:6" ht="47.25" outlineLevel="1" x14ac:dyDescent="0.2">
      <c r="A54" s="24" t="s">
        <v>47</v>
      </c>
      <c r="B54" s="24" t="s">
        <v>68</v>
      </c>
      <c r="C54" s="25" t="s">
        <v>69</v>
      </c>
      <c r="D54" s="26">
        <v>59.4</v>
      </c>
    </row>
    <row r="55" spans="1:6" ht="31.5" outlineLevel="1" x14ac:dyDescent="0.2">
      <c r="A55" s="24" t="s">
        <v>47</v>
      </c>
      <c r="B55" s="24" t="s">
        <v>70</v>
      </c>
      <c r="C55" s="25" t="s">
        <v>71</v>
      </c>
      <c r="D55" s="26">
        <v>1571.8</v>
      </c>
    </row>
    <row r="56" spans="1:6" ht="47.25" outlineLevel="1" x14ac:dyDescent="0.2">
      <c r="A56" s="24" t="s">
        <v>47</v>
      </c>
      <c r="B56" s="24" t="s">
        <v>72</v>
      </c>
      <c r="C56" s="25" t="s">
        <v>73</v>
      </c>
      <c r="D56" s="26">
        <v>-0.5</v>
      </c>
    </row>
    <row r="57" spans="1:6" ht="23.25" customHeight="1" x14ac:dyDescent="0.25">
      <c r="A57" s="28"/>
      <c r="B57" s="31"/>
      <c r="C57" s="29" t="s">
        <v>90</v>
      </c>
      <c r="D57" s="30">
        <f>D46+D44+D38+D17+D12</f>
        <v>9935.7999999999993</v>
      </c>
      <c r="E57" s="15"/>
      <c r="F57" s="15"/>
    </row>
  </sheetData>
  <mergeCells count="4">
    <mergeCell ref="A9:B9"/>
    <mergeCell ref="C9:C10"/>
    <mergeCell ref="D9:D10"/>
    <mergeCell ref="A6:D6"/>
  </mergeCells>
  <pageMargins left="1.1811023622047245" right="0.39370078740157483" top="0.78740157480314965" bottom="0.78740157480314965" header="0.51181102362204722" footer="0.51181102362204722"/>
  <pageSetup paperSize="9" scale="64" fitToHeight="0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view="pageLayout" zoomScaleNormal="100" workbookViewId="0">
      <selection activeCell="B10" sqref="B10"/>
    </sheetView>
  </sheetViews>
  <sheetFormatPr defaultRowHeight="15.75" x14ac:dyDescent="0.25"/>
  <cols>
    <col min="1" max="1" width="28" style="32" customWidth="1"/>
    <col min="2" max="2" width="50.7109375" style="32" customWidth="1"/>
    <col min="3" max="3" width="15.140625" style="32" customWidth="1"/>
    <col min="4" max="4" width="15.42578125" style="32" customWidth="1"/>
    <col min="5" max="5" width="14.140625" style="32" customWidth="1"/>
    <col min="6" max="16384" width="9.140625" style="32"/>
  </cols>
  <sheetData>
    <row r="1" spans="1:6" x14ac:dyDescent="0.25">
      <c r="A1" s="144"/>
      <c r="B1" s="144"/>
      <c r="C1" s="144"/>
      <c r="D1" s="145" t="s">
        <v>91</v>
      </c>
      <c r="E1" s="145"/>
    </row>
    <row r="2" spans="1:6" ht="16.899999999999999" customHeight="1" x14ac:dyDescent="0.25">
      <c r="A2" s="144"/>
      <c r="B2" s="144"/>
      <c r="C2" s="144"/>
      <c r="D2" s="145" t="s">
        <v>83</v>
      </c>
      <c r="E2" s="145"/>
    </row>
    <row r="3" spans="1:6" x14ac:dyDescent="0.25">
      <c r="A3" s="33"/>
      <c r="B3" s="33"/>
      <c r="C3" s="33"/>
      <c r="D3" s="145" t="s">
        <v>84</v>
      </c>
      <c r="E3" s="145"/>
    </row>
    <row r="4" spans="1:6" x14ac:dyDescent="0.25">
      <c r="A4" s="146"/>
      <c r="B4" s="146"/>
      <c r="C4" s="146"/>
      <c r="D4" s="147" t="s">
        <v>85</v>
      </c>
      <c r="E4" s="147"/>
    </row>
    <row r="5" spans="1:6" x14ac:dyDescent="0.25">
      <c r="A5" s="34"/>
      <c r="B5" s="34"/>
      <c r="C5" s="34"/>
      <c r="D5" s="35"/>
      <c r="E5" s="36"/>
    </row>
    <row r="6" spans="1:6" ht="15" customHeight="1" x14ac:dyDescent="0.25">
      <c r="A6" s="143" t="s">
        <v>92</v>
      </c>
      <c r="B6" s="143"/>
      <c r="C6" s="143"/>
      <c r="D6" s="143"/>
      <c r="E6" s="143"/>
    </row>
    <row r="7" spans="1:6" x14ac:dyDescent="0.25">
      <c r="A7" s="143"/>
      <c r="B7" s="143"/>
      <c r="C7" s="143"/>
      <c r="D7" s="143"/>
      <c r="E7" s="143"/>
    </row>
    <row r="8" spans="1:6" x14ac:dyDescent="0.25">
      <c r="A8" s="37"/>
      <c r="B8" s="37"/>
      <c r="C8" s="37"/>
      <c r="D8" s="37"/>
      <c r="E8" s="37"/>
    </row>
    <row r="9" spans="1:6" ht="20.25" customHeight="1" x14ac:dyDescent="0.25">
      <c r="A9" s="144"/>
      <c r="B9" s="144"/>
      <c r="C9" s="144"/>
      <c r="D9" s="38" t="s">
        <v>89</v>
      </c>
      <c r="E9" s="39"/>
    </row>
    <row r="10" spans="1:6" ht="62.25" customHeight="1" x14ac:dyDescent="0.25">
      <c r="A10" s="40" t="s">
        <v>93</v>
      </c>
      <c r="B10" s="41" t="s">
        <v>490</v>
      </c>
      <c r="C10" s="41" t="s">
        <v>206</v>
      </c>
      <c r="D10" s="19" t="s">
        <v>88</v>
      </c>
      <c r="E10" s="41" t="s">
        <v>207</v>
      </c>
    </row>
    <row r="11" spans="1:6" ht="12.6" customHeight="1" x14ac:dyDescent="0.25">
      <c r="A11" s="42">
        <v>1</v>
      </c>
      <c r="B11" s="42">
        <v>2</v>
      </c>
      <c r="C11" s="43" t="s">
        <v>205</v>
      </c>
      <c r="D11" s="43" t="s">
        <v>77</v>
      </c>
      <c r="E11" s="43" t="s">
        <v>94</v>
      </c>
    </row>
    <row r="12" spans="1:6" x14ac:dyDescent="0.25">
      <c r="A12" s="52" t="s">
        <v>95</v>
      </c>
      <c r="B12" s="44" t="s">
        <v>96</v>
      </c>
      <c r="C12" s="45">
        <v>1601.7</v>
      </c>
      <c r="D12" s="45">
        <v>1822.7</v>
      </c>
      <c r="E12" s="45">
        <f>D12/C12*100</f>
        <v>113.79783979521758</v>
      </c>
      <c r="F12" s="46"/>
    </row>
    <row r="13" spans="1:6" x14ac:dyDescent="0.25">
      <c r="A13" s="52" t="s">
        <v>97</v>
      </c>
      <c r="B13" s="44" t="s">
        <v>98</v>
      </c>
      <c r="C13" s="45">
        <v>253.7</v>
      </c>
      <c r="D13" s="45">
        <v>264.8</v>
      </c>
      <c r="E13" s="45">
        <f t="shared" ref="E13:E70" si="0">D13/C13*100</f>
        <v>104.37524635396139</v>
      </c>
    </row>
    <row r="14" spans="1:6" x14ac:dyDescent="0.25">
      <c r="A14" s="53" t="s">
        <v>99</v>
      </c>
      <c r="B14" s="47" t="s">
        <v>100</v>
      </c>
      <c r="C14" s="48">
        <v>253.7</v>
      </c>
      <c r="D14" s="48">
        <v>264.8</v>
      </c>
      <c r="E14" s="48">
        <f t="shared" si="0"/>
        <v>104.37524635396139</v>
      </c>
    </row>
    <row r="15" spans="1:6" ht="94.5" x14ac:dyDescent="0.25">
      <c r="A15" s="53" t="s">
        <v>101</v>
      </c>
      <c r="B15" s="47" t="s">
        <v>102</v>
      </c>
      <c r="C15" s="48">
        <v>253.7</v>
      </c>
      <c r="D15" s="48">
        <v>262.7</v>
      </c>
      <c r="E15" s="48">
        <f t="shared" si="0"/>
        <v>103.54749704375246</v>
      </c>
    </row>
    <row r="16" spans="1:6" ht="63" x14ac:dyDescent="0.25">
      <c r="A16" s="53" t="s">
        <v>103</v>
      </c>
      <c r="B16" s="47" t="s">
        <v>104</v>
      </c>
      <c r="C16" s="48">
        <v>0</v>
      </c>
      <c r="D16" s="48">
        <v>2.1</v>
      </c>
      <c r="E16" s="48">
        <v>0</v>
      </c>
    </row>
    <row r="17" spans="1:5" ht="47.25" x14ac:dyDescent="0.25">
      <c r="A17" s="52" t="s">
        <v>105</v>
      </c>
      <c r="B17" s="44" t="s">
        <v>106</v>
      </c>
      <c r="C17" s="45">
        <f>C18</f>
        <v>503.9</v>
      </c>
      <c r="D17" s="45">
        <v>579.4</v>
      </c>
      <c r="E17" s="45">
        <f t="shared" si="0"/>
        <v>114.98313157372495</v>
      </c>
    </row>
    <row r="18" spans="1:5" ht="47.25" x14ac:dyDescent="0.25">
      <c r="A18" s="53" t="s">
        <v>107</v>
      </c>
      <c r="B18" s="47" t="s">
        <v>108</v>
      </c>
      <c r="C18" s="48">
        <v>503.9</v>
      </c>
      <c r="D18" s="48">
        <v>579.4</v>
      </c>
      <c r="E18" s="48">
        <f t="shared" si="0"/>
        <v>114.98313157372495</v>
      </c>
    </row>
    <row r="19" spans="1:5" ht="94.5" x14ac:dyDescent="0.25">
      <c r="A19" s="53" t="s">
        <v>109</v>
      </c>
      <c r="B19" s="47" t="s">
        <v>16</v>
      </c>
      <c r="C19" s="48">
        <v>186.1</v>
      </c>
      <c r="D19" s="48">
        <v>258.10000000000002</v>
      </c>
      <c r="E19" s="48">
        <f t="shared" si="0"/>
        <v>138.6888769478775</v>
      </c>
    </row>
    <row r="20" spans="1:5" ht="110.25" x14ac:dyDescent="0.25">
      <c r="A20" s="53" t="s">
        <v>110</v>
      </c>
      <c r="B20" s="49" t="s">
        <v>18</v>
      </c>
      <c r="C20" s="48">
        <v>1.7</v>
      </c>
      <c r="D20" s="48">
        <v>2.5</v>
      </c>
      <c r="E20" s="48">
        <f t="shared" si="0"/>
        <v>147.05882352941177</v>
      </c>
    </row>
    <row r="21" spans="1:5" ht="94.5" x14ac:dyDescent="0.25">
      <c r="A21" s="53" t="s">
        <v>111</v>
      </c>
      <c r="B21" s="47" t="s">
        <v>20</v>
      </c>
      <c r="C21" s="48">
        <v>346.4</v>
      </c>
      <c r="D21" s="48">
        <v>376.6</v>
      </c>
      <c r="E21" s="48">
        <f t="shared" si="0"/>
        <v>108.71824480369516</v>
      </c>
    </row>
    <row r="22" spans="1:5" ht="94.5" x14ac:dyDescent="0.25">
      <c r="A22" s="53" t="s">
        <v>112</v>
      </c>
      <c r="B22" s="47" t="s">
        <v>22</v>
      </c>
      <c r="C22" s="48">
        <v>-30.3</v>
      </c>
      <c r="D22" s="48">
        <v>-57.8</v>
      </c>
      <c r="E22" s="48">
        <f t="shared" si="0"/>
        <v>190.75907590759073</v>
      </c>
    </row>
    <row r="23" spans="1:5" x14ac:dyDescent="0.25">
      <c r="A23" s="53" t="s">
        <v>113</v>
      </c>
      <c r="B23" s="44" t="s">
        <v>114</v>
      </c>
      <c r="C23" s="45">
        <v>37.799999999999997</v>
      </c>
      <c r="D23" s="45">
        <v>38.1</v>
      </c>
      <c r="E23" s="45">
        <f t="shared" si="0"/>
        <v>100.79365079365081</v>
      </c>
    </row>
    <row r="24" spans="1:5" x14ac:dyDescent="0.25">
      <c r="A24" s="53" t="s">
        <v>115</v>
      </c>
      <c r="B24" s="47" t="s">
        <v>116</v>
      </c>
      <c r="C24" s="48">
        <v>37.799999999999997</v>
      </c>
      <c r="D24" s="48">
        <v>38.1</v>
      </c>
      <c r="E24" s="48">
        <f t="shared" si="0"/>
        <v>100.79365079365081</v>
      </c>
    </row>
    <row r="25" spans="1:5" x14ac:dyDescent="0.25">
      <c r="A25" s="53" t="s">
        <v>117</v>
      </c>
      <c r="B25" s="47" t="s">
        <v>116</v>
      </c>
      <c r="C25" s="48">
        <v>37.799999999999997</v>
      </c>
      <c r="D25" s="48">
        <v>38.1</v>
      </c>
      <c r="E25" s="48">
        <f t="shared" si="0"/>
        <v>100.79365079365081</v>
      </c>
    </row>
    <row r="26" spans="1:5" x14ac:dyDescent="0.25">
      <c r="A26" s="52" t="s">
        <v>118</v>
      </c>
      <c r="B26" s="44" t="s">
        <v>119</v>
      </c>
      <c r="C26" s="45">
        <v>699.2</v>
      </c>
      <c r="D26" s="45">
        <v>824.7</v>
      </c>
      <c r="E26" s="45">
        <f t="shared" si="0"/>
        <v>117.94908466819223</v>
      </c>
    </row>
    <row r="27" spans="1:5" x14ac:dyDescent="0.25">
      <c r="A27" s="53" t="s">
        <v>120</v>
      </c>
      <c r="B27" s="47" t="s">
        <v>121</v>
      </c>
      <c r="C27" s="48">
        <v>95</v>
      </c>
      <c r="D27" s="48">
        <v>96.7</v>
      </c>
      <c r="E27" s="48">
        <f t="shared" si="0"/>
        <v>101.78947368421052</v>
      </c>
    </row>
    <row r="28" spans="1:5" ht="63" x14ac:dyDescent="0.25">
      <c r="A28" s="53" t="s">
        <v>122</v>
      </c>
      <c r="B28" s="47" t="s">
        <v>123</v>
      </c>
      <c r="C28" s="48">
        <v>95</v>
      </c>
      <c r="D28" s="48">
        <v>96.7</v>
      </c>
      <c r="E28" s="48">
        <f t="shared" si="0"/>
        <v>101.78947368421052</v>
      </c>
    </row>
    <row r="29" spans="1:5" x14ac:dyDescent="0.25">
      <c r="A29" s="53" t="s">
        <v>124</v>
      </c>
      <c r="B29" s="44" t="s">
        <v>125</v>
      </c>
      <c r="C29" s="48">
        <v>452.8</v>
      </c>
      <c r="D29" s="48">
        <v>562.6</v>
      </c>
      <c r="E29" s="48">
        <f t="shared" si="0"/>
        <v>124.24911660777384</v>
      </c>
    </row>
    <row r="30" spans="1:5" x14ac:dyDescent="0.25">
      <c r="A30" s="53" t="s">
        <v>126</v>
      </c>
      <c r="B30" s="47" t="s">
        <v>127</v>
      </c>
      <c r="C30" s="48">
        <v>27.4</v>
      </c>
      <c r="D30" s="48">
        <v>32.700000000000003</v>
      </c>
      <c r="E30" s="48">
        <f t="shared" si="0"/>
        <v>119.34306569343067</v>
      </c>
    </row>
    <row r="31" spans="1:5" x14ac:dyDescent="0.25">
      <c r="A31" s="53" t="s">
        <v>128</v>
      </c>
      <c r="B31" s="47" t="s">
        <v>129</v>
      </c>
      <c r="C31" s="48">
        <v>425.4</v>
      </c>
      <c r="D31" s="48">
        <v>529.4</v>
      </c>
      <c r="E31" s="48">
        <f t="shared" si="0"/>
        <v>124.44757874941233</v>
      </c>
    </row>
    <row r="32" spans="1:5" x14ac:dyDescent="0.25">
      <c r="A32" s="53" t="s">
        <v>130</v>
      </c>
      <c r="B32" s="44" t="s">
        <v>131</v>
      </c>
      <c r="C32" s="48">
        <v>151.4</v>
      </c>
      <c r="D32" s="48">
        <v>165.4</v>
      </c>
      <c r="E32" s="48">
        <f t="shared" si="0"/>
        <v>109.24702774108322</v>
      </c>
    </row>
    <row r="33" spans="1:5" x14ac:dyDescent="0.25">
      <c r="A33" s="53" t="s">
        <v>132</v>
      </c>
      <c r="B33" s="47" t="s">
        <v>133</v>
      </c>
      <c r="C33" s="48">
        <v>81</v>
      </c>
      <c r="D33" s="48">
        <v>94.4</v>
      </c>
      <c r="E33" s="48">
        <f t="shared" si="0"/>
        <v>116.5432098765432</v>
      </c>
    </row>
    <row r="34" spans="1:5" ht="47.25" x14ac:dyDescent="0.25">
      <c r="A34" s="53" t="s">
        <v>134</v>
      </c>
      <c r="B34" s="47" t="s">
        <v>135</v>
      </c>
      <c r="C34" s="48">
        <v>81</v>
      </c>
      <c r="D34" s="48">
        <v>94.4</v>
      </c>
      <c r="E34" s="48">
        <f t="shared" si="0"/>
        <v>116.5432098765432</v>
      </c>
    </row>
    <row r="35" spans="1:5" x14ac:dyDescent="0.25">
      <c r="A35" s="53" t="s">
        <v>136</v>
      </c>
      <c r="B35" s="47" t="s">
        <v>137</v>
      </c>
      <c r="C35" s="48">
        <v>70.400000000000006</v>
      </c>
      <c r="D35" s="48">
        <v>70.900000000000006</v>
      </c>
      <c r="E35" s="48">
        <f t="shared" si="0"/>
        <v>100.71022727272727</v>
      </c>
    </row>
    <row r="36" spans="1:5" ht="47.25" x14ac:dyDescent="0.25">
      <c r="A36" s="53" t="s">
        <v>138</v>
      </c>
      <c r="B36" s="47" t="s">
        <v>139</v>
      </c>
      <c r="C36" s="48">
        <v>70.400000000000006</v>
      </c>
      <c r="D36" s="48">
        <v>70.900000000000006</v>
      </c>
      <c r="E36" s="48">
        <f t="shared" si="0"/>
        <v>100.71022727272727</v>
      </c>
    </row>
    <row r="37" spans="1:5" x14ac:dyDescent="0.25">
      <c r="A37" s="52" t="s">
        <v>140</v>
      </c>
      <c r="B37" s="44" t="s">
        <v>141</v>
      </c>
      <c r="C37" s="45">
        <v>0.2</v>
      </c>
      <c r="D37" s="45">
        <v>0.2</v>
      </c>
      <c r="E37" s="45">
        <f t="shared" si="0"/>
        <v>100</v>
      </c>
    </row>
    <row r="38" spans="1:5" ht="63" x14ac:dyDescent="0.25">
      <c r="A38" s="53" t="s">
        <v>142</v>
      </c>
      <c r="B38" s="47" t="s">
        <v>143</v>
      </c>
      <c r="C38" s="48">
        <v>0.2</v>
      </c>
      <c r="D38" s="48">
        <v>0.2</v>
      </c>
      <c r="E38" s="48">
        <f t="shared" si="0"/>
        <v>100</v>
      </c>
    </row>
    <row r="39" spans="1:5" ht="98.25" customHeight="1" x14ac:dyDescent="0.25">
      <c r="A39" s="53" t="s">
        <v>144</v>
      </c>
      <c r="B39" s="47" t="s">
        <v>145</v>
      </c>
      <c r="C39" s="48">
        <v>0.2</v>
      </c>
      <c r="D39" s="48">
        <v>0.2</v>
      </c>
      <c r="E39" s="48">
        <f t="shared" si="0"/>
        <v>100</v>
      </c>
    </row>
    <row r="40" spans="1:5" ht="47.25" x14ac:dyDescent="0.25">
      <c r="A40" s="53" t="s">
        <v>146</v>
      </c>
      <c r="B40" s="44" t="s">
        <v>147</v>
      </c>
      <c r="C40" s="48">
        <v>0</v>
      </c>
      <c r="D40" s="48">
        <v>0.5</v>
      </c>
      <c r="E40" s="48">
        <v>0</v>
      </c>
    </row>
    <row r="41" spans="1:5" x14ac:dyDescent="0.25">
      <c r="A41" s="53" t="s">
        <v>148</v>
      </c>
      <c r="B41" s="47" t="s">
        <v>149</v>
      </c>
      <c r="C41" s="48">
        <v>0</v>
      </c>
      <c r="D41" s="48">
        <v>0.5</v>
      </c>
      <c r="E41" s="48">
        <v>0</v>
      </c>
    </row>
    <row r="42" spans="1:5" ht="31.5" x14ac:dyDescent="0.25">
      <c r="A42" s="53" t="s">
        <v>150</v>
      </c>
      <c r="B42" s="47" t="s">
        <v>151</v>
      </c>
      <c r="C42" s="48">
        <v>0</v>
      </c>
      <c r="D42" s="48">
        <v>0.5</v>
      </c>
      <c r="E42" s="48">
        <v>0</v>
      </c>
    </row>
    <row r="43" spans="1:5" ht="47.25" x14ac:dyDescent="0.25">
      <c r="A43" s="53" t="s">
        <v>152</v>
      </c>
      <c r="B43" s="47" t="s">
        <v>153</v>
      </c>
      <c r="C43" s="48">
        <v>0</v>
      </c>
      <c r="D43" s="48">
        <v>0.5</v>
      </c>
      <c r="E43" s="48">
        <v>0</v>
      </c>
    </row>
    <row r="44" spans="1:5" ht="63" x14ac:dyDescent="0.25">
      <c r="A44" s="52" t="s">
        <v>154</v>
      </c>
      <c r="B44" s="44" t="s">
        <v>155</v>
      </c>
      <c r="C44" s="45">
        <v>77</v>
      </c>
      <c r="D44" s="45">
        <v>85.1</v>
      </c>
      <c r="E44" s="45">
        <f t="shared" si="0"/>
        <v>110.51948051948051</v>
      </c>
    </row>
    <row r="45" spans="1:5" ht="110.25" x14ac:dyDescent="0.25">
      <c r="A45" s="53" t="s">
        <v>156</v>
      </c>
      <c r="B45" s="49" t="s">
        <v>157</v>
      </c>
      <c r="C45" s="48">
        <v>0</v>
      </c>
      <c r="D45" s="48">
        <v>0.1</v>
      </c>
      <c r="E45" s="48">
        <v>0</v>
      </c>
    </row>
    <row r="46" spans="1:5" ht="110.25" x14ac:dyDescent="0.25">
      <c r="A46" s="53" t="s">
        <v>158</v>
      </c>
      <c r="B46" s="49" t="s">
        <v>159</v>
      </c>
      <c r="C46" s="48">
        <v>0</v>
      </c>
      <c r="D46" s="48">
        <v>0.1</v>
      </c>
      <c r="E46" s="48">
        <v>0</v>
      </c>
    </row>
    <row r="47" spans="1:5" ht="96" customHeight="1" x14ac:dyDescent="0.25">
      <c r="A47" s="53" t="s">
        <v>160</v>
      </c>
      <c r="B47" s="47" t="s">
        <v>55</v>
      </c>
      <c r="C47" s="48">
        <v>0</v>
      </c>
      <c r="D47" s="48">
        <v>0.1</v>
      </c>
      <c r="E47" s="48">
        <v>0</v>
      </c>
    </row>
    <row r="48" spans="1:5" ht="110.25" x14ac:dyDescent="0.25">
      <c r="A48" s="53" t="s">
        <v>161</v>
      </c>
      <c r="B48" s="49" t="s">
        <v>162</v>
      </c>
      <c r="C48" s="48">
        <v>77</v>
      </c>
      <c r="D48" s="48">
        <v>85</v>
      </c>
      <c r="E48" s="48">
        <f t="shared" si="0"/>
        <v>110.3896103896104</v>
      </c>
    </row>
    <row r="49" spans="1:5" ht="96.75" customHeight="1" x14ac:dyDescent="0.25">
      <c r="A49" s="53" t="s">
        <v>163</v>
      </c>
      <c r="B49" s="49" t="s">
        <v>164</v>
      </c>
      <c r="C49" s="48">
        <v>77</v>
      </c>
      <c r="D49" s="48">
        <v>85</v>
      </c>
      <c r="E49" s="48">
        <f t="shared" si="0"/>
        <v>110.3896103896104</v>
      </c>
    </row>
    <row r="50" spans="1:5" ht="94.5" x14ac:dyDescent="0.25">
      <c r="A50" s="53" t="s">
        <v>165</v>
      </c>
      <c r="B50" s="47" t="s">
        <v>58</v>
      </c>
      <c r="C50" s="48">
        <v>77</v>
      </c>
      <c r="D50" s="48">
        <v>85</v>
      </c>
      <c r="E50" s="48">
        <f t="shared" si="0"/>
        <v>110.3896103896104</v>
      </c>
    </row>
    <row r="51" spans="1:5" ht="31.5" x14ac:dyDescent="0.25">
      <c r="A51" s="52" t="s">
        <v>166</v>
      </c>
      <c r="B51" s="44" t="s">
        <v>167</v>
      </c>
      <c r="C51" s="45">
        <v>29.9</v>
      </c>
      <c r="D51" s="45">
        <v>29.9</v>
      </c>
      <c r="E51" s="45">
        <f t="shared" si="0"/>
        <v>100</v>
      </c>
    </row>
    <row r="52" spans="1:5" ht="97.5" customHeight="1" x14ac:dyDescent="0.25">
      <c r="A52" s="53" t="s">
        <v>168</v>
      </c>
      <c r="B52" s="49" t="s">
        <v>169</v>
      </c>
      <c r="C52" s="48">
        <v>29.9</v>
      </c>
      <c r="D52" s="48">
        <v>29.9</v>
      </c>
      <c r="E52" s="48">
        <f t="shared" si="0"/>
        <v>100</v>
      </c>
    </row>
    <row r="53" spans="1:5" ht="126" x14ac:dyDescent="0.25">
      <c r="A53" s="53" t="s">
        <v>170</v>
      </c>
      <c r="B53" s="49" t="s">
        <v>171</v>
      </c>
      <c r="C53" s="48">
        <v>29.9</v>
      </c>
      <c r="D53" s="48">
        <v>29.9</v>
      </c>
      <c r="E53" s="48">
        <f t="shared" si="0"/>
        <v>100</v>
      </c>
    </row>
    <row r="54" spans="1:5" ht="126" x14ac:dyDescent="0.25">
      <c r="A54" s="53" t="s">
        <v>172</v>
      </c>
      <c r="B54" s="49" t="s">
        <v>60</v>
      </c>
      <c r="C54" s="48">
        <v>29.9</v>
      </c>
      <c r="D54" s="48">
        <v>29.9</v>
      </c>
      <c r="E54" s="48">
        <f t="shared" si="0"/>
        <v>100</v>
      </c>
    </row>
    <row r="55" spans="1:5" x14ac:dyDescent="0.25">
      <c r="A55" s="52" t="s">
        <v>173</v>
      </c>
      <c r="B55" s="44" t="s">
        <v>174</v>
      </c>
      <c r="C55" s="45">
        <v>8190.4</v>
      </c>
      <c r="D55" s="45">
        <v>8113.1</v>
      </c>
      <c r="E55" s="45">
        <f t="shared" si="0"/>
        <v>99.056212150810723</v>
      </c>
    </row>
    <row r="56" spans="1:5" ht="47.25" x14ac:dyDescent="0.25">
      <c r="A56" s="52" t="s">
        <v>175</v>
      </c>
      <c r="B56" s="44" t="s">
        <v>176</v>
      </c>
      <c r="C56" s="45">
        <v>8190.4</v>
      </c>
      <c r="D56" s="45">
        <v>8113.1</v>
      </c>
      <c r="E56" s="45">
        <f t="shared" si="0"/>
        <v>99.056212150810723</v>
      </c>
    </row>
    <row r="57" spans="1:5" ht="31.5" x14ac:dyDescent="0.25">
      <c r="A57" s="53" t="s">
        <v>177</v>
      </c>
      <c r="B57" s="47" t="s">
        <v>178</v>
      </c>
      <c r="C57" s="48">
        <v>6066.5</v>
      </c>
      <c r="D57" s="48">
        <v>6066.5</v>
      </c>
      <c r="E57" s="48">
        <f t="shared" si="0"/>
        <v>100</v>
      </c>
    </row>
    <row r="58" spans="1:5" ht="31.5" x14ac:dyDescent="0.25">
      <c r="A58" s="53" t="s">
        <v>179</v>
      </c>
      <c r="B58" s="47" t="s">
        <v>180</v>
      </c>
      <c r="C58" s="48">
        <v>6066.5</v>
      </c>
      <c r="D58" s="48">
        <v>6066.5</v>
      </c>
      <c r="E58" s="48">
        <f t="shared" si="0"/>
        <v>100</v>
      </c>
    </row>
    <row r="59" spans="1:5" ht="31.5" x14ac:dyDescent="0.25">
      <c r="A59" s="53" t="s">
        <v>181</v>
      </c>
      <c r="B59" s="47" t="s">
        <v>62</v>
      </c>
      <c r="C59" s="48">
        <v>6066.5</v>
      </c>
      <c r="D59" s="48">
        <v>6066.5</v>
      </c>
      <c r="E59" s="48">
        <f t="shared" si="0"/>
        <v>100</v>
      </c>
    </row>
    <row r="60" spans="1:5" ht="47.25" x14ac:dyDescent="0.25">
      <c r="A60" s="52" t="s">
        <v>182</v>
      </c>
      <c r="B60" s="44" t="s">
        <v>183</v>
      </c>
      <c r="C60" s="45">
        <v>391.9</v>
      </c>
      <c r="D60" s="45">
        <v>388.8</v>
      </c>
      <c r="E60" s="45">
        <f t="shared" si="0"/>
        <v>99.208981883133461</v>
      </c>
    </row>
    <row r="61" spans="1:5" ht="110.25" x14ac:dyDescent="0.25">
      <c r="A61" s="53" t="s">
        <v>184</v>
      </c>
      <c r="B61" s="49" t="s">
        <v>185</v>
      </c>
      <c r="C61" s="48">
        <v>391.9</v>
      </c>
      <c r="D61" s="48">
        <v>388.8</v>
      </c>
      <c r="E61" s="48">
        <f t="shared" si="0"/>
        <v>99.208981883133461</v>
      </c>
    </row>
    <row r="62" spans="1:5" ht="110.25" x14ac:dyDescent="0.25">
      <c r="A62" s="53" t="s">
        <v>186</v>
      </c>
      <c r="B62" s="49" t="s">
        <v>64</v>
      </c>
      <c r="C62" s="48">
        <v>391.9</v>
      </c>
      <c r="D62" s="48">
        <v>388.8</v>
      </c>
      <c r="E62" s="48">
        <f t="shared" si="0"/>
        <v>99.208981883133461</v>
      </c>
    </row>
    <row r="63" spans="1:5" ht="31.5" x14ac:dyDescent="0.25">
      <c r="A63" s="52" t="s">
        <v>187</v>
      </c>
      <c r="B63" s="44" t="s">
        <v>188</v>
      </c>
      <c r="C63" s="45">
        <v>160.19999999999999</v>
      </c>
      <c r="D63" s="45">
        <v>142.9</v>
      </c>
      <c r="E63" s="45">
        <f t="shared" si="0"/>
        <v>89.200998751560562</v>
      </c>
    </row>
    <row r="64" spans="1:5" ht="47.25" x14ac:dyDescent="0.25">
      <c r="A64" s="53" t="s">
        <v>189</v>
      </c>
      <c r="B64" s="47" t="s">
        <v>190</v>
      </c>
      <c r="C64" s="48">
        <v>78.599999999999994</v>
      </c>
      <c r="D64" s="48">
        <v>61.3</v>
      </c>
      <c r="E64" s="48">
        <f t="shared" si="0"/>
        <v>77.989821882951659</v>
      </c>
    </row>
    <row r="65" spans="1:5" ht="47.25" x14ac:dyDescent="0.25">
      <c r="A65" s="53" t="s">
        <v>191</v>
      </c>
      <c r="B65" s="47" t="s">
        <v>66</v>
      </c>
      <c r="C65" s="48">
        <v>78.599999999999994</v>
      </c>
      <c r="D65" s="48">
        <v>61.3</v>
      </c>
      <c r="E65" s="48">
        <f t="shared" si="0"/>
        <v>77.989821882951659</v>
      </c>
    </row>
    <row r="66" spans="1:5" ht="47.25" x14ac:dyDescent="0.25">
      <c r="A66" s="53" t="s">
        <v>192</v>
      </c>
      <c r="B66" s="47" t="s">
        <v>193</v>
      </c>
      <c r="C66" s="48">
        <v>81.599999999999994</v>
      </c>
      <c r="D66" s="48">
        <v>81.599999999999994</v>
      </c>
      <c r="E66" s="48">
        <f t="shared" si="0"/>
        <v>100</v>
      </c>
    </row>
    <row r="67" spans="1:5" ht="63" x14ac:dyDescent="0.25">
      <c r="A67" s="53" t="s">
        <v>194</v>
      </c>
      <c r="B67" s="47" t="s">
        <v>69</v>
      </c>
      <c r="C67" s="48">
        <v>81.599999999999994</v>
      </c>
      <c r="D67" s="48">
        <v>81.599999999999994</v>
      </c>
      <c r="E67" s="48">
        <f t="shared" si="0"/>
        <v>100</v>
      </c>
    </row>
    <row r="68" spans="1:5" x14ac:dyDescent="0.25">
      <c r="A68" s="52" t="s">
        <v>195</v>
      </c>
      <c r="B68" s="44" t="s">
        <v>196</v>
      </c>
      <c r="C68" s="45">
        <v>1571.8</v>
      </c>
      <c r="D68" s="45">
        <v>1515.4</v>
      </c>
      <c r="E68" s="45">
        <f t="shared" si="0"/>
        <v>96.411757221020494</v>
      </c>
    </row>
    <row r="69" spans="1:5" ht="31.5" x14ac:dyDescent="0.25">
      <c r="A69" s="53" t="s">
        <v>197</v>
      </c>
      <c r="B69" s="47" t="s">
        <v>198</v>
      </c>
      <c r="C69" s="48">
        <v>1571.8</v>
      </c>
      <c r="D69" s="48">
        <v>1515.4</v>
      </c>
      <c r="E69" s="48">
        <f t="shared" si="0"/>
        <v>96.411757221020494</v>
      </c>
    </row>
    <row r="70" spans="1:5" ht="31.5" x14ac:dyDescent="0.25">
      <c r="A70" s="53" t="s">
        <v>199</v>
      </c>
      <c r="B70" s="47" t="s">
        <v>71</v>
      </c>
      <c r="C70" s="48">
        <v>1571.8</v>
      </c>
      <c r="D70" s="48">
        <v>1515.4</v>
      </c>
      <c r="E70" s="48">
        <f t="shared" si="0"/>
        <v>96.411757221020494</v>
      </c>
    </row>
    <row r="71" spans="1:5" ht="63" x14ac:dyDescent="0.25">
      <c r="A71" s="52" t="s">
        <v>200</v>
      </c>
      <c r="B71" s="44" t="s">
        <v>201</v>
      </c>
      <c r="C71" s="45">
        <v>0</v>
      </c>
      <c r="D71" s="45">
        <v>-0.5</v>
      </c>
      <c r="E71" s="45">
        <v>0</v>
      </c>
    </row>
    <row r="72" spans="1:5" ht="63" x14ac:dyDescent="0.25">
      <c r="A72" s="53" t="s">
        <v>202</v>
      </c>
      <c r="B72" s="47" t="s">
        <v>203</v>
      </c>
      <c r="C72" s="48">
        <v>0</v>
      </c>
      <c r="D72" s="48">
        <v>-0.5</v>
      </c>
      <c r="E72" s="48">
        <v>0</v>
      </c>
    </row>
    <row r="73" spans="1:5" ht="63" x14ac:dyDescent="0.25">
      <c r="A73" s="53" t="s">
        <v>204</v>
      </c>
      <c r="B73" s="47" t="s">
        <v>73</v>
      </c>
      <c r="C73" s="48">
        <v>0</v>
      </c>
      <c r="D73" s="48">
        <v>-0.5</v>
      </c>
      <c r="E73" s="48">
        <v>0</v>
      </c>
    </row>
    <row r="74" spans="1:5" ht="23.25" customHeight="1" x14ac:dyDescent="0.25">
      <c r="A74" s="54"/>
      <c r="B74" s="50" t="s">
        <v>90</v>
      </c>
      <c r="C74" s="51">
        <f>C12+C55</f>
        <v>9792.1</v>
      </c>
      <c r="D74" s="51">
        <f t="shared" ref="D74" si="1">D12+D55</f>
        <v>9935.8000000000011</v>
      </c>
      <c r="E74" s="51">
        <f>D74/C74*100</f>
        <v>101.46750952298282</v>
      </c>
    </row>
  </sheetData>
  <mergeCells count="9">
    <mergeCell ref="A6:E7"/>
    <mergeCell ref="A9:C9"/>
    <mergeCell ref="A1:C1"/>
    <mergeCell ref="D1:E1"/>
    <mergeCell ref="A2:C2"/>
    <mergeCell ref="D2:E2"/>
    <mergeCell ref="D3:E3"/>
    <mergeCell ref="A4:C4"/>
    <mergeCell ref="D4:E4"/>
  </mergeCells>
  <conditionalFormatting sqref="E12:E73">
    <cfRule type="cellIs" priority="1" stopIfTrue="1" operator="equal">
      <formula>0</formula>
    </cfRule>
  </conditionalFormatting>
  <pageMargins left="1.1811023622047245" right="0.39370078740157483" top="0.78740157480314965" bottom="0.78740157480314965" header="0.31496062992125984" footer="0.31496062992125984"/>
  <pageSetup paperSize="9" scale="70" fitToHeight="0" orientation="portrait" verticalDpi="0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Layout" zoomScaleNormal="80" workbookViewId="0">
      <selection activeCell="C10" sqref="C10"/>
    </sheetView>
  </sheetViews>
  <sheetFormatPr defaultRowHeight="15.75" outlineLevelRow="1" x14ac:dyDescent="0.25"/>
  <cols>
    <col min="1" max="1" width="7.85546875" style="32" customWidth="1"/>
    <col min="2" max="2" width="8" style="32" customWidth="1"/>
    <col min="3" max="3" width="54.140625" style="32" customWidth="1"/>
    <col min="4" max="4" width="18.42578125" style="32" customWidth="1"/>
    <col min="5" max="5" width="17.85546875" style="32" customWidth="1"/>
    <col min="6" max="6" width="14.42578125" style="32" customWidth="1"/>
    <col min="7" max="7" width="13.140625" style="32" customWidth="1"/>
    <col min="8" max="10" width="9.140625" style="32" customWidth="1"/>
    <col min="11" max="16384" width="9.140625" style="32"/>
  </cols>
  <sheetData>
    <row r="1" spans="1:10" x14ac:dyDescent="0.25">
      <c r="A1" s="55"/>
      <c r="B1" s="55"/>
      <c r="C1" s="55"/>
      <c r="D1" s="55"/>
      <c r="E1" s="56" t="s">
        <v>208</v>
      </c>
      <c r="G1" s="56"/>
      <c r="H1" s="55"/>
      <c r="I1" s="55"/>
      <c r="J1" s="55"/>
    </row>
    <row r="2" spans="1:10" x14ac:dyDescent="0.25">
      <c r="A2" s="55"/>
      <c r="B2" s="55"/>
      <c r="C2" s="55"/>
      <c r="D2" s="55"/>
      <c r="E2" s="56" t="s">
        <v>83</v>
      </c>
      <c r="G2" s="56"/>
      <c r="H2" s="55"/>
      <c r="I2" s="55"/>
      <c r="J2" s="55"/>
    </row>
    <row r="3" spans="1:10" x14ac:dyDescent="0.25">
      <c r="A3" s="8"/>
      <c r="B3" s="9"/>
      <c r="C3" s="9"/>
      <c r="D3" s="9"/>
      <c r="E3" s="56" t="s">
        <v>84</v>
      </c>
      <c r="G3" s="56"/>
      <c r="H3" s="9"/>
      <c r="I3" s="9"/>
      <c r="J3" s="9"/>
    </row>
    <row r="4" spans="1:10" ht="14.25" customHeight="1" x14ac:dyDescent="0.25">
      <c r="A4" s="8"/>
      <c r="B4" s="9"/>
      <c r="C4" s="9"/>
      <c r="D4" s="13"/>
      <c r="E4" s="148" t="s">
        <v>87</v>
      </c>
      <c r="F4" s="148"/>
      <c r="G4" s="57"/>
      <c r="H4" s="13"/>
      <c r="I4" s="9"/>
      <c r="J4" s="9"/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0" x14ac:dyDescent="0.25">
      <c r="A6" s="149"/>
      <c r="B6" s="149"/>
      <c r="C6" s="149"/>
      <c r="D6" s="149"/>
      <c r="E6" s="149"/>
      <c r="F6" s="149"/>
      <c r="G6" s="149"/>
    </row>
    <row r="7" spans="1:10" ht="33.75" customHeight="1" x14ac:dyDescent="0.25">
      <c r="A7" s="150" t="s">
        <v>209</v>
      </c>
      <c r="B7" s="150"/>
      <c r="C7" s="150"/>
      <c r="D7" s="150"/>
      <c r="E7" s="150"/>
      <c r="F7" s="150"/>
      <c r="G7" s="58"/>
    </row>
    <row r="8" spans="1:10" x14ac:dyDescent="0.25">
      <c r="A8" s="1"/>
      <c r="B8" s="1"/>
      <c r="C8" s="1"/>
      <c r="D8" s="1"/>
      <c r="E8" s="1"/>
      <c r="F8" s="1"/>
      <c r="G8" s="1"/>
      <c r="H8" s="1"/>
      <c r="I8" s="55"/>
      <c r="J8" s="55"/>
    </row>
    <row r="9" spans="1:10" ht="16.5" thickBot="1" x14ac:dyDescent="0.3">
      <c r="A9" s="1"/>
      <c r="B9" s="1"/>
      <c r="C9" s="1"/>
      <c r="D9" s="1"/>
      <c r="E9" s="38" t="s">
        <v>89</v>
      </c>
      <c r="F9" s="1"/>
      <c r="G9" s="1"/>
      <c r="H9" s="1"/>
      <c r="I9" s="55"/>
      <c r="J9" s="55"/>
    </row>
    <row r="10" spans="1:10" ht="31.5" x14ac:dyDescent="0.25">
      <c r="A10" s="67" t="s">
        <v>210</v>
      </c>
      <c r="B10" s="21" t="s">
        <v>211</v>
      </c>
      <c r="C10" s="21" t="s">
        <v>212</v>
      </c>
      <c r="D10" s="41" t="s">
        <v>206</v>
      </c>
      <c r="E10" s="132" t="s">
        <v>88</v>
      </c>
      <c r="F10" s="41" t="s">
        <v>207</v>
      </c>
    </row>
    <row r="11" spans="1:10" ht="16.5" thickBot="1" x14ac:dyDescent="0.3">
      <c r="A11" s="68" t="s">
        <v>259</v>
      </c>
      <c r="B11" s="21" t="s">
        <v>260</v>
      </c>
      <c r="C11" s="21" t="s">
        <v>205</v>
      </c>
      <c r="D11" s="41">
        <v>4</v>
      </c>
      <c r="E11" s="132" t="s">
        <v>94</v>
      </c>
      <c r="F11" s="41">
        <v>6</v>
      </c>
    </row>
    <row r="12" spans="1:10" ht="22.5" customHeight="1" x14ac:dyDescent="0.25">
      <c r="A12" s="63" t="s">
        <v>213</v>
      </c>
      <c r="B12" s="63"/>
      <c r="C12" s="64" t="s">
        <v>214</v>
      </c>
      <c r="D12" s="65">
        <f>7280.52/2</f>
        <v>3640.26</v>
      </c>
      <c r="E12" s="65">
        <v>3399.15</v>
      </c>
      <c r="F12" s="66">
        <f>E12/D12*100</f>
        <v>93.376572003098673</v>
      </c>
    </row>
    <row r="13" spans="1:10" ht="47.25" outlineLevel="1" x14ac:dyDescent="0.25">
      <c r="A13" s="25"/>
      <c r="B13" s="24" t="s">
        <v>215</v>
      </c>
      <c r="C13" s="25" t="s">
        <v>216</v>
      </c>
      <c r="D13" s="26">
        <f>1156.12/2</f>
        <v>578.05999999999995</v>
      </c>
      <c r="E13" s="26">
        <v>578.05999999999995</v>
      </c>
      <c r="F13" s="60">
        <f>E13/D13*100</f>
        <v>100</v>
      </c>
    </row>
    <row r="14" spans="1:10" ht="63" outlineLevel="1" x14ac:dyDescent="0.25">
      <c r="A14" s="25"/>
      <c r="B14" s="24" t="s">
        <v>217</v>
      </c>
      <c r="C14" s="25" t="s">
        <v>218</v>
      </c>
      <c r="D14" s="26">
        <f>100.6/2</f>
        <v>50.3</v>
      </c>
      <c r="E14" s="26">
        <v>29.31</v>
      </c>
      <c r="F14" s="60">
        <f t="shared" ref="F14:F35" si="0">E14/D14*100</f>
        <v>58.270377733598409</v>
      </c>
    </row>
    <row r="15" spans="1:10" ht="63" outlineLevel="1" x14ac:dyDescent="0.25">
      <c r="A15" s="25"/>
      <c r="B15" s="24" t="s">
        <v>219</v>
      </c>
      <c r="C15" s="25" t="s">
        <v>220</v>
      </c>
      <c r="D15" s="26">
        <f>5822.39/2</f>
        <v>2911.1950000000002</v>
      </c>
      <c r="E15" s="26">
        <v>2722.55</v>
      </c>
      <c r="F15" s="60">
        <f t="shared" si="0"/>
        <v>93.520014976667653</v>
      </c>
    </row>
    <row r="16" spans="1:10" outlineLevel="1" x14ac:dyDescent="0.25">
      <c r="A16" s="25"/>
      <c r="B16" s="24" t="s">
        <v>221</v>
      </c>
      <c r="C16" s="25" t="s">
        <v>222</v>
      </c>
      <c r="D16" s="26">
        <v>25</v>
      </c>
      <c r="E16" s="26">
        <v>0</v>
      </c>
      <c r="F16" s="60">
        <f t="shared" si="0"/>
        <v>0</v>
      </c>
    </row>
    <row r="17" spans="1:6" outlineLevel="1" x14ac:dyDescent="0.25">
      <c r="A17" s="25"/>
      <c r="B17" s="24" t="s">
        <v>223</v>
      </c>
      <c r="C17" s="25" t="s">
        <v>224</v>
      </c>
      <c r="D17" s="26">
        <f>151.41/2</f>
        <v>75.704999999999998</v>
      </c>
      <c r="E17" s="26">
        <v>69.23</v>
      </c>
      <c r="F17" s="60">
        <f t="shared" si="0"/>
        <v>91.447064262598261</v>
      </c>
    </row>
    <row r="18" spans="1:6" x14ac:dyDescent="0.25">
      <c r="A18" s="21" t="s">
        <v>225</v>
      </c>
      <c r="B18" s="21"/>
      <c r="C18" s="22" t="s">
        <v>226</v>
      </c>
      <c r="D18" s="23">
        <f>163.2/2</f>
        <v>81.599999999999994</v>
      </c>
      <c r="E18" s="23">
        <v>66.63</v>
      </c>
      <c r="F18" s="59">
        <f t="shared" si="0"/>
        <v>81.654411764705884</v>
      </c>
    </row>
    <row r="19" spans="1:6" ht="25.5" customHeight="1" outlineLevel="1" x14ac:dyDescent="0.25">
      <c r="A19" s="25"/>
      <c r="B19" s="24" t="s">
        <v>227</v>
      </c>
      <c r="C19" s="25" t="s">
        <v>228</v>
      </c>
      <c r="D19" s="26">
        <f>163.2/2</f>
        <v>81.599999999999994</v>
      </c>
      <c r="E19" s="26">
        <v>66.63</v>
      </c>
      <c r="F19" s="60">
        <f t="shared" si="0"/>
        <v>81.654411764705884</v>
      </c>
    </row>
    <row r="20" spans="1:6" ht="31.5" x14ac:dyDescent="0.25">
      <c r="A20" s="21" t="s">
        <v>229</v>
      </c>
      <c r="B20" s="21"/>
      <c r="C20" s="22" t="s">
        <v>230</v>
      </c>
      <c r="D20" s="23">
        <f>2715.74/2</f>
        <v>1357.87</v>
      </c>
      <c r="E20" s="23">
        <v>1354.67</v>
      </c>
      <c r="F20" s="59">
        <f t="shared" si="0"/>
        <v>99.764336792181879</v>
      </c>
    </row>
    <row r="21" spans="1:6" ht="51.75" customHeight="1" outlineLevel="1" x14ac:dyDescent="0.25">
      <c r="A21" s="25"/>
      <c r="B21" s="24" t="s">
        <v>231</v>
      </c>
      <c r="C21" s="25" t="s">
        <v>232</v>
      </c>
      <c r="D21" s="26">
        <v>25</v>
      </c>
      <c r="E21" s="26">
        <v>25</v>
      </c>
      <c r="F21" s="60">
        <f t="shared" si="0"/>
        <v>100</v>
      </c>
    </row>
    <row r="22" spans="1:6" outlineLevel="1" x14ac:dyDescent="0.25">
      <c r="A22" s="25"/>
      <c r="B22" s="24" t="s">
        <v>233</v>
      </c>
      <c r="C22" s="25" t="s">
        <v>234</v>
      </c>
      <c r="D22" s="26">
        <f>2665.74/2</f>
        <v>1332.87</v>
      </c>
      <c r="E22" s="26">
        <v>1329.67</v>
      </c>
      <c r="F22" s="60">
        <f t="shared" si="0"/>
        <v>99.759916571008446</v>
      </c>
    </row>
    <row r="23" spans="1:6" ht="18.75" customHeight="1" x14ac:dyDescent="0.25">
      <c r="A23" s="21" t="s">
        <v>235</v>
      </c>
      <c r="B23" s="21"/>
      <c r="C23" s="22" t="s">
        <v>236</v>
      </c>
      <c r="D23" s="23">
        <f>1771.54/2</f>
        <v>885.77</v>
      </c>
      <c r="E23" s="23">
        <v>878.41</v>
      </c>
      <c r="F23" s="59">
        <f t="shared" si="0"/>
        <v>99.169084525328245</v>
      </c>
    </row>
    <row r="24" spans="1:6" outlineLevel="1" x14ac:dyDescent="0.25">
      <c r="A24" s="25"/>
      <c r="B24" s="24" t="s">
        <v>237</v>
      </c>
      <c r="C24" s="25" t="s">
        <v>238</v>
      </c>
      <c r="D24" s="26">
        <f>1771.54/2</f>
        <v>885.77</v>
      </c>
      <c r="E24" s="26">
        <v>878.41</v>
      </c>
      <c r="F24" s="60">
        <f t="shared" si="0"/>
        <v>99.169084525328245</v>
      </c>
    </row>
    <row r="25" spans="1:6" ht="21" customHeight="1" x14ac:dyDescent="0.25">
      <c r="A25" s="21" t="s">
        <v>239</v>
      </c>
      <c r="B25" s="21"/>
      <c r="C25" s="22" t="s">
        <v>240</v>
      </c>
      <c r="D25" s="23">
        <f>3228.32/2</f>
        <v>1614.16</v>
      </c>
      <c r="E25" s="23">
        <v>1481.4</v>
      </c>
      <c r="F25" s="59">
        <f t="shared" si="0"/>
        <v>91.775288695048815</v>
      </c>
    </row>
    <row r="26" spans="1:6" outlineLevel="1" x14ac:dyDescent="0.25">
      <c r="A26" s="25"/>
      <c r="B26" s="24" t="s">
        <v>241</v>
      </c>
      <c r="C26" s="25" t="s">
        <v>242</v>
      </c>
      <c r="D26" s="26">
        <f>1778.1/2</f>
        <v>889.05</v>
      </c>
      <c r="E26" s="26">
        <v>765.7</v>
      </c>
      <c r="F26" s="60">
        <f t="shared" si="0"/>
        <v>86.125639727799339</v>
      </c>
    </row>
    <row r="27" spans="1:6" outlineLevel="1" x14ac:dyDescent="0.25">
      <c r="A27" s="25"/>
      <c r="B27" s="24" t="s">
        <v>243</v>
      </c>
      <c r="C27" s="25" t="s">
        <v>244</v>
      </c>
      <c r="D27" s="26">
        <f>1450.22/2</f>
        <v>725.11</v>
      </c>
      <c r="E27" s="26">
        <v>715.7</v>
      </c>
      <c r="F27" s="60">
        <f t="shared" si="0"/>
        <v>98.702265863110426</v>
      </c>
    </row>
    <row r="28" spans="1:6" ht="19.5" customHeight="1" x14ac:dyDescent="0.25">
      <c r="A28" s="21" t="s">
        <v>245</v>
      </c>
      <c r="B28" s="21"/>
      <c r="C28" s="22" t="s">
        <v>246</v>
      </c>
      <c r="D28" s="23">
        <f>4976/2</f>
        <v>2488</v>
      </c>
      <c r="E28" s="23">
        <v>2488</v>
      </c>
      <c r="F28" s="59">
        <f t="shared" si="0"/>
        <v>100</v>
      </c>
    </row>
    <row r="29" spans="1:6" outlineLevel="1" x14ac:dyDescent="0.25">
      <c r="A29" s="25"/>
      <c r="B29" s="24" t="s">
        <v>247</v>
      </c>
      <c r="C29" s="25" t="s">
        <v>248</v>
      </c>
      <c r="D29" s="26">
        <f>4976/2</f>
        <v>2488</v>
      </c>
      <c r="E29" s="26">
        <v>2488</v>
      </c>
      <c r="F29" s="60">
        <f t="shared" si="0"/>
        <v>100</v>
      </c>
    </row>
    <row r="30" spans="1:6" ht="21" customHeight="1" x14ac:dyDescent="0.25">
      <c r="A30" s="21" t="s">
        <v>249</v>
      </c>
      <c r="B30" s="21"/>
      <c r="C30" s="22" t="s">
        <v>250</v>
      </c>
      <c r="D30" s="23">
        <f>273.39/2</f>
        <v>136.69499999999999</v>
      </c>
      <c r="E30" s="23">
        <v>112.9</v>
      </c>
      <c r="F30" s="59">
        <f t="shared" si="0"/>
        <v>82.592633234573327</v>
      </c>
    </row>
    <row r="31" spans="1:6" outlineLevel="1" x14ac:dyDescent="0.25">
      <c r="A31" s="25"/>
      <c r="B31" s="24" t="s">
        <v>251</v>
      </c>
      <c r="C31" s="25" t="s">
        <v>252</v>
      </c>
      <c r="D31" s="26">
        <f>117.19/2</f>
        <v>58.594999999999999</v>
      </c>
      <c r="E31" s="26">
        <v>51.57</v>
      </c>
      <c r="F31" s="60">
        <f t="shared" si="0"/>
        <v>88.010922433654741</v>
      </c>
    </row>
    <row r="32" spans="1:6" outlineLevel="1" x14ac:dyDescent="0.25">
      <c r="A32" s="25"/>
      <c r="B32" s="24" t="s">
        <v>253</v>
      </c>
      <c r="C32" s="25" t="s">
        <v>254</v>
      </c>
      <c r="D32" s="26">
        <f>156.2/2</f>
        <v>78.099999999999994</v>
      </c>
      <c r="E32" s="26">
        <v>61.33</v>
      </c>
      <c r="F32" s="60">
        <f t="shared" si="0"/>
        <v>78.52752880921895</v>
      </c>
    </row>
    <row r="33" spans="1:6" ht="21" customHeight="1" x14ac:dyDescent="0.25">
      <c r="A33" s="21" t="s">
        <v>255</v>
      </c>
      <c r="B33" s="21"/>
      <c r="C33" s="22" t="s">
        <v>256</v>
      </c>
      <c r="D33" s="23">
        <f>50/2</f>
        <v>25</v>
      </c>
      <c r="E33" s="23">
        <v>25</v>
      </c>
      <c r="F33" s="59">
        <f t="shared" si="0"/>
        <v>100</v>
      </c>
    </row>
    <row r="34" spans="1:6" outlineLevel="1" x14ac:dyDescent="0.25">
      <c r="A34" s="25"/>
      <c r="B34" s="24" t="s">
        <v>257</v>
      </c>
      <c r="C34" s="25" t="s">
        <v>258</v>
      </c>
      <c r="D34" s="26">
        <f>50/2</f>
        <v>25</v>
      </c>
      <c r="E34" s="26">
        <v>25</v>
      </c>
      <c r="F34" s="60">
        <f t="shared" si="0"/>
        <v>100</v>
      </c>
    </row>
    <row r="35" spans="1:6" ht="23.25" customHeight="1" x14ac:dyDescent="0.25">
      <c r="A35" s="69"/>
      <c r="B35" s="69"/>
      <c r="C35" s="69" t="s">
        <v>261</v>
      </c>
      <c r="D35" s="62">
        <f>D12+D18+D20+D23+D25+D28+D30+D33</f>
        <v>10229.355</v>
      </c>
      <c r="E35" s="62">
        <f>E12+E18+E20+E23+E25+E28+E30+E33</f>
        <v>9806.16</v>
      </c>
      <c r="F35" s="61">
        <f t="shared" si="0"/>
        <v>95.862935639637101</v>
      </c>
    </row>
  </sheetData>
  <mergeCells count="3">
    <mergeCell ref="E4:F4"/>
    <mergeCell ref="A6:G6"/>
    <mergeCell ref="A7:F7"/>
  </mergeCells>
  <pageMargins left="1.1811023622047245" right="0.39370078740157483" top="0.78740157480314965" bottom="0.78740157480314965" header="0.31496062992125984" footer="0.31496062992125984"/>
  <pageSetup paperSize="9" scale="64" fitToHeight="0" orientation="portrait" verticalDpi="0" r:id="rId1"/>
  <headerFooter differentFirst="1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view="pageLayout" zoomScaleNormal="100" workbookViewId="0">
      <selection activeCell="B13" sqref="B13"/>
    </sheetView>
  </sheetViews>
  <sheetFormatPr defaultRowHeight="15.75" x14ac:dyDescent="0.25"/>
  <cols>
    <col min="1" max="1" width="79.5703125" style="32" customWidth="1"/>
    <col min="2" max="2" width="17.85546875" style="32" customWidth="1"/>
    <col min="3" max="3" width="17" style="32" customWidth="1"/>
    <col min="4" max="5" width="15.42578125" style="32" customWidth="1"/>
    <col min="6" max="6" width="9.140625" style="32" customWidth="1"/>
    <col min="7" max="7" width="13.140625" style="32" customWidth="1"/>
    <col min="8" max="10" width="9.140625" style="32" customWidth="1"/>
    <col min="11" max="16384" width="9.140625" style="32"/>
  </cols>
  <sheetData>
    <row r="1" spans="1:10" x14ac:dyDescent="0.25">
      <c r="A1" s="55"/>
      <c r="B1" s="55"/>
      <c r="C1" s="56" t="s">
        <v>262</v>
      </c>
      <c r="E1" s="56"/>
      <c r="F1" s="55"/>
      <c r="G1" s="55"/>
      <c r="H1" s="55"/>
      <c r="I1" s="55"/>
      <c r="J1" s="55"/>
    </row>
    <row r="2" spans="1:10" x14ac:dyDescent="0.25">
      <c r="A2" s="55"/>
      <c r="B2" s="55"/>
      <c r="C2" s="56" t="s">
        <v>83</v>
      </c>
      <c r="E2" s="56"/>
      <c r="F2" s="55"/>
      <c r="G2" s="55"/>
      <c r="H2" s="55"/>
      <c r="I2" s="55"/>
      <c r="J2" s="55"/>
    </row>
    <row r="3" spans="1:10" x14ac:dyDescent="0.25">
      <c r="A3" s="8"/>
      <c r="B3" s="9"/>
      <c r="C3" s="56" t="s">
        <v>84</v>
      </c>
      <c r="E3" s="56"/>
      <c r="F3" s="9"/>
      <c r="G3" s="9"/>
      <c r="H3" s="9"/>
      <c r="I3" s="9"/>
      <c r="J3" s="9"/>
    </row>
    <row r="4" spans="1:10" ht="14.25" customHeight="1" x14ac:dyDescent="0.25">
      <c r="A4" s="8"/>
      <c r="B4" s="9"/>
      <c r="C4" s="57" t="s">
        <v>286</v>
      </c>
      <c r="E4" s="57"/>
      <c r="F4" s="9"/>
      <c r="G4" s="13"/>
      <c r="H4" s="13"/>
      <c r="I4" s="9"/>
      <c r="J4" s="9"/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0" ht="36" customHeight="1" x14ac:dyDescent="0.25">
      <c r="A6" s="150" t="s">
        <v>263</v>
      </c>
      <c r="B6" s="150"/>
      <c r="C6" s="150"/>
      <c r="D6" s="150"/>
      <c r="E6" s="58"/>
      <c r="F6" s="58"/>
      <c r="G6" s="58"/>
    </row>
    <row r="7" spans="1:10" x14ac:dyDescent="0.25">
      <c r="A7" s="79"/>
      <c r="B7" s="79"/>
      <c r="C7" s="79"/>
      <c r="D7" s="79"/>
      <c r="E7" s="58"/>
      <c r="F7" s="58"/>
      <c r="G7" s="58"/>
    </row>
    <row r="8" spans="1:10" x14ac:dyDescent="0.25">
      <c r="A8" s="58"/>
      <c r="B8" s="1"/>
      <c r="C8" s="38" t="s">
        <v>89</v>
      </c>
      <c r="D8" s="1"/>
      <c r="E8" s="58"/>
      <c r="F8" s="58"/>
      <c r="G8" s="58"/>
    </row>
    <row r="9" spans="1:10" ht="31.5" x14ac:dyDescent="0.25">
      <c r="A9" s="133" t="s">
        <v>264</v>
      </c>
      <c r="B9" s="41" t="s">
        <v>206</v>
      </c>
      <c r="C9" s="132" t="s">
        <v>88</v>
      </c>
      <c r="D9" s="41" t="s">
        <v>207</v>
      </c>
      <c r="E9" s="1"/>
      <c r="F9" s="1"/>
      <c r="G9" s="1"/>
      <c r="H9" s="1"/>
      <c r="I9" s="55"/>
      <c r="J9" s="55"/>
    </row>
    <row r="10" spans="1:10" x14ac:dyDescent="0.25">
      <c r="A10" s="133">
        <v>1</v>
      </c>
      <c r="B10" s="41">
        <v>2</v>
      </c>
      <c r="C10" s="132" t="s">
        <v>205</v>
      </c>
      <c r="D10" s="41">
        <v>4</v>
      </c>
      <c r="E10" s="1"/>
      <c r="F10" s="1"/>
      <c r="G10" s="1"/>
      <c r="H10" s="1"/>
      <c r="I10" s="55"/>
      <c r="J10" s="55"/>
    </row>
    <row r="11" spans="1:10" ht="31.5" x14ac:dyDescent="0.25">
      <c r="A11" s="64" t="s">
        <v>265</v>
      </c>
      <c r="B11" s="65">
        <f>B12+B13+B14+B15</f>
        <v>2591.1</v>
      </c>
      <c r="C11" s="65">
        <f>C12+C13+C14+C15</f>
        <v>2574.33</v>
      </c>
      <c r="D11" s="66">
        <f>C11/B11*100</f>
        <v>99.352784531666089</v>
      </c>
      <c r="E11" s="70"/>
    </row>
    <row r="12" spans="1:10" ht="21.75" customHeight="1" x14ac:dyDescent="0.25">
      <c r="A12" s="71" t="s">
        <v>266</v>
      </c>
      <c r="B12" s="26">
        <v>2363</v>
      </c>
      <c r="C12" s="26">
        <v>2363</v>
      </c>
      <c r="D12" s="60">
        <f>C12/B12*100</f>
        <v>100</v>
      </c>
      <c r="E12" s="70"/>
    </row>
    <row r="13" spans="1:10" ht="63" x14ac:dyDescent="0.25">
      <c r="A13" s="71" t="s">
        <v>267</v>
      </c>
      <c r="B13" s="26">
        <v>78.099999999999994</v>
      </c>
      <c r="C13" s="26">
        <v>61.33</v>
      </c>
      <c r="D13" s="60">
        <f t="shared" ref="D13:D15" si="0">C13/B13*100</f>
        <v>78.52752880921895</v>
      </c>
      <c r="E13" s="70"/>
    </row>
    <row r="14" spans="1:10" ht="24.75" customHeight="1" x14ac:dyDescent="0.25">
      <c r="A14" s="71" t="s">
        <v>268</v>
      </c>
      <c r="B14" s="26">
        <v>25</v>
      </c>
      <c r="C14" s="26">
        <v>25</v>
      </c>
      <c r="D14" s="60">
        <f t="shared" si="0"/>
        <v>100</v>
      </c>
      <c r="E14" s="70"/>
    </row>
    <row r="15" spans="1:10" ht="31.5" x14ac:dyDescent="0.25">
      <c r="A15" s="71" t="s">
        <v>269</v>
      </c>
      <c r="B15" s="26">
        <v>125</v>
      </c>
      <c r="C15" s="26">
        <v>125</v>
      </c>
      <c r="D15" s="60">
        <f t="shared" si="0"/>
        <v>100</v>
      </c>
      <c r="E15" s="70"/>
    </row>
    <row r="16" spans="1:10" ht="31.5" x14ac:dyDescent="0.25">
      <c r="A16" s="72" t="s">
        <v>270</v>
      </c>
      <c r="B16" s="23">
        <f>B17+B18</f>
        <v>1357.8700000000001</v>
      </c>
      <c r="C16" s="23">
        <f>C17+C18</f>
        <v>1354.67</v>
      </c>
      <c r="D16" s="59">
        <f>C16/B16*100</f>
        <v>99.764336792181879</v>
      </c>
      <c r="E16" s="70"/>
    </row>
    <row r="17" spans="1:5" ht="31.5" x14ac:dyDescent="0.25">
      <c r="A17" s="73" t="s">
        <v>271</v>
      </c>
      <c r="B17" s="26">
        <v>25</v>
      </c>
      <c r="C17" s="26">
        <v>25</v>
      </c>
      <c r="D17" s="60">
        <f>C17/B17*100</f>
        <v>100</v>
      </c>
      <c r="E17" s="70"/>
    </row>
    <row r="18" spans="1:5" ht="31.5" x14ac:dyDescent="0.25">
      <c r="A18" s="71" t="s">
        <v>272</v>
      </c>
      <c r="B18" s="26">
        <f>978.07+354.8</f>
        <v>1332.8700000000001</v>
      </c>
      <c r="C18" s="26">
        <f>974.87+354.8</f>
        <v>1329.67</v>
      </c>
      <c r="D18" s="60">
        <f>C18/B18*100</f>
        <v>99.759916571008418</v>
      </c>
      <c r="E18" s="70"/>
    </row>
    <row r="19" spans="1:5" ht="31.5" x14ac:dyDescent="0.25">
      <c r="A19" s="72" t="s">
        <v>273</v>
      </c>
      <c r="B19" s="23">
        <f>B20+B21+B22</f>
        <v>2499.9300000000003</v>
      </c>
      <c r="C19" s="23">
        <f>C20+C21+C22</f>
        <v>2359.83</v>
      </c>
      <c r="D19" s="59">
        <f t="shared" ref="D19:D22" si="1">C19/B19*100</f>
        <v>94.395843083606323</v>
      </c>
      <c r="E19" s="70"/>
    </row>
    <row r="20" spans="1:5" ht="31.5" x14ac:dyDescent="0.25">
      <c r="A20" s="71" t="s">
        <v>274</v>
      </c>
      <c r="B20" s="80">
        <f>419.43+466.34</f>
        <v>885.77</v>
      </c>
      <c r="C20" s="80">
        <f>416.36+462.06</f>
        <v>878.42000000000007</v>
      </c>
      <c r="D20" s="60">
        <f t="shared" si="1"/>
        <v>99.170213486571015</v>
      </c>
    </row>
    <row r="21" spans="1:5" x14ac:dyDescent="0.25">
      <c r="A21" s="71" t="s">
        <v>275</v>
      </c>
      <c r="B21" s="26">
        <v>725.11</v>
      </c>
      <c r="C21" s="26">
        <v>715.7</v>
      </c>
      <c r="D21" s="60">
        <f t="shared" si="1"/>
        <v>98.702265863110426</v>
      </c>
    </row>
    <row r="22" spans="1:5" ht="31.5" x14ac:dyDescent="0.25">
      <c r="A22" s="71" t="s">
        <v>276</v>
      </c>
      <c r="B22" s="26">
        <v>889.05</v>
      </c>
      <c r="C22" s="26">
        <v>765.71</v>
      </c>
      <c r="D22" s="60">
        <f t="shared" si="1"/>
        <v>86.126764523930049</v>
      </c>
    </row>
    <row r="23" spans="1:5" ht="31.5" x14ac:dyDescent="0.25">
      <c r="A23" s="72" t="s">
        <v>277</v>
      </c>
      <c r="B23" s="23">
        <f>B24+B25+B26+B27</f>
        <v>3704.66</v>
      </c>
      <c r="C23" s="23">
        <f>C24+C25+C26+C27</f>
        <v>3488.05</v>
      </c>
      <c r="D23" s="59">
        <f>C23/B23*100</f>
        <v>94.153039685153303</v>
      </c>
    </row>
    <row r="24" spans="1:5" ht="31.5" x14ac:dyDescent="0.25">
      <c r="A24" s="75" t="s">
        <v>278</v>
      </c>
      <c r="B24" s="26">
        <v>50</v>
      </c>
      <c r="C24" s="26">
        <v>43.53</v>
      </c>
      <c r="D24" s="60">
        <f t="shared" ref="D24:D33" si="2">C24/B24*100</f>
        <v>87.06</v>
      </c>
    </row>
    <row r="25" spans="1:5" ht="31.5" x14ac:dyDescent="0.25">
      <c r="A25" s="71" t="s">
        <v>279</v>
      </c>
      <c r="B25" s="26">
        <v>3604.35</v>
      </c>
      <c r="C25" s="26">
        <v>3394.21</v>
      </c>
      <c r="D25" s="60">
        <f t="shared" si="2"/>
        <v>94.169822575499055</v>
      </c>
    </row>
    <row r="26" spans="1:5" ht="47.25" x14ac:dyDescent="0.25">
      <c r="A26" s="71" t="s">
        <v>280</v>
      </c>
      <c r="B26" s="26">
        <v>24.61</v>
      </c>
      <c r="C26" s="26">
        <v>24.61</v>
      </c>
      <c r="D26" s="60">
        <f t="shared" si="2"/>
        <v>100</v>
      </c>
    </row>
    <row r="27" spans="1:5" x14ac:dyDescent="0.25">
      <c r="A27" s="71" t="s">
        <v>281</v>
      </c>
      <c r="B27" s="26">
        <v>25.7</v>
      </c>
      <c r="C27" s="26">
        <v>25.7</v>
      </c>
      <c r="D27" s="60">
        <f t="shared" si="2"/>
        <v>100</v>
      </c>
    </row>
    <row r="28" spans="1:5" ht="21.75" customHeight="1" x14ac:dyDescent="0.25">
      <c r="A28" s="72" t="s">
        <v>287</v>
      </c>
      <c r="B28" s="23">
        <f>B36-B34</f>
        <v>10153.550000000001</v>
      </c>
      <c r="C28" s="23">
        <f>C36-C34</f>
        <v>9776.86</v>
      </c>
      <c r="D28" s="59">
        <f t="shared" si="2"/>
        <v>96.290066036016952</v>
      </c>
    </row>
    <row r="29" spans="1:5" x14ac:dyDescent="0.25">
      <c r="A29" s="71"/>
      <c r="B29" s="26"/>
      <c r="C29" s="26"/>
      <c r="D29" s="60"/>
    </row>
    <row r="30" spans="1:5" ht="22.5" customHeight="1" x14ac:dyDescent="0.25">
      <c r="A30" s="22" t="s">
        <v>282</v>
      </c>
      <c r="B30" s="23">
        <f>B31+B32+B33</f>
        <v>75.8</v>
      </c>
      <c r="C30" s="23">
        <f>C31+C32+C33</f>
        <v>29.31</v>
      </c>
      <c r="D30" s="59">
        <f t="shared" si="2"/>
        <v>38.66754617414248</v>
      </c>
    </row>
    <row r="31" spans="1:5" x14ac:dyDescent="0.25">
      <c r="A31" s="25" t="s">
        <v>283</v>
      </c>
      <c r="B31" s="26">
        <v>50.3</v>
      </c>
      <c r="C31" s="26">
        <v>29.31</v>
      </c>
      <c r="D31" s="60">
        <f t="shared" si="2"/>
        <v>58.270377733598409</v>
      </c>
    </row>
    <row r="32" spans="1:5" x14ac:dyDescent="0.25">
      <c r="A32" s="25" t="s">
        <v>284</v>
      </c>
      <c r="B32" s="26">
        <v>25</v>
      </c>
      <c r="C32" s="26">
        <v>0</v>
      </c>
      <c r="D32" s="60">
        <f t="shared" si="2"/>
        <v>0</v>
      </c>
    </row>
    <row r="33" spans="1:5" x14ac:dyDescent="0.25">
      <c r="A33" s="25" t="s">
        <v>285</v>
      </c>
      <c r="B33" s="26">
        <v>0.5</v>
      </c>
      <c r="C33" s="26">
        <v>0</v>
      </c>
      <c r="D33" s="60">
        <f t="shared" si="2"/>
        <v>0</v>
      </c>
    </row>
    <row r="34" spans="1:5" ht="21" customHeight="1" x14ac:dyDescent="0.25">
      <c r="A34" s="81" t="s">
        <v>288</v>
      </c>
      <c r="B34" s="23">
        <f>B30</f>
        <v>75.8</v>
      </c>
      <c r="C34" s="23">
        <f t="shared" ref="C34:D34" si="3">C30</f>
        <v>29.31</v>
      </c>
      <c r="D34" s="23">
        <f t="shared" si="3"/>
        <v>38.66754617414248</v>
      </c>
    </row>
    <row r="35" spans="1:5" x14ac:dyDescent="0.25">
      <c r="A35" s="25"/>
      <c r="B35" s="26"/>
      <c r="C35" s="26"/>
      <c r="D35" s="60"/>
    </row>
    <row r="36" spans="1:5" ht="29.25" customHeight="1" x14ac:dyDescent="0.25">
      <c r="A36" s="29" t="s">
        <v>261</v>
      </c>
      <c r="B36" s="30">
        <v>10229.35</v>
      </c>
      <c r="C36" s="30">
        <v>9806.17</v>
      </c>
      <c r="D36" s="76">
        <f>C36/B36*100</f>
        <v>95.86308025436611</v>
      </c>
      <c r="E36" s="77"/>
    </row>
    <row r="39" spans="1:5" ht="12.75" customHeight="1" x14ac:dyDescent="0.25">
      <c r="B39" s="78"/>
      <c r="C39" s="78"/>
    </row>
    <row r="40" spans="1:5" ht="12.75" customHeight="1" x14ac:dyDescent="0.25">
      <c r="C40" s="78"/>
    </row>
  </sheetData>
  <mergeCells count="1">
    <mergeCell ref="A6:D6"/>
  </mergeCells>
  <pageMargins left="0.78740157480314965" right="0.78740157480314965" top="1.1811023622047245" bottom="0.39370078740157483" header="0.31496062992125984" footer="0.31496062992125984"/>
  <pageSetup paperSize="9" fitToHeight="0" orientation="landscape" verticalDpi="0" r:id="rId1"/>
  <headerFooter differentFirst="1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0"/>
  <sheetViews>
    <sheetView view="pageLayout" zoomScaleNormal="100" workbookViewId="0">
      <selection activeCell="E16" sqref="E16"/>
    </sheetView>
  </sheetViews>
  <sheetFormatPr defaultRowHeight="15.75" x14ac:dyDescent="0.25"/>
  <cols>
    <col min="1" max="1" width="6.85546875" style="32" customWidth="1"/>
    <col min="2" max="2" width="10.7109375" style="32" customWidth="1"/>
    <col min="3" max="3" width="15.42578125" style="32" customWidth="1"/>
    <col min="4" max="4" width="7.140625" style="32" customWidth="1"/>
    <col min="5" max="5" width="73.140625" style="32" customWidth="1"/>
    <col min="6" max="6" width="14.7109375" style="32" customWidth="1"/>
    <col min="7" max="8" width="13.7109375" style="32" customWidth="1"/>
    <col min="9" max="222" width="9.140625" style="32"/>
    <col min="223" max="223" width="1.5703125" style="32" customWidth="1"/>
    <col min="224" max="224" width="6.85546875" style="32" customWidth="1"/>
    <col min="225" max="225" width="7.85546875" style="32" customWidth="1"/>
    <col min="226" max="226" width="13.28515625" style="32" customWidth="1"/>
    <col min="227" max="227" width="5.85546875" style="32" customWidth="1"/>
    <col min="228" max="228" width="69.28515625" style="32" customWidth="1"/>
    <col min="229" max="229" width="14.7109375" style="32" customWidth="1"/>
    <col min="230" max="231" width="0" style="32" hidden="1" customWidth="1"/>
    <col min="232" max="233" width="13.7109375" style="32" customWidth="1"/>
    <col min="234" max="478" width="9.140625" style="32"/>
    <col min="479" max="479" width="1.5703125" style="32" customWidth="1"/>
    <col min="480" max="480" width="6.85546875" style="32" customWidth="1"/>
    <col min="481" max="481" width="7.85546875" style="32" customWidth="1"/>
    <col min="482" max="482" width="13.28515625" style="32" customWidth="1"/>
    <col min="483" max="483" width="5.85546875" style="32" customWidth="1"/>
    <col min="484" max="484" width="69.28515625" style="32" customWidth="1"/>
    <col min="485" max="485" width="14.7109375" style="32" customWidth="1"/>
    <col min="486" max="487" width="0" style="32" hidden="1" customWidth="1"/>
    <col min="488" max="489" width="13.7109375" style="32" customWidth="1"/>
    <col min="490" max="734" width="9.140625" style="32"/>
    <col min="735" max="735" width="1.5703125" style="32" customWidth="1"/>
    <col min="736" max="736" width="6.85546875" style="32" customWidth="1"/>
    <col min="737" max="737" width="7.85546875" style="32" customWidth="1"/>
    <col min="738" max="738" width="13.28515625" style="32" customWidth="1"/>
    <col min="739" max="739" width="5.85546875" style="32" customWidth="1"/>
    <col min="740" max="740" width="69.28515625" style="32" customWidth="1"/>
    <col min="741" max="741" width="14.7109375" style="32" customWidth="1"/>
    <col min="742" max="743" width="0" style="32" hidden="1" customWidth="1"/>
    <col min="744" max="745" width="13.7109375" style="32" customWidth="1"/>
    <col min="746" max="990" width="9.140625" style="32"/>
    <col min="991" max="991" width="1.5703125" style="32" customWidth="1"/>
    <col min="992" max="992" width="6.85546875" style="32" customWidth="1"/>
    <col min="993" max="993" width="7.85546875" style="32" customWidth="1"/>
    <col min="994" max="994" width="13.28515625" style="32" customWidth="1"/>
    <col min="995" max="995" width="5.85546875" style="32" customWidth="1"/>
    <col min="996" max="996" width="69.28515625" style="32" customWidth="1"/>
    <col min="997" max="997" width="14.7109375" style="32" customWidth="1"/>
    <col min="998" max="999" width="0" style="32" hidden="1" customWidth="1"/>
    <col min="1000" max="1001" width="13.7109375" style="32" customWidth="1"/>
    <col min="1002" max="1246" width="9.140625" style="32"/>
    <col min="1247" max="1247" width="1.5703125" style="32" customWidth="1"/>
    <col min="1248" max="1248" width="6.85546875" style="32" customWidth="1"/>
    <col min="1249" max="1249" width="7.85546875" style="32" customWidth="1"/>
    <col min="1250" max="1250" width="13.28515625" style="32" customWidth="1"/>
    <col min="1251" max="1251" width="5.85546875" style="32" customWidth="1"/>
    <col min="1252" max="1252" width="69.28515625" style="32" customWidth="1"/>
    <col min="1253" max="1253" width="14.7109375" style="32" customWidth="1"/>
    <col min="1254" max="1255" width="0" style="32" hidden="1" customWidth="1"/>
    <col min="1256" max="1257" width="13.7109375" style="32" customWidth="1"/>
    <col min="1258" max="1502" width="9.140625" style="32"/>
    <col min="1503" max="1503" width="1.5703125" style="32" customWidth="1"/>
    <col min="1504" max="1504" width="6.85546875" style="32" customWidth="1"/>
    <col min="1505" max="1505" width="7.85546875" style="32" customWidth="1"/>
    <col min="1506" max="1506" width="13.28515625" style="32" customWidth="1"/>
    <col min="1507" max="1507" width="5.85546875" style="32" customWidth="1"/>
    <col min="1508" max="1508" width="69.28515625" style="32" customWidth="1"/>
    <col min="1509" max="1509" width="14.7109375" style="32" customWidth="1"/>
    <col min="1510" max="1511" width="0" style="32" hidden="1" customWidth="1"/>
    <col min="1512" max="1513" width="13.7109375" style="32" customWidth="1"/>
    <col min="1514" max="1758" width="9.140625" style="32"/>
    <col min="1759" max="1759" width="1.5703125" style="32" customWidth="1"/>
    <col min="1760" max="1760" width="6.85546875" style="32" customWidth="1"/>
    <col min="1761" max="1761" width="7.85546875" style="32" customWidth="1"/>
    <col min="1762" max="1762" width="13.28515625" style="32" customWidth="1"/>
    <col min="1763" max="1763" width="5.85546875" style="32" customWidth="1"/>
    <col min="1764" max="1764" width="69.28515625" style="32" customWidth="1"/>
    <col min="1765" max="1765" width="14.7109375" style="32" customWidth="1"/>
    <col min="1766" max="1767" width="0" style="32" hidden="1" customWidth="1"/>
    <col min="1768" max="1769" width="13.7109375" style="32" customWidth="1"/>
    <col min="1770" max="2014" width="9.140625" style="32"/>
    <col min="2015" max="2015" width="1.5703125" style="32" customWidth="1"/>
    <col min="2016" max="2016" width="6.85546875" style="32" customWidth="1"/>
    <col min="2017" max="2017" width="7.85546875" style="32" customWidth="1"/>
    <col min="2018" max="2018" width="13.28515625" style="32" customWidth="1"/>
    <col min="2019" max="2019" width="5.85546875" style="32" customWidth="1"/>
    <col min="2020" max="2020" width="69.28515625" style="32" customWidth="1"/>
    <col min="2021" max="2021" width="14.7109375" style="32" customWidth="1"/>
    <col min="2022" max="2023" width="0" style="32" hidden="1" customWidth="1"/>
    <col min="2024" max="2025" width="13.7109375" style="32" customWidth="1"/>
    <col min="2026" max="2270" width="9.140625" style="32"/>
    <col min="2271" max="2271" width="1.5703125" style="32" customWidth="1"/>
    <col min="2272" max="2272" width="6.85546875" style="32" customWidth="1"/>
    <col min="2273" max="2273" width="7.85546875" style="32" customWidth="1"/>
    <col min="2274" max="2274" width="13.28515625" style="32" customWidth="1"/>
    <col min="2275" max="2275" width="5.85546875" style="32" customWidth="1"/>
    <col min="2276" max="2276" width="69.28515625" style="32" customWidth="1"/>
    <col min="2277" max="2277" width="14.7109375" style="32" customWidth="1"/>
    <col min="2278" max="2279" width="0" style="32" hidden="1" customWidth="1"/>
    <col min="2280" max="2281" width="13.7109375" style="32" customWidth="1"/>
    <col min="2282" max="2526" width="9.140625" style="32"/>
    <col min="2527" max="2527" width="1.5703125" style="32" customWidth="1"/>
    <col min="2528" max="2528" width="6.85546875" style="32" customWidth="1"/>
    <col min="2529" max="2529" width="7.85546875" style="32" customWidth="1"/>
    <col min="2530" max="2530" width="13.28515625" style="32" customWidth="1"/>
    <col min="2531" max="2531" width="5.85546875" style="32" customWidth="1"/>
    <col min="2532" max="2532" width="69.28515625" style="32" customWidth="1"/>
    <col min="2533" max="2533" width="14.7109375" style="32" customWidth="1"/>
    <col min="2534" max="2535" width="0" style="32" hidden="1" customWidth="1"/>
    <col min="2536" max="2537" width="13.7109375" style="32" customWidth="1"/>
    <col min="2538" max="2782" width="9.140625" style="32"/>
    <col min="2783" max="2783" width="1.5703125" style="32" customWidth="1"/>
    <col min="2784" max="2784" width="6.85546875" style="32" customWidth="1"/>
    <col min="2785" max="2785" width="7.85546875" style="32" customWidth="1"/>
    <col min="2786" max="2786" width="13.28515625" style="32" customWidth="1"/>
    <col min="2787" max="2787" width="5.85546875" style="32" customWidth="1"/>
    <col min="2788" max="2788" width="69.28515625" style="32" customWidth="1"/>
    <col min="2789" max="2789" width="14.7109375" style="32" customWidth="1"/>
    <col min="2790" max="2791" width="0" style="32" hidden="1" customWidth="1"/>
    <col min="2792" max="2793" width="13.7109375" style="32" customWidth="1"/>
    <col min="2794" max="3038" width="9.140625" style="32"/>
    <col min="3039" max="3039" width="1.5703125" style="32" customWidth="1"/>
    <col min="3040" max="3040" width="6.85546875" style="32" customWidth="1"/>
    <col min="3041" max="3041" width="7.85546875" style="32" customWidth="1"/>
    <col min="3042" max="3042" width="13.28515625" style="32" customWidth="1"/>
    <col min="3043" max="3043" width="5.85546875" style="32" customWidth="1"/>
    <col min="3044" max="3044" width="69.28515625" style="32" customWidth="1"/>
    <col min="3045" max="3045" width="14.7109375" style="32" customWidth="1"/>
    <col min="3046" max="3047" width="0" style="32" hidden="1" customWidth="1"/>
    <col min="3048" max="3049" width="13.7109375" style="32" customWidth="1"/>
    <col min="3050" max="3294" width="9.140625" style="32"/>
    <col min="3295" max="3295" width="1.5703125" style="32" customWidth="1"/>
    <col min="3296" max="3296" width="6.85546875" style="32" customWidth="1"/>
    <col min="3297" max="3297" width="7.85546875" style="32" customWidth="1"/>
    <col min="3298" max="3298" width="13.28515625" style="32" customWidth="1"/>
    <col min="3299" max="3299" width="5.85546875" style="32" customWidth="1"/>
    <col min="3300" max="3300" width="69.28515625" style="32" customWidth="1"/>
    <col min="3301" max="3301" width="14.7109375" style="32" customWidth="1"/>
    <col min="3302" max="3303" width="0" style="32" hidden="1" customWidth="1"/>
    <col min="3304" max="3305" width="13.7109375" style="32" customWidth="1"/>
    <col min="3306" max="3550" width="9.140625" style="32"/>
    <col min="3551" max="3551" width="1.5703125" style="32" customWidth="1"/>
    <col min="3552" max="3552" width="6.85546875" style="32" customWidth="1"/>
    <col min="3553" max="3553" width="7.85546875" style="32" customWidth="1"/>
    <col min="3554" max="3554" width="13.28515625" style="32" customWidth="1"/>
    <col min="3555" max="3555" width="5.85546875" style="32" customWidth="1"/>
    <col min="3556" max="3556" width="69.28515625" style="32" customWidth="1"/>
    <col min="3557" max="3557" width="14.7109375" style="32" customWidth="1"/>
    <col min="3558" max="3559" width="0" style="32" hidden="1" customWidth="1"/>
    <col min="3560" max="3561" width="13.7109375" style="32" customWidth="1"/>
    <col min="3562" max="3806" width="9.140625" style="32"/>
    <col min="3807" max="3807" width="1.5703125" style="32" customWidth="1"/>
    <col min="3808" max="3808" width="6.85546875" style="32" customWidth="1"/>
    <col min="3809" max="3809" width="7.85546875" style="32" customWidth="1"/>
    <col min="3810" max="3810" width="13.28515625" style="32" customWidth="1"/>
    <col min="3811" max="3811" width="5.85546875" style="32" customWidth="1"/>
    <col min="3812" max="3812" width="69.28515625" style="32" customWidth="1"/>
    <col min="3813" max="3813" width="14.7109375" style="32" customWidth="1"/>
    <col min="3814" max="3815" width="0" style="32" hidden="1" customWidth="1"/>
    <col min="3816" max="3817" width="13.7109375" style="32" customWidth="1"/>
    <col min="3818" max="4062" width="9.140625" style="32"/>
    <col min="4063" max="4063" width="1.5703125" style="32" customWidth="1"/>
    <col min="4064" max="4064" width="6.85546875" style="32" customWidth="1"/>
    <col min="4065" max="4065" width="7.85546875" style="32" customWidth="1"/>
    <col min="4066" max="4066" width="13.28515625" style="32" customWidth="1"/>
    <col min="4067" max="4067" width="5.85546875" style="32" customWidth="1"/>
    <col min="4068" max="4068" width="69.28515625" style="32" customWidth="1"/>
    <col min="4069" max="4069" width="14.7109375" style="32" customWidth="1"/>
    <col min="4070" max="4071" width="0" style="32" hidden="1" customWidth="1"/>
    <col min="4072" max="4073" width="13.7109375" style="32" customWidth="1"/>
    <col min="4074" max="4318" width="9.140625" style="32"/>
    <col min="4319" max="4319" width="1.5703125" style="32" customWidth="1"/>
    <col min="4320" max="4320" width="6.85546875" style="32" customWidth="1"/>
    <col min="4321" max="4321" width="7.85546875" style="32" customWidth="1"/>
    <col min="4322" max="4322" width="13.28515625" style="32" customWidth="1"/>
    <col min="4323" max="4323" width="5.85546875" style="32" customWidth="1"/>
    <col min="4324" max="4324" width="69.28515625" style="32" customWidth="1"/>
    <col min="4325" max="4325" width="14.7109375" style="32" customWidth="1"/>
    <col min="4326" max="4327" width="0" style="32" hidden="1" customWidth="1"/>
    <col min="4328" max="4329" width="13.7109375" style="32" customWidth="1"/>
    <col min="4330" max="4574" width="9.140625" style="32"/>
    <col min="4575" max="4575" width="1.5703125" style="32" customWidth="1"/>
    <col min="4576" max="4576" width="6.85546875" style="32" customWidth="1"/>
    <col min="4577" max="4577" width="7.85546875" style="32" customWidth="1"/>
    <col min="4578" max="4578" width="13.28515625" style="32" customWidth="1"/>
    <col min="4579" max="4579" width="5.85546875" style="32" customWidth="1"/>
    <col min="4580" max="4580" width="69.28515625" style="32" customWidth="1"/>
    <col min="4581" max="4581" width="14.7109375" style="32" customWidth="1"/>
    <col min="4582" max="4583" width="0" style="32" hidden="1" customWidth="1"/>
    <col min="4584" max="4585" width="13.7109375" style="32" customWidth="1"/>
    <col min="4586" max="4830" width="9.140625" style="32"/>
    <col min="4831" max="4831" width="1.5703125" style="32" customWidth="1"/>
    <col min="4832" max="4832" width="6.85546875" style="32" customWidth="1"/>
    <col min="4833" max="4833" width="7.85546875" style="32" customWidth="1"/>
    <col min="4834" max="4834" width="13.28515625" style="32" customWidth="1"/>
    <col min="4835" max="4835" width="5.85546875" style="32" customWidth="1"/>
    <col min="4836" max="4836" width="69.28515625" style="32" customWidth="1"/>
    <col min="4837" max="4837" width="14.7109375" style="32" customWidth="1"/>
    <col min="4838" max="4839" width="0" style="32" hidden="1" customWidth="1"/>
    <col min="4840" max="4841" width="13.7109375" style="32" customWidth="1"/>
    <col min="4842" max="5086" width="9.140625" style="32"/>
    <col min="5087" max="5087" width="1.5703125" style="32" customWidth="1"/>
    <col min="5088" max="5088" width="6.85546875" style="32" customWidth="1"/>
    <col min="5089" max="5089" width="7.85546875" style="32" customWidth="1"/>
    <col min="5090" max="5090" width="13.28515625" style="32" customWidth="1"/>
    <col min="5091" max="5091" width="5.85546875" style="32" customWidth="1"/>
    <col min="5092" max="5092" width="69.28515625" style="32" customWidth="1"/>
    <col min="5093" max="5093" width="14.7109375" style="32" customWidth="1"/>
    <col min="5094" max="5095" width="0" style="32" hidden="1" customWidth="1"/>
    <col min="5096" max="5097" width="13.7109375" style="32" customWidth="1"/>
    <col min="5098" max="5342" width="9.140625" style="32"/>
    <col min="5343" max="5343" width="1.5703125" style="32" customWidth="1"/>
    <col min="5344" max="5344" width="6.85546875" style="32" customWidth="1"/>
    <col min="5345" max="5345" width="7.85546875" style="32" customWidth="1"/>
    <col min="5346" max="5346" width="13.28515625" style="32" customWidth="1"/>
    <col min="5347" max="5347" width="5.85546875" style="32" customWidth="1"/>
    <col min="5348" max="5348" width="69.28515625" style="32" customWidth="1"/>
    <col min="5349" max="5349" width="14.7109375" style="32" customWidth="1"/>
    <col min="5350" max="5351" width="0" style="32" hidden="1" customWidth="1"/>
    <col min="5352" max="5353" width="13.7109375" style="32" customWidth="1"/>
    <col min="5354" max="5598" width="9.140625" style="32"/>
    <col min="5599" max="5599" width="1.5703125" style="32" customWidth="1"/>
    <col min="5600" max="5600" width="6.85546875" style="32" customWidth="1"/>
    <col min="5601" max="5601" width="7.85546875" style="32" customWidth="1"/>
    <col min="5602" max="5602" width="13.28515625" style="32" customWidth="1"/>
    <col min="5603" max="5603" width="5.85546875" style="32" customWidth="1"/>
    <col min="5604" max="5604" width="69.28515625" style="32" customWidth="1"/>
    <col min="5605" max="5605" width="14.7109375" style="32" customWidth="1"/>
    <col min="5606" max="5607" width="0" style="32" hidden="1" customWidth="1"/>
    <col min="5608" max="5609" width="13.7109375" style="32" customWidth="1"/>
    <col min="5610" max="5854" width="9.140625" style="32"/>
    <col min="5855" max="5855" width="1.5703125" style="32" customWidth="1"/>
    <col min="5856" max="5856" width="6.85546875" style="32" customWidth="1"/>
    <col min="5857" max="5857" width="7.85546875" style="32" customWidth="1"/>
    <col min="5858" max="5858" width="13.28515625" style="32" customWidth="1"/>
    <col min="5859" max="5859" width="5.85546875" style="32" customWidth="1"/>
    <col min="5860" max="5860" width="69.28515625" style="32" customWidth="1"/>
    <col min="5861" max="5861" width="14.7109375" style="32" customWidth="1"/>
    <col min="5862" max="5863" width="0" style="32" hidden="1" customWidth="1"/>
    <col min="5864" max="5865" width="13.7109375" style="32" customWidth="1"/>
    <col min="5866" max="6110" width="9.140625" style="32"/>
    <col min="6111" max="6111" width="1.5703125" style="32" customWidth="1"/>
    <col min="6112" max="6112" width="6.85546875" style="32" customWidth="1"/>
    <col min="6113" max="6113" width="7.85546875" style="32" customWidth="1"/>
    <col min="6114" max="6114" width="13.28515625" style="32" customWidth="1"/>
    <col min="6115" max="6115" width="5.85546875" style="32" customWidth="1"/>
    <col min="6116" max="6116" width="69.28515625" style="32" customWidth="1"/>
    <col min="6117" max="6117" width="14.7109375" style="32" customWidth="1"/>
    <col min="6118" max="6119" width="0" style="32" hidden="1" customWidth="1"/>
    <col min="6120" max="6121" width="13.7109375" style="32" customWidth="1"/>
    <col min="6122" max="6366" width="9.140625" style="32"/>
    <col min="6367" max="6367" width="1.5703125" style="32" customWidth="1"/>
    <col min="6368" max="6368" width="6.85546875" style="32" customWidth="1"/>
    <col min="6369" max="6369" width="7.85546875" style="32" customWidth="1"/>
    <col min="6370" max="6370" width="13.28515625" style="32" customWidth="1"/>
    <col min="6371" max="6371" width="5.85546875" style="32" customWidth="1"/>
    <col min="6372" max="6372" width="69.28515625" style="32" customWidth="1"/>
    <col min="6373" max="6373" width="14.7109375" style="32" customWidth="1"/>
    <col min="6374" max="6375" width="0" style="32" hidden="1" customWidth="1"/>
    <col min="6376" max="6377" width="13.7109375" style="32" customWidth="1"/>
    <col min="6378" max="6622" width="9.140625" style="32"/>
    <col min="6623" max="6623" width="1.5703125" style="32" customWidth="1"/>
    <col min="6624" max="6624" width="6.85546875" style="32" customWidth="1"/>
    <col min="6625" max="6625" width="7.85546875" style="32" customWidth="1"/>
    <col min="6626" max="6626" width="13.28515625" style="32" customWidth="1"/>
    <col min="6627" max="6627" width="5.85546875" style="32" customWidth="1"/>
    <col min="6628" max="6628" width="69.28515625" style="32" customWidth="1"/>
    <col min="6629" max="6629" width="14.7109375" style="32" customWidth="1"/>
    <col min="6630" max="6631" width="0" style="32" hidden="1" customWidth="1"/>
    <col min="6632" max="6633" width="13.7109375" style="32" customWidth="1"/>
    <col min="6634" max="6878" width="9.140625" style="32"/>
    <col min="6879" max="6879" width="1.5703125" style="32" customWidth="1"/>
    <col min="6880" max="6880" width="6.85546875" style="32" customWidth="1"/>
    <col min="6881" max="6881" width="7.85546875" style="32" customWidth="1"/>
    <col min="6882" max="6882" width="13.28515625" style="32" customWidth="1"/>
    <col min="6883" max="6883" width="5.85546875" style="32" customWidth="1"/>
    <col min="6884" max="6884" width="69.28515625" style="32" customWidth="1"/>
    <col min="6885" max="6885" width="14.7109375" style="32" customWidth="1"/>
    <col min="6886" max="6887" width="0" style="32" hidden="1" customWidth="1"/>
    <col min="6888" max="6889" width="13.7109375" style="32" customWidth="1"/>
    <col min="6890" max="7134" width="9.140625" style="32"/>
    <col min="7135" max="7135" width="1.5703125" style="32" customWidth="1"/>
    <col min="7136" max="7136" width="6.85546875" style="32" customWidth="1"/>
    <col min="7137" max="7137" width="7.85546875" style="32" customWidth="1"/>
    <col min="7138" max="7138" width="13.28515625" style="32" customWidth="1"/>
    <col min="7139" max="7139" width="5.85546875" style="32" customWidth="1"/>
    <col min="7140" max="7140" width="69.28515625" style="32" customWidth="1"/>
    <col min="7141" max="7141" width="14.7109375" style="32" customWidth="1"/>
    <col min="7142" max="7143" width="0" style="32" hidden="1" customWidth="1"/>
    <col min="7144" max="7145" width="13.7109375" style="32" customWidth="1"/>
    <col min="7146" max="7390" width="9.140625" style="32"/>
    <col min="7391" max="7391" width="1.5703125" style="32" customWidth="1"/>
    <col min="7392" max="7392" width="6.85546875" style="32" customWidth="1"/>
    <col min="7393" max="7393" width="7.85546875" style="32" customWidth="1"/>
    <col min="7394" max="7394" width="13.28515625" style="32" customWidth="1"/>
    <col min="7395" max="7395" width="5.85546875" style="32" customWidth="1"/>
    <col min="7396" max="7396" width="69.28515625" style="32" customWidth="1"/>
    <col min="7397" max="7397" width="14.7109375" style="32" customWidth="1"/>
    <col min="7398" max="7399" width="0" style="32" hidden="1" customWidth="1"/>
    <col min="7400" max="7401" width="13.7109375" style="32" customWidth="1"/>
    <col min="7402" max="7646" width="9.140625" style="32"/>
    <col min="7647" max="7647" width="1.5703125" style="32" customWidth="1"/>
    <col min="7648" max="7648" width="6.85546875" style="32" customWidth="1"/>
    <col min="7649" max="7649" width="7.85546875" style="32" customWidth="1"/>
    <col min="7650" max="7650" width="13.28515625" style="32" customWidth="1"/>
    <col min="7651" max="7651" width="5.85546875" style="32" customWidth="1"/>
    <col min="7652" max="7652" width="69.28515625" style="32" customWidth="1"/>
    <col min="7653" max="7653" width="14.7109375" style="32" customWidth="1"/>
    <col min="7654" max="7655" width="0" style="32" hidden="1" customWidth="1"/>
    <col min="7656" max="7657" width="13.7109375" style="32" customWidth="1"/>
    <col min="7658" max="7902" width="9.140625" style="32"/>
    <col min="7903" max="7903" width="1.5703125" style="32" customWidth="1"/>
    <col min="7904" max="7904" width="6.85546875" style="32" customWidth="1"/>
    <col min="7905" max="7905" width="7.85546875" style="32" customWidth="1"/>
    <col min="7906" max="7906" width="13.28515625" style="32" customWidth="1"/>
    <col min="7907" max="7907" width="5.85546875" style="32" customWidth="1"/>
    <col min="7908" max="7908" width="69.28515625" style="32" customWidth="1"/>
    <col min="7909" max="7909" width="14.7109375" style="32" customWidth="1"/>
    <col min="7910" max="7911" width="0" style="32" hidden="1" customWidth="1"/>
    <col min="7912" max="7913" width="13.7109375" style="32" customWidth="1"/>
    <col min="7914" max="8158" width="9.140625" style="32"/>
    <col min="8159" max="8159" width="1.5703125" style="32" customWidth="1"/>
    <col min="8160" max="8160" width="6.85546875" style="32" customWidth="1"/>
    <col min="8161" max="8161" width="7.85546875" style="32" customWidth="1"/>
    <col min="8162" max="8162" width="13.28515625" style="32" customWidth="1"/>
    <col min="8163" max="8163" width="5.85546875" style="32" customWidth="1"/>
    <col min="8164" max="8164" width="69.28515625" style="32" customWidth="1"/>
    <col min="8165" max="8165" width="14.7109375" style="32" customWidth="1"/>
    <col min="8166" max="8167" width="0" style="32" hidden="1" customWidth="1"/>
    <col min="8168" max="8169" width="13.7109375" style="32" customWidth="1"/>
    <col min="8170" max="8414" width="9.140625" style="32"/>
    <col min="8415" max="8415" width="1.5703125" style="32" customWidth="1"/>
    <col min="8416" max="8416" width="6.85546875" style="32" customWidth="1"/>
    <col min="8417" max="8417" width="7.85546875" style="32" customWidth="1"/>
    <col min="8418" max="8418" width="13.28515625" style="32" customWidth="1"/>
    <col min="8419" max="8419" width="5.85546875" style="32" customWidth="1"/>
    <col min="8420" max="8420" width="69.28515625" style="32" customWidth="1"/>
    <col min="8421" max="8421" width="14.7109375" style="32" customWidth="1"/>
    <col min="8422" max="8423" width="0" style="32" hidden="1" customWidth="1"/>
    <col min="8424" max="8425" width="13.7109375" style="32" customWidth="1"/>
    <col min="8426" max="8670" width="9.140625" style="32"/>
    <col min="8671" max="8671" width="1.5703125" style="32" customWidth="1"/>
    <col min="8672" max="8672" width="6.85546875" style="32" customWidth="1"/>
    <col min="8673" max="8673" width="7.85546875" style="32" customWidth="1"/>
    <col min="8674" max="8674" width="13.28515625" style="32" customWidth="1"/>
    <col min="8675" max="8675" width="5.85546875" style="32" customWidth="1"/>
    <col min="8676" max="8676" width="69.28515625" style="32" customWidth="1"/>
    <col min="8677" max="8677" width="14.7109375" style="32" customWidth="1"/>
    <col min="8678" max="8679" width="0" style="32" hidden="1" customWidth="1"/>
    <col min="8680" max="8681" width="13.7109375" style="32" customWidth="1"/>
    <col min="8682" max="8926" width="9.140625" style="32"/>
    <col min="8927" max="8927" width="1.5703125" style="32" customWidth="1"/>
    <col min="8928" max="8928" width="6.85546875" style="32" customWidth="1"/>
    <col min="8929" max="8929" width="7.85546875" style="32" customWidth="1"/>
    <col min="8930" max="8930" width="13.28515625" style="32" customWidth="1"/>
    <col min="8931" max="8931" width="5.85546875" style="32" customWidth="1"/>
    <col min="8932" max="8932" width="69.28515625" style="32" customWidth="1"/>
    <col min="8933" max="8933" width="14.7109375" style="32" customWidth="1"/>
    <col min="8934" max="8935" width="0" style="32" hidden="1" customWidth="1"/>
    <col min="8936" max="8937" width="13.7109375" style="32" customWidth="1"/>
    <col min="8938" max="9182" width="9.140625" style="32"/>
    <col min="9183" max="9183" width="1.5703125" style="32" customWidth="1"/>
    <col min="9184" max="9184" width="6.85546875" style="32" customWidth="1"/>
    <col min="9185" max="9185" width="7.85546875" style="32" customWidth="1"/>
    <col min="9186" max="9186" width="13.28515625" style="32" customWidth="1"/>
    <col min="9187" max="9187" width="5.85546875" style="32" customWidth="1"/>
    <col min="9188" max="9188" width="69.28515625" style="32" customWidth="1"/>
    <col min="9189" max="9189" width="14.7109375" style="32" customWidth="1"/>
    <col min="9190" max="9191" width="0" style="32" hidden="1" customWidth="1"/>
    <col min="9192" max="9193" width="13.7109375" style="32" customWidth="1"/>
    <col min="9194" max="9438" width="9.140625" style="32"/>
    <col min="9439" max="9439" width="1.5703125" style="32" customWidth="1"/>
    <col min="9440" max="9440" width="6.85546875" style="32" customWidth="1"/>
    <col min="9441" max="9441" width="7.85546875" style="32" customWidth="1"/>
    <col min="9442" max="9442" width="13.28515625" style="32" customWidth="1"/>
    <col min="9443" max="9443" width="5.85546875" style="32" customWidth="1"/>
    <col min="9444" max="9444" width="69.28515625" style="32" customWidth="1"/>
    <col min="9445" max="9445" width="14.7109375" style="32" customWidth="1"/>
    <col min="9446" max="9447" width="0" style="32" hidden="1" customWidth="1"/>
    <col min="9448" max="9449" width="13.7109375" style="32" customWidth="1"/>
    <col min="9450" max="9694" width="9.140625" style="32"/>
    <col min="9695" max="9695" width="1.5703125" style="32" customWidth="1"/>
    <col min="9696" max="9696" width="6.85546875" style="32" customWidth="1"/>
    <col min="9697" max="9697" width="7.85546875" style="32" customWidth="1"/>
    <col min="9698" max="9698" width="13.28515625" style="32" customWidth="1"/>
    <col min="9699" max="9699" width="5.85546875" style="32" customWidth="1"/>
    <col min="9700" max="9700" width="69.28515625" style="32" customWidth="1"/>
    <col min="9701" max="9701" width="14.7109375" style="32" customWidth="1"/>
    <col min="9702" max="9703" width="0" style="32" hidden="1" customWidth="1"/>
    <col min="9704" max="9705" width="13.7109375" style="32" customWidth="1"/>
    <col min="9706" max="9950" width="9.140625" style="32"/>
    <col min="9951" max="9951" width="1.5703125" style="32" customWidth="1"/>
    <col min="9952" max="9952" width="6.85546875" style="32" customWidth="1"/>
    <col min="9953" max="9953" width="7.85546875" style="32" customWidth="1"/>
    <col min="9954" max="9954" width="13.28515625" style="32" customWidth="1"/>
    <col min="9955" max="9955" width="5.85546875" style="32" customWidth="1"/>
    <col min="9956" max="9956" width="69.28515625" style="32" customWidth="1"/>
    <col min="9957" max="9957" width="14.7109375" style="32" customWidth="1"/>
    <col min="9958" max="9959" width="0" style="32" hidden="1" customWidth="1"/>
    <col min="9960" max="9961" width="13.7109375" style="32" customWidth="1"/>
    <col min="9962" max="10206" width="9.140625" style="32"/>
    <col min="10207" max="10207" width="1.5703125" style="32" customWidth="1"/>
    <col min="10208" max="10208" width="6.85546875" style="32" customWidth="1"/>
    <col min="10209" max="10209" width="7.85546875" style="32" customWidth="1"/>
    <col min="10210" max="10210" width="13.28515625" style="32" customWidth="1"/>
    <col min="10211" max="10211" width="5.85546875" style="32" customWidth="1"/>
    <col min="10212" max="10212" width="69.28515625" style="32" customWidth="1"/>
    <col min="10213" max="10213" width="14.7109375" style="32" customWidth="1"/>
    <col min="10214" max="10215" width="0" style="32" hidden="1" customWidth="1"/>
    <col min="10216" max="10217" width="13.7109375" style="32" customWidth="1"/>
    <col min="10218" max="10462" width="9.140625" style="32"/>
    <col min="10463" max="10463" width="1.5703125" style="32" customWidth="1"/>
    <col min="10464" max="10464" width="6.85546875" style="32" customWidth="1"/>
    <col min="10465" max="10465" width="7.85546875" style="32" customWidth="1"/>
    <col min="10466" max="10466" width="13.28515625" style="32" customWidth="1"/>
    <col min="10467" max="10467" width="5.85546875" style="32" customWidth="1"/>
    <col min="10468" max="10468" width="69.28515625" style="32" customWidth="1"/>
    <col min="10469" max="10469" width="14.7109375" style="32" customWidth="1"/>
    <col min="10470" max="10471" width="0" style="32" hidden="1" customWidth="1"/>
    <col min="10472" max="10473" width="13.7109375" style="32" customWidth="1"/>
    <col min="10474" max="10718" width="9.140625" style="32"/>
    <col min="10719" max="10719" width="1.5703125" style="32" customWidth="1"/>
    <col min="10720" max="10720" width="6.85546875" style="32" customWidth="1"/>
    <col min="10721" max="10721" width="7.85546875" style="32" customWidth="1"/>
    <col min="10722" max="10722" width="13.28515625" style="32" customWidth="1"/>
    <col min="10723" max="10723" width="5.85546875" style="32" customWidth="1"/>
    <col min="10724" max="10724" width="69.28515625" style="32" customWidth="1"/>
    <col min="10725" max="10725" width="14.7109375" style="32" customWidth="1"/>
    <col min="10726" max="10727" width="0" style="32" hidden="1" customWidth="1"/>
    <col min="10728" max="10729" width="13.7109375" style="32" customWidth="1"/>
    <col min="10730" max="10974" width="9.140625" style="32"/>
    <col min="10975" max="10975" width="1.5703125" style="32" customWidth="1"/>
    <col min="10976" max="10976" width="6.85546875" style="32" customWidth="1"/>
    <col min="10977" max="10977" width="7.85546875" style="32" customWidth="1"/>
    <col min="10978" max="10978" width="13.28515625" style="32" customWidth="1"/>
    <col min="10979" max="10979" width="5.85546875" style="32" customWidth="1"/>
    <col min="10980" max="10980" width="69.28515625" style="32" customWidth="1"/>
    <col min="10981" max="10981" width="14.7109375" style="32" customWidth="1"/>
    <col min="10982" max="10983" width="0" style="32" hidden="1" customWidth="1"/>
    <col min="10984" max="10985" width="13.7109375" style="32" customWidth="1"/>
    <col min="10986" max="11230" width="9.140625" style="32"/>
    <col min="11231" max="11231" width="1.5703125" style="32" customWidth="1"/>
    <col min="11232" max="11232" width="6.85546875" style="32" customWidth="1"/>
    <col min="11233" max="11233" width="7.85546875" style="32" customWidth="1"/>
    <col min="11234" max="11234" width="13.28515625" style="32" customWidth="1"/>
    <col min="11235" max="11235" width="5.85546875" style="32" customWidth="1"/>
    <col min="11236" max="11236" width="69.28515625" style="32" customWidth="1"/>
    <col min="11237" max="11237" width="14.7109375" style="32" customWidth="1"/>
    <col min="11238" max="11239" width="0" style="32" hidden="1" customWidth="1"/>
    <col min="11240" max="11241" width="13.7109375" style="32" customWidth="1"/>
    <col min="11242" max="11486" width="9.140625" style="32"/>
    <col min="11487" max="11487" width="1.5703125" style="32" customWidth="1"/>
    <col min="11488" max="11488" width="6.85546875" style="32" customWidth="1"/>
    <col min="11489" max="11489" width="7.85546875" style="32" customWidth="1"/>
    <col min="11490" max="11490" width="13.28515625" style="32" customWidth="1"/>
    <col min="11491" max="11491" width="5.85546875" style="32" customWidth="1"/>
    <col min="11492" max="11492" width="69.28515625" style="32" customWidth="1"/>
    <col min="11493" max="11493" width="14.7109375" style="32" customWidth="1"/>
    <col min="11494" max="11495" width="0" style="32" hidden="1" customWidth="1"/>
    <col min="11496" max="11497" width="13.7109375" style="32" customWidth="1"/>
    <col min="11498" max="11742" width="9.140625" style="32"/>
    <col min="11743" max="11743" width="1.5703125" style="32" customWidth="1"/>
    <col min="11744" max="11744" width="6.85546875" style="32" customWidth="1"/>
    <col min="11745" max="11745" width="7.85546875" style="32" customWidth="1"/>
    <col min="11746" max="11746" width="13.28515625" style="32" customWidth="1"/>
    <col min="11747" max="11747" width="5.85546875" style="32" customWidth="1"/>
    <col min="11748" max="11748" width="69.28515625" style="32" customWidth="1"/>
    <col min="11749" max="11749" width="14.7109375" style="32" customWidth="1"/>
    <col min="11750" max="11751" width="0" style="32" hidden="1" customWidth="1"/>
    <col min="11752" max="11753" width="13.7109375" style="32" customWidth="1"/>
    <col min="11754" max="11998" width="9.140625" style="32"/>
    <col min="11999" max="11999" width="1.5703125" style="32" customWidth="1"/>
    <col min="12000" max="12000" width="6.85546875" style="32" customWidth="1"/>
    <col min="12001" max="12001" width="7.85546875" style="32" customWidth="1"/>
    <col min="12002" max="12002" width="13.28515625" style="32" customWidth="1"/>
    <col min="12003" max="12003" width="5.85546875" style="32" customWidth="1"/>
    <col min="12004" max="12004" width="69.28515625" style="32" customWidth="1"/>
    <col min="12005" max="12005" width="14.7109375" style="32" customWidth="1"/>
    <col min="12006" max="12007" width="0" style="32" hidden="1" customWidth="1"/>
    <col min="12008" max="12009" width="13.7109375" style="32" customWidth="1"/>
    <col min="12010" max="12254" width="9.140625" style="32"/>
    <col min="12255" max="12255" width="1.5703125" style="32" customWidth="1"/>
    <col min="12256" max="12256" width="6.85546875" style="32" customWidth="1"/>
    <col min="12257" max="12257" width="7.85546875" style="32" customWidth="1"/>
    <col min="12258" max="12258" width="13.28515625" style="32" customWidth="1"/>
    <col min="12259" max="12259" width="5.85546875" style="32" customWidth="1"/>
    <col min="12260" max="12260" width="69.28515625" style="32" customWidth="1"/>
    <col min="12261" max="12261" width="14.7109375" style="32" customWidth="1"/>
    <col min="12262" max="12263" width="0" style="32" hidden="1" customWidth="1"/>
    <col min="12264" max="12265" width="13.7109375" style="32" customWidth="1"/>
    <col min="12266" max="12510" width="9.140625" style="32"/>
    <col min="12511" max="12511" width="1.5703125" style="32" customWidth="1"/>
    <col min="12512" max="12512" width="6.85546875" style="32" customWidth="1"/>
    <col min="12513" max="12513" width="7.85546875" style="32" customWidth="1"/>
    <col min="12514" max="12514" width="13.28515625" style="32" customWidth="1"/>
    <col min="12515" max="12515" width="5.85546875" style="32" customWidth="1"/>
    <col min="12516" max="12516" width="69.28515625" style="32" customWidth="1"/>
    <col min="12517" max="12517" width="14.7109375" style="32" customWidth="1"/>
    <col min="12518" max="12519" width="0" style="32" hidden="1" customWidth="1"/>
    <col min="12520" max="12521" width="13.7109375" style="32" customWidth="1"/>
    <col min="12522" max="12766" width="9.140625" style="32"/>
    <col min="12767" max="12767" width="1.5703125" style="32" customWidth="1"/>
    <col min="12768" max="12768" width="6.85546875" style="32" customWidth="1"/>
    <col min="12769" max="12769" width="7.85546875" style="32" customWidth="1"/>
    <col min="12770" max="12770" width="13.28515625" style="32" customWidth="1"/>
    <col min="12771" max="12771" width="5.85546875" style="32" customWidth="1"/>
    <col min="12772" max="12772" width="69.28515625" style="32" customWidth="1"/>
    <col min="12773" max="12773" width="14.7109375" style="32" customWidth="1"/>
    <col min="12774" max="12775" width="0" style="32" hidden="1" customWidth="1"/>
    <col min="12776" max="12777" width="13.7109375" style="32" customWidth="1"/>
    <col min="12778" max="13022" width="9.140625" style="32"/>
    <col min="13023" max="13023" width="1.5703125" style="32" customWidth="1"/>
    <col min="13024" max="13024" width="6.85546875" style="32" customWidth="1"/>
    <col min="13025" max="13025" width="7.85546875" style="32" customWidth="1"/>
    <col min="13026" max="13026" width="13.28515625" style="32" customWidth="1"/>
    <col min="13027" max="13027" width="5.85546875" style="32" customWidth="1"/>
    <col min="13028" max="13028" width="69.28515625" style="32" customWidth="1"/>
    <col min="13029" max="13029" width="14.7109375" style="32" customWidth="1"/>
    <col min="13030" max="13031" width="0" style="32" hidden="1" customWidth="1"/>
    <col min="13032" max="13033" width="13.7109375" style="32" customWidth="1"/>
    <col min="13034" max="13278" width="9.140625" style="32"/>
    <col min="13279" max="13279" width="1.5703125" style="32" customWidth="1"/>
    <col min="13280" max="13280" width="6.85546875" style="32" customWidth="1"/>
    <col min="13281" max="13281" width="7.85546875" style="32" customWidth="1"/>
    <col min="13282" max="13282" width="13.28515625" style="32" customWidth="1"/>
    <col min="13283" max="13283" width="5.85546875" style="32" customWidth="1"/>
    <col min="13284" max="13284" width="69.28515625" style="32" customWidth="1"/>
    <col min="13285" max="13285" width="14.7109375" style="32" customWidth="1"/>
    <col min="13286" max="13287" width="0" style="32" hidden="1" customWidth="1"/>
    <col min="13288" max="13289" width="13.7109375" style="32" customWidth="1"/>
    <col min="13290" max="13534" width="9.140625" style="32"/>
    <col min="13535" max="13535" width="1.5703125" style="32" customWidth="1"/>
    <col min="13536" max="13536" width="6.85546875" style="32" customWidth="1"/>
    <col min="13537" max="13537" width="7.85546875" style="32" customWidth="1"/>
    <col min="13538" max="13538" width="13.28515625" style="32" customWidth="1"/>
    <col min="13539" max="13539" width="5.85546875" style="32" customWidth="1"/>
    <col min="13540" max="13540" width="69.28515625" style="32" customWidth="1"/>
    <col min="13541" max="13541" width="14.7109375" style="32" customWidth="1"/>
    <col min="13542" max="13543" width="0" style="32" hidden="1" customWidth="1"/>
    <col min="13544" max="13545" width="13.7109375" style="32" customWidth="1"/>
    <col min="13546" max="13790" width="9.140625" style="32"/>
    <col min="13791" max="13791" width="1.5703125" style="32" customWidth="1"/>
    <col min="13792" max="13792" width="6.85546875" style="32" customWidth="1"/>
    <col min="13793" max="13793" width="7.85546875" style="32" customWidth="1"/>
    <col min="13794" max="13794" width="13.28515625" style="32" customWidth="1"/>
    <col min="13795" max="13795" width="5.85546875" style="32" customWidth="1"/>
    <col min="13796" max="13796" width="69.28515625" style="32" customWidth="1"/>
    <col min="13797" max="13797" width="14.7109375" style="32" customWidth="1"/>
    <col min="13798" max="13799" width="0" style="32" hidden="1" customWidth="1"/>
    <col min="13800" max="13801" width="13.7109375" style="32" customWidth="1"/>
    <col min="13802" max="14046" width="9.140625" style="32"/>
    <col min="14047" max="14047" width="1.5703125" style="32" customWidth="1"/>
    <col min="14048" max="14048" width="6.85546875" style="32" customWidth="1"/>
    <col min="14049" max="14049" width="7.85546875" style="32" customWidth="1"/>
    <col min="14050" max="14050" width="13.28515625" style="32" customWidth="1"/>
    <col min="14051" max="14051" width="5.85546875" style="32" customWidth="1"/>
    <col min="14052" max="14052" width="69.28515625" style="32" customWidth="1"/>
    <col min="14053" max="14053" width="14.7109375" style="32" customWidth="1"/>
    <col min="14054" max="14055" width="0" style="32" hidden="1" customWidth="1"/>
    <col min="14056" max="14057" width="13.7109375" style="32" customWidth="1"/>
    <col min="14058" max="14302" width="9.140625" style="32"/>
    <col min="14303" max="14303" width="1.5703125" style="32" customWidth="1"/>
    <col min="14304" max="14304" width="6.85546875" style="32" customWidth="1"/>
    <col min="14305" max="14305" width="7.85546875" style="32" customWidth="1"/>
    <col min="14306" max="14306" width="13.28515625" style="32" customWidth="1"/>
    <col min="14307" max="14307" width="5.85546875" style="32" customWidth="1"/>
    <col min="14308" max="14308" width="69.28515625" style="32" customWidth="1"/>
    <col min="14309" max="14309" width="14.7109375" style="32" customWidth="1"/>
    <col min="14310" max="14311" width="0" style="32" hidden="1" customWidth="1"/>
    <col min="14312" max="14313" width="13.7109375" style="32" customWidth="1"/>
    <col min="14314" max="14558" width="9.140625" style="32"/>
    <col min="14559" max="14559" width="1.5703125" style="32" customWidth="1"/>
    <col min="14560" max="14560" width="6.85546875" style="32" customWidth="1"/>
    <col min="14561" max="14561" width="7.85546875" style="32" customWidth="1"/>
    <col min="14562" max="14562" width="13.28515625" style="32" customWidth="1"/>
    <col min="14563" max="14563" width="5.85546875" style="32" customWidth="1"/>
    <col min="14564" max="14564" width="69.28515625" style="32" customWidth="1"/>
    <col min="14565" max="14565" width="14.7109375" style="32" customWidth="1"/>
    <col min="14566" max="14567" width="0" style="32" hidden="1" customWidth="1"/>
    <col min="14568" max="14569" width="13.7109375" style="32" customWidth="1"/>
    <col min="14570" max="14814" width="9.140625" style="32"/>
    <col min="14815" max="14815" width="1.5703125" style="32" customWidth="1"/>
    <col min="14816" max="14816" width="6.85546875" style="32" customWidth="1"/>
    <col min="14817" max="14817" width="7.85546875" style="32" customWidth="1"/>
    <col min="14818" max="14818" width="13.28515625" style="32" customWidth="1"/>
    <col min="14819" max="14819" width="5.85546875" style="32" customWidth="1"/>
    <col min="14820" max="14820" width="69.28515625" style="32" customWidth="1"/>
    <col min="14821" max="14821" width="14.7109375" style="32" customWidth="1"/>
    <col min="14822" max="14823" width="0" style="32" hidden="1" customWidth="1"/>
    <col min="14824" max="14825" width="13.7109375" style="32" customWidth="1"/>
    <col min="14826" max="15070" width="9.140625" style="32"/>
    <col min="15071" max="15071" width="1.5703125" style="32" customWidth="1"/>
    <col min="15072" max="15072" width="6.85546875" style="32" customWidth="1"/>
    <col min="15073" max="15073" width="7.85546875" style="32" customWidth="1"/>
    <col min="15074" max="15074" width="13.28515625" style="32" customWidth="1"/>
    <col min="15075" max="15075" width="5.85546875" style="32" customWidth="1"/>
    <col min="15076" max="15076" width="69.28515625" style="32" customWidth="1"/>
    <col min="15077" max="15077" width="14.7109375" style="32" customWidth="1"/>
    <col min="15078" max="15079" width="0" style="32" hidden="1" customWidth="1"/>
    <col min="15080" max="15081" width="13.7109375" style="32" customWidth="1"/>
    <col min="15082" max="15326" width="9.140625" style="32"/>
    <col min="15327" max="15327" width="1.5703125" style="32" customWidth="1"/>
    <col min="15328" max="15328" width="6.85546875" style="32" customWidth="1"/>
    <col min="15329" max="15329" width="7.85546875" style="32" customWidth="1"/>
    <col min="15330" max="15330" width="13.28515625" style="32" customWidth="1"/>
    <col min="15331" max="15331" width="5.85546875" style="32" customWidth="1"/>
    <col min="15332" max="15332" width="69.28515625" style="32" customWidth="1"/>
    <col min="15333" max="15333" width="14.7109375" style="32" customWidth="1"/>
    <col min="15334" max="15335" width="0" style="32" hidden="1" customWidth="1"/>
    <col min="15336" max="15337" width="13.7109375" style="32" customWidth="1"/>
    <col min="15338" max="15582" width="9.140625" style="32"/>
    <col min="15583" max="15583" width="1.5703125" style="32" customWidth="1"/>
    <col min="15584" max="15584" width="6.85546875" style="32" customWidth="1"/>
    <col min="15585" max="15585" width="7.85546875" style="32" customWidth="1"/>
    <col min="15586" max="15586" width="13.28515625" style="32" customWidth="1"/>
    <col min="15587" max="15587" width="5.85546875" style="32" customWidth="1"/>
    <col min="15588" max="15588" width="69.28515625" style="32" customWidth="1"/>
    <col min="15589" max="15589" width="14.7109375" style="32" customWidth="1"/>
    <col min="15590" max="15591" width="0" style="32" hidden="1" customWidth="1"/>
    <col min="15592" max="15593" width="13.7109375" style="32" customWidth="1"/>
    <col min="15594" max="15838" width="9.140625" style="32"/>
    <col min="15839" max="15839" width="1.5703125" style="32" customWidth="1"/>
    <col min="15840" max="15840" width="6.85546875" style="32" customWidth="1"/>
    <col min="15841" max="15841" width="7.85546875" style="32" customWidth="1"/>
    <col min="15842" max="15842" width="13.28515625" style="32" customWidth="1"/>
    <col min="15843" max="15843" width="5.85546875" style="32" customWidth="1"/>
    <col min="15844" max="15844" width="69.28515625" style="32" customWidth="1"/>
    <col min="15845" max="15845" width="14.7109375" style="32" customWidth="1"/>
    <col min="15846" max="15847" width="0" style="32" hidden="1" customWidth="1"/>
    <col min="15848" max="15849" width="13.7109375" style="32" customWidth="1"/>
    <col min="15850" max="16094" width="9.140625" style="32"/>
    <col min="16095" max="16095" width="1.5703125" style="32" customWidth="1"/>
    <col min="16096" max="16096" width="6.85546875" style="32" customWidth="1"/>
    <col min="16097" max="16097" width="7.85546875" style="32" customWidth="1"/>
    <col min="16098" max="16098" width="13.28515625" style="32" customWidth="1"/>
    <col min="16099" max="16099" width="5.85546875" style="32" customWidth="1"/>
    <col min="16100" max="16100" width="69.28515625" style="32" customWidth="1"/>
    <col min="16101" max="16101" width="14.7109375" style="32" customWidth="1"/>
    <col min="16102" max="16103" width="0" style="32" hidden="1" customWidth="1"/>
    <col min="16104" max="16105" width="13.7109375" style="32" customWidth="1"/>
    <col min="16106" max="16384" width="9.140625" style="32"/>
  </cols>
  <sheetData>
    <row r="1" spans="1:8" x14ac:dyDescent="0.25">
      <c r="G1" s="4" t="s">
        <v>289</v>
      </c>
    </row>
    <row r="2" spans="1:8" x14ac:dyDescent="0.25">
      <c r="G2" s="4" t="s">
        <v>83</v>
      </c>
    </row>
    <row r="3" spans="1:8" x14ac:dyDescent="0.25">
      <c r="G3" s="4" t="s">
        <v>84</v>
      </c>
    </row>
    <row r="4" spans="1:8" x14ac:dyDescent="0.25">
      <c r="G4" s="148" t="s">
        <v>453</v>
      </c>
      <c r="H4" s="148"/>
    </row>
    <row r="5" spans="1:8" x14ac:dyDescent="0.25">
      <c r="G5" s="57"/>
      <c r="H5" s="57"/>
    </row>
    <row r="6" spans="1:8" ht="27.75" customHeight="1" x14ac:dyDescent="0.25">
      <c r="C6" s="151" t="s">
        <v>290</v>
      </c>
      <c r="D6" s="152"/>
      <c r="E6" s="152"/>
      <c r="F6" s="152"/>
      <c r="G6" s="152"/>
      <c r="H6" s="152"/>
    </row>
    <row r="7" spans="1:8" ht="15.75" customHeight="1" x14ac:dyDescent="0.25">
      <c r="C7" s="90"/>
      <c r="D7" s="91"/>
      <c r="E7" s="91"/>
      <c r="F7" s="91"/>
      <c r="G7" s="91"/>
      <c r="H7" s="91"/>
    </row>
    <row r="8" spans="1:8" x14ac:dyDescent="0.25">
      <c r="F8" s="1"/>
      <c r="G8" s="38" t="s">
        <v>89</v>
      </c>
      <c r="H8" s="1"/>
    </row>
    <row r="9" spans="1:8" ht="64.5" customHeight="1" x14ac:dyDescent="0.25">
      <c r="A9" s="134" t="s">
        <v>291</v>
      </c>
      <c r="B9" s="135" t="s">
        <v>454</v>
      </c>
      <c r="C9" s="21" t="s">
        <v>292</v>
      </c>
      <c r="D9" s="21" t="s">
        <v>293</v>
      </c>
      <c r="E9" s="21" t="s">
        <v>294</v>
      </c>
      <c r="F9" s="41" t="s">
        <v>206</v>
      </c>
      <c r="G9" s="132" t="s">
        <v>88</v>
      </c>
      <c r="H9" s="41" t="s">
        <v>207</v>
      </c>
    </row>
    <row r="10" spans="1:8" ht="15.6" customHeight="1" x14ac:dyDescent="0.25">
      <c r="A10" s="131">
        <v>1</v>
      </c>
      <c r="B10" s="21" t="s">
        <v>260</v>
      </c>
      <c r="C10" s="21" t="s">
        <v>205</v>
      </c>
      <c r="D10" s="21"/>
      <c r="E10" s="21" t="s">
        <v>77</v>
      </c>
      <c r="F10" s="136" t="s">
        <v>94</v>
      </c>
      <c r="G10" s="136" t="s">
        <v>295</v>
      </c>
      <c r="H10" s="137">
        <v>8</v>
      </c>
    </row>
    <row r="11" spans="1:8" ht="31.5" x14ac:dyDescent="0.25">
      <c r="A11" s="98">
        <v>621</v>
      </c>
      <c r="B11" s="99"/>
      <c r="C11" s="100"/>
      <c r="D11" s="101"/>
      <c r="E11" s="102" t="s">
        <v>296</v>
      </c>
      <c r="F11" s="103">
        <f>F12</f>
        <v>28.900000000000002</v>
      </c>
      <c r="G11" s="103">
        <f t="shared" ref="G11:H14" si="0">G12</f>
        <v>7.9</v>
      </c>
      <c r="H11" s="103">
        <f t="shared" si="0"/>
        <v>27.335640138408301</v>
      </c>
    </row>
    <row r="12" spans="1:8" x14ac:dyDescent="0.25">
      <c r="A12" s="54"/>
      <c r="B12" s="95" t="s">
        <v>297</v>
      </c>
      <c r="C12" s="95"/>
      <c r="D12" s="95"/>
      <c r="E12" s="96" t="s">
        <v>214</v>
      </c>
      <c r="F12" s="82">
        <f>F13</f>
        <v>28.900000000000002</v>
      </c>
      <c r="G12" s="82">
        <f t="shared" si="0"/>
        <v>7.9</v>
      </c>
      <c r="H12" s="82">
        <f t="shared" si="0"/>
        <v>27.335640138408301</v>
      </c>
    </row>
    <row r="13" spans="1:8" ht="47.25" x14ac:dyDescent="0.25">
      <c r="A13" s="54"/>
      <c r="B13" s="24" t="s">
        <v>217</v>
      </c>
      <c r="C13" s="24"/>
      <c r="D13" s="24"/>
      <c r="E13" s="25" t="s">
        <v>218</v>
      </c>
      <c r="F13" s="83">
        <f>F14</f>
        <v>28.900000000000002</v>
      </c>
      <c r="G13" s="83">
        <f t="shared" si="0"/>
        <v>7.9</v>
      </c>
      <c r="H13" s="84">
        <f t="shared" ref="H13:H44" si="1">G13/F13*100</f>
        <v>27.335640138408301</v>
      </c>
    </row>
    <row r="14" spans="1:8" ht="31.5" x14ac:dyDescent="0.25">
      <c r="A14" s="54"/>
      <c r="B14" s="21"/>
      <c r="C14" s="24" t="s">
        <v>298</v>
      </c>
      <c r="D14" s="24"/>
      <c r="E14" s="25" t="s">
        <v>299</v>
      </c>
      <c r="F14" s="83">
        <f>F15</f>
        <v>28.900000000000002</v>
      </c>
      <c r="G14" s="83">
        <f t="shared" si="0"/>
        <v>7.9</v>
      </c>
      <c r="H14" s="84">
        <f t="shared" si="1"/>
        <v>27.335640138408301</v>
      </c>
    </row>
    <row r="15" spans="1:8" x14ac:dyDescent="0.25">
      <c r="A15" s="54"/>
      <c r="B15" s="21"/>
      <c r="C15" s="24" t="s">
        <v>300</v>
      </c>
      <c r="D15" s="24"/>
      <c r="E15" s="25" t="s">
        <v>283</v>
      </c>
      <c r="F15" s="83">
        <f>F16+F17+F18</f>
        <v>28.900000000000002</v>
      </c>
      <c r="G15" s="83">
        <f>G16+G17+G18</f>
        <v>7.9</v>
      </c>
      <c r="H15" s="84">
        <f t="shared" si="1"/>
        <v>27.335640138408301</v>
      </c>
    </row>
    <row r="16" spans="1:8" ht="63" x14ac:dyDescent="0.25">
      <c r="A16" s="54"/>
      <c r="B16" s="21"/>
      <c r="C16" s="21"/>
      <c r="D16" s="24" t="s">
        <v>14</v>
      </c>
      <c r="E16" s="25" t="s">
        <v>301</v>
      </c>
      <c r="F16" s="83">
        <v>17.2</v>
      </c>
      <c r="G16" s="83">
        <v>0</v>
      </c>
      <c r="H16" s="84">
        <f t="shared" si="1"/>
        <v>0</v>
      </c>
    </row>
    <row r="17" spans="1:8" ht="31.5" x14ac:dyDescent="0.25">
      <c r="A17" s="54"/>
      <c r="B17" s="21"/>
      <c r="C17" s="21"/>
      <c r="D17" s="24" t="s">
        <v>302</v>
      </c>
      <c r="E17" s="25" t="s">
        <v>303</v>
      </c>
      <c r="F17" s="83">
        <v>10.9</v>
      </c>
      <c r="G17" s="83">
        <v>7.9</v>
      </c>
      <c r="H17" s="84">
        <f t="shared" si="1"/>
        <v>72.477064220183479</v>
      </c>
    </row>
    <row r="18" spans="1:8" x14ac:dyDescent="0.25">
      <c r="A18" s="54"/>
      <c r="B18" s="24"/>
      <c r="C18" s="24"/>
      <c r="D18" s="24" t="s">
        <v>304</v>
      </c>
      <c r="E18" s="25" t="s">
        <v>305</v>
      </c>
      <c r="F18" s="83">
        <v>0.8</v>
      </c>
      <c r="G18" s="83">
        <v>0</v>
      </c>
      <c r="H18" s="84">
        <f t="shared" si="1"/>
        <v>0</v>
      </c>
    </row>
    <row r="19" spans="1:8" ht="31.5" x14ac:dyDescent="0.25">
      <c r="A19" s="85">
        <v>622</v>
      </c>
      <c r="B19" s="21"/>
      <c r="C19" s="21"/>
      <c r="D19" s="21"/>
      <c r="E19" s="22" t="s">
        <v>80</v>
      </c>
      <c r="F19" s="82">
        <f>F20+F49+F57+F66+F75+F95</f>
        <v>2459.3000000000002</v>
      </c>
      <c r="G19" s="82">
        <f>G20+G49+G57+G66+G75+G95</f>
        <v>2073.9</v>
      </c>
      <c r="H19" s="86">
        <f t="shared" si="1"/>
        <v>84.328874069857278</v>
      </c>
    </row>
    <row r="20" spans="1:8" x14ac:dyDescent="0.25">
      <c r="A20" s="54"/>
      <c r="B20" s="21" t="s">
        <v>297</v>
      </c>
      <c r="C20" s="21"/>
      <c r="D20" s="21"/>
      <c r="E20" s="22" t="s">
        <v>214</v>
      </c>
      <c r="F20" s="82">
        <f>F21+F35+F39</f>
        <v>1481.5</v>
      </c>
      <c r="G20" s="82">
        <f>G21+G35+G39</f>
        <v>1261.3</v>
      </c>
      <c r="H20" s="86">
        <f t="shared" si="1"/>
        <v>85.136685791427595</v>
      </c>
    </row>
    <row r="21" spans="1:8" ht="47.25" x14ac:dyDescent="0.25">
      <c r="A21" s="54"/>
      <c r="B21" s="24" t="s">
        <v>219</v>
      </c>
      <c r="C21" s="24"/>
      <c r="D21" s="24"/>
      <c r="E21" s="25" t="s">
        <v>220</v>
      </c>
      <c r="F21" s="83">
        <f>F22+F32</f>
        <v>1433.4</v>
      </c>
      <c r="G21" s="83">
        <f>G22+G32</f>
        <v>1244.7</v>
      </c>
      <c r="H21" s="84">
        <f t="shared" si="1"/>
        <v>86.835496023440768</v>
      </c>
    </row>
    <row r="22" spans="1:8" ht="31.5" x14ac:dyDescent="0.25">
      <c r="A22" s="54"/>
      <c r="B22" s="24"/>
      <c r="C22" s="24" t="s">
        <v>306</v>
      </c>
      <c r="D22" s="24"/>
      <c r="E22" s="25" t="s">
        <v>307</v>
      </c>
      <c r="F22" s="83">
        <f t="shared" ref="F22:G23" si="2">F23</f>
        <v>1432.9</v>
      </c>
      <c r="G22" s="83">
        <f t="shared" si="2"/>
        <v>1244.7</v>
      </c>
      <c r="H22" s="84">
        <f t="shared" si="1"/>
        <v>86.865796636192343</v>
      </c>
    </row>
    <row r="23" spans="1:8" ht="31.5" x14ac:dyDescent="0.25">
      <c r="A23" s="54"/>
      <c r="B23" s="24"/>
      <c r="C23" s="24" t="s">
        <v>308</v>
      </c>
      <c r="D23" s="24"/>
      <c r="E23" s="25" t="s">
        <v>309</v>
      </c>
      <c r="F23" s="83">
        <f t="shared" si="2"/>
        <v>1432.9</v>
      </c>
      <c r="G23" s="83">
        <f t="shared" si="2"/>
        <v>1244.7</v>
      </c>
      <c r="H23" s="84">
        <f t="shared" si="1"/>
        <v>86.865796636192343</v>
      </c>
    </row>
    <row r="24" spans="1:8" ht="31.5" x14ac:dyDescent="0.25">
      <c r="A24" s="54"/>
      <c r="B24" s="21"/>
      <c r="C24" s="24" t="s">
        <v>310</v>
      </c>
      <c r="D24" s="24"/>
      <c r="E24" s="25" t="s">
        <v>311</v>
      </c>
      <c r="F24" s="83">
        <f>F25+F29</f>
        <v>1432.9</v>
      </c>
      <c r="G24" s="83">
        <f>G25+G29</f>
        <v>1244.7</v>
      </c>
      <c r="H24" s="84">
        <f t="shared" si="1"/>
        <v>86.865796636192343</v>
      </c>
    </row>
    <row r="25" spans="1:8" x14ac:dyDescent="0.25">
      <c r="A25" s="54"/>
      <c r="B25" s="21"/>
      <c r="C25" s="24" t="s">
        <v>312</v>
      </c>
      <c r="D25" s="24"/>
      <c r="E25" s="25" t="s">
        <v>313</v>
      </c>
      <c r="F25" s="83">
        <f>F26+F27+F28</f>
        <v>936.5</v>
      </c>
      <c r="G25" s="83">
        <f>G26+G27+G28</f>
        <v>801.5</v>
      </c>
      <c r="H25" s="84">
        <f t="shared" si="1"/>
        <v>85.584623598505075</v>
      </c>
    </row>
    <row r="26" spans="1:8" ht="63" x14ac:dyDescent="0.25">
      <c r="A26" s="54"/>
      <c r="B26" s="24"/>
      <c r="C26" s="24"/>
      <c r="D26" s="24" t="s">
        <v>14</v>
      </c>
      <c r="E26" s="25" t="s">
        <v>301</v>
      </c>
      <c r="F26" s="83">
        <v>863</v>
      </c>
      <c r="G26" s="83">
        <v>750.8</v>
      </c>
      <c r="H26" s="84">
        <f t="shared" si="1"/>
        <v>86.998841251448439</v>
      </c>
    </row>
    <row r="27" spans="1:8" ht="31.5" x14ac:dyDescent="0.25">
      <c r="A27" s="54"/>
      <c r="B27" s="24"/>
      <c r="C27" s="24"/>
      <c r="D27" s="24" t="s">
        <v>302</v>
      </c>
      <c r="E27" s="25" t="s">
        <v>303</v>
      </c>
      <c r="F27" s="83">
        <v>71</v>
      </c>
      <c r="G27" s="83">
        <v>49</v>
      </c>
      <c r="H27" s="84">
        <f t="shared" si="1"/>
        <v>69.014084507042256</v>
      </c>
    </row>
    <row r="28" spans="1:8" x14ac:dyDescent="0.25">
      <c r="A28" s="54"/>
      <c r="B28" s="24"/>
      <c r="C28" s="24"/>
      <c r="D28" s="24" t="s">
        <v>304</v>
      </c>
      <c r="E28" s="25" t="s">
        <v>305</v>
      </c>
      <c r="F28" s="83">
        <v>2.5</v>
      </c>
      <c r="G28" s="83">
        <v>1.7</v>
      </c>
      <c r="H28" s="84">
        <f t="shared" si="1"/>
        <v>68</v>
      </c>
    </row>
    <row r="29" spans="1:8" ht="47.25" x14ac:dyDescent="0.25">
      <c r="A29" s="54"/>
      <c r="B29" s="24"/>
      <c r="C29" s="24" t="s">
        <v>314</v>
      </c>
      <c r="D29" s="24"/>
      <c r="E29" s="25" t="s">
        <v>315</v>
      </c>
      <c r="F29" s="83">
        <f>F30+F31</f>
        <v>496.4</v>
      </c>
      <c r="G29" s="83">
        <f>G30+G31</f>
        <v>443.2</v>
      </c>
      <c r="H29" s="84">
        <f t="shared" si="1"/>
        <v>89.282836422240138</v>
      </c>
    </row>
    <row r="30" spans="1:8" ht="63" x14ac:dyDescent="0.25">
      <c r="A30" s="54"/>
      <c r="B30" s="24"/>
      <c r="C30" s="21"/>
      <c r="D30" s="24" t="s">
        <v>14</v>
      </c>
      <c r="E30" s="25" t="s">
        <v>301</v>
      </c>
      <c r="F30" s="83">
        <v>350.4</v>
      </c>
      <c r="G30" s="83">
        <v>350.4</v>
      </c>
      <c r="H30" s="84">
        <f t="shared" si="1"/>
        <v>100</v>
      </c>
    </row>
    <row r="31" spans="1:8" x14ac:dyDescent="0.25">
      <c r="A31" s="54"/>
      <c r="B31" s="24"/>
      <c r="C31" s="24"/>
      <c r="D31" s="97">
        <v>300</v>
      </c>
      <c r="E31" s="71" t="s">
        <v>316</v>
      </c>
      <c r="F31" s="83">
        <v>146</v>
      </c>
      <c r="G31" s="83">
        <v>92.8</v>
      </c>
      <c r="H31" s="84">
        <f t="shared" si="1"/>
        <v>63.561643835616429</v>
      </c>
    </row>
    <row r="32" spans="1:8" ht="47.25" x14ac:dyDescent="0.25">
      <c r="A32" s="54"/>
      <c r="B32" s="21"/>
      <c r="C32" s="24" t="s">
        <v>317</v>
      </c>
      <c r="D32" s="24"/>
      <c r="E32" s="25" t="s">
        <v>318</v>
      </c>
      <c r="F32" s="83">
        <f t="shared" ref="F32:G33" si="3">F33</f>
        <v>0.5</v>
      </c>
      <c r="G32" s="83">
        <f t="shared" si="3"/>
        <v>0</v>
      </c>
      <c r="H32" s="84">
        <f t="shared" si="1"/>
        <v>0</v>
      </c>
    </row>
    <row r="33" spans="1:8" x14ac:dyDescent="0.25">
      <c r="A33" s="54"/>
      <c r="B33" s="21"/>
      <c r="C33" s="24" t="s">
        <v>319</v>
      </c>
      <c r="D33" s="24"/>
      <c r="E33" s="25" t="s">
        <v>285</v>
      </c>
      <c r="F33" s="83">
        <f t="shared" si="3"/>
        <v>0.5</v>
      </c>
      <c r="G33" s="83">
        <f t="shared" si="3"/>
        <v>0</v>
      </c>
      <c r="H33" s="84">
        <f t="shared" si="1"/>
        <v>0</v>
      </c>
    </row>
    <row r="34" spans="1:8" ht="31.5" x14ac:dyDescent="0.25">
      <c r="A34" s="54"/>
      <c r="B34" s="24"/>
      <c r="C34" s="24"/>
      <c r="D34" s="24" t="s">
        <v>302</v>
      </c>
      <c r="E34" s="25" t="s">
        <v>303</v>
      </c>
      <c r="F34" s="83">
        <v>0.5</v>
      </c>
      <c r="G34" s="83">
        <v>0</v>
      </c>
      <c r="H34" s="84">
        <f t="shared" si="1"/>
        <v>0</v>
      </c>
    </row>
    <row r="35" spans="1:8" x14ac:dyDescent="0.25">
      <c r="A35" s="54"/>
      <c r="B35" s="24" t="s">
        <v>221</v>
      </c>
      <c r="C35" s="24"/>
      <c r="D35" s="24"/>
      <c r="E35" s="25" t="s">
        <v>222</v>
      </c>
      <c r="F35" s="83">
        <f t="shared" ref="F35:G37" si="4">F36</f>
        <v>25</v>
      </c>
      <c r="G35" s="83">
        <f t="shared" si="4"/>
        <v>0</v>
      </c>
      <c r="H35" s="84">
        <f t="shared" si="1"/>
        <v>0</v>
      </c>
    </row>
    <row r="36" spans="1:8" ht="47.25" x14ac:dyDescent="0.25">
      <c r="A36" s="54"/>
      <c r="B36" s="24"/>
      <c r="C36" s="24" t="s">
        <v>320</v>
      </c>
      <c r="D36" s="24"/>
      <c r="E36" s="25" t="s">
        <v>321</v>
      </c>
      <c r="F36" s="83">
        <f t="shared" si="4"/>
        <v>25</v>
      </c>
      <c r="G36" s="83">
        <f t="shared" si="4"/>
        <v>0</v>
      </c>
      <c r="H36" s="84">
        <f t="shared" si="1"/>
        <v>0</v>
      </c>
    </row>
    <row r="37" spans="1:8" x14ac:dyDescent="0.25">
      <c r="A37" s="54"/>
      <c r="B37" s="24"/>
      <c r="C37" s="24" t="s">
        <v>322</v>
      </c>
      <c r="D37" s="24"/>
      <c r="E37" s="25" t="s">
        <v>284</v>
      </c>
      <c r="F37" s="83">
        <f t="shared" si="4"/>
        <v>25</v>
      </c>
      <c r="G37" s="83">
        <f t="shared" si="4"/>
        <v>0</v>
      </c>
      <c r="H37" s="84">
        <f t="shared" si="1"/>
        <v>0</v>
      </c>
    </row>
    <row r="38" spans="1:8" x14ac:dyDescent="0.25">
      <c r="A38" s="54"/>
      <c r="B38" s="24"/>
      <c r="C38" s="24"/>
      <c r="D38" s="24" t="s">
        <v>304</v>
      </c>
      <c r="E38" s="25" t="s">
        <v>305</v>
      </c>
      <c r="F38" s="83">
        <v>25</v>
      </c>
      <c r="G38" s="83">
        <v>0</v>
      </c>
      <c r="H38" s="84">
        <f t="shared" si="1"/>
        <v>0</v>
      </c>
    </row>
    <row r="39" spans="1:8" x14ac:dyDescent="0.25">
      <c r="A39" s="54"/>
      <c r="B39" s="24" t="s">
        <v>223</v>
      </c>
      <c r="C39" s="24"/>
      <c r="D39" s="24"/>
      <c r="E39" s="25" t="s">
        <v>224</v>
      </c>
      <c r="F39" s="83">
        <f>F40</f>
        <v>23.1</v>
      </c>
      <c r="G39" s="83">
        <f>G40</f>
        <v>16.600000000000001</v>
      </c>
      <c r="H39" s="84">
        <f t="shared" si="1"/>
        <v>71.861471861471856</v>
      </c>
    </row>
    <row r="40" spans="1:8" ht="31.5" x14ac:dyDescent="0.25">
      <c r="A40" s="54"/>
      <c r="B40" s="24"/>
      <c r="C40" s="24" t="s">
        <v>306</v>
      </c>
      <c r="D40" s="24"/>
      <c r="E40" s="25" t="s">
        <v>307</v>
      </c>
      <c r="F40" s="83">
        <f>F41+F45</f>
        <v>23.1</v>
      </c>
      <c r="G40" s="83">
        <f>G41+G45</f>
        <v>16.600000000000001</v>
      </c>
      <c r="H40" s="84">
        <f t="shared" si="1"/>
        <v>71.861471861471856</v>
      </c>
    </row>
    <row r="41" spans="1:8" ht="31.5" x14ac:dyDescent="0.25">
      <c r="A41" s="54"/>
      <c r="B41" s="24"/>
      <c r="C41" s="24" t="s">
        <v>323</v>
      </c>
      <c r="D41" s="24"/>
      <c r="E41" s="25" t="s">
        <v>324</v>
      </c>
      <c r="F41" s="83">
        <f t="shared" ref="F41:G43" si="5">F42</f>
        <v>9.5</v>
      </c>
      <c r="G41" s="83">
        <f t="shared" si="5"/>
        <v>3</v>
      </c>
      <c r="H41" s="84">
        <f t="shared" si="1"/>
        <v>31.578947368421051</v>
      </c>
    </row>
    <row r="42" spans="1:8" ht="31.5" x14ac:dyDescent="0.25">
      <c r="A42" s="54"/>
      <c r="B42" s="24"/>
      <c r="C42" s="24" t="s">
        <v>325</v>
      </c>
      <c r="D42" s="24"/>
      <c r="E42" s="25" t="s">
        <v>326</v>
      </c>
      <c r="F42" s="83">
        <f t="shared" si="5"/>
        <v>9.5</v>
      </c>
      <c r="G42" s="83">
        <f t="shared" si="5"/>
        <v>3</v>
      </c>
      <c r="H42" s="84">
        <f t="shared" si="1"/>
        <v>31.578947368421051</v>
      </c>
    </row>
    <row r="43" spans="1:8" ht="47.25" x14ac:dyDescent="0.25">
      <c r="A43" s="54"/>
      <c r="B43" s="24"/>
      <c r="C43" s="24" t="s">
        <v>327</v>
      </c>
      <c r="D43" s="24"/>
      <c r="E43" s="25" t="s">
        <v>328</v>
      </c>
      <c r="F43" s="83">
        <f t="shared" si="5"/>
        <v>9.5</v>
      </c>
      <c r="G43" s="83">
        <f t="shared" si="5"/>
        <v>3</v>
      </c>
      <c r="H43" s="84">
        <f t="shared" si="1"/>
        <v>31.578947368421051</v>
      </c>
    </row>
    <row r="44" spans="1:8" ht="31.5" x14ac:dyDescent="0.25">
      <c r="A44" s="54"/>
      <c r="B44" s="24"/>
      <c r="C44" s="24"/>
      <c r="D44" s="24" t="s">
        <v>302</v>
      </c>
      <c r="E44" s="25" t="s">
        <v>303</v>
      </c>
      <c r="F44" s="83">
        <v>9.5</v>
      </c>
      <c r="G44" s="83">
        <v>3</v>
      </c>
      <c r="H44" s="84">
        <f t="shared" si="1"/>
        <v>31.578947368421051</v>
      </c>
    </row>
    <row r="45" spans="1:8" x14ac:dyDescent="0.25">
      <c r="A45" s="54"/>
      <c r="B45" s="24"/>
      <c r="C45" s="24" t="s">
        <v>329</v>
      </c>
      <c r="D45" s="24"/>
      <c r="E45" s="25" t="s">
        <v>281</v>
      </c>
      <c r="F45" s="83">
        <f t="shared" ref="F45:G47" si="6">F46</f>
        <v>13.6</v>
      </c>
      <c r="G45" s="83">
        <f t="shared" si="6"/>
        <v>13.6</v>
      </c>
      <c r="H45" s="84">
        <f t="shared" ref="H45:H74" si="7">G45/F45*100</f>
        <v>100</v>
      </c>
    </row>
    <row r="46" spans="1:8" ht="38.25" customHeight="1" x14ac:dyDescent="0.25">
      <c r="A46" s="54"/>
      <c r="B46" s="24"/>
      <c r="C46" s="24" t="s">
        <v>330</v>
      </c>
      <c r="D46" s="24"/>
      <c r="E46" s="25" t="s">
        <v>331</v>
      </c>
      <c r="F46" s="83">
        <f t="shared" si="6"/>
        <v>13.6</v>
      </c>
      <c r="G46" s="83">
        <f t="shared" si="6"/>
        <v>13.6</v>
      </c>
      <c r="H46" s="84">
        <f t="shared" si="7"/>
        <v>100</v>
      </c>
    </row>
    <row r="47" spans="1:8" ht="63" x14ac:dyDescent="0.25">
      <c r="A47" s="54"/>
      <c r="B47" s="24"/>
      <c r="C47" s="24" t="s">
        <v>332</v>
      </c>
      <c r="D47" s="24"/>
      <c r="E47" s="25" t="s">
        <v>333</v>
      </c>
      <c r="F47" s="83">
        <f t="shared" si="6"/>
        <v>13.6</v>
      </c>
      <c r="G47" s="83">
        <f t="shared" si="6"/>
        <v>13.6</v>
      </c>
      <c r="H47" s="84">
        <f t="shared" si="7"/>
        <v>100</v>
      </c>
    </row>
    <row r="48" spans="1:8" ht="31.5" x14ac:dyDescent="0.25">
      <c r="A48" s="54"/>
      <c r="B48" s="24"/>
      <c r="C48" s="24"/>
      <c r="D48" s="24" t="s">
        <v>302</v>
      </c>
      <c r="E48" s="25" t="s">
        <v>303</v>
      </c>
      <c r="F48" s="83">
        <v>13.6</v>
      </c>
      <c r="G48" s="83">
        <v>13.6</v>
      </c>
      <c r="H48" s="84">
        <f t="shared" si="7"/>
        <v>100</v>
      </c>
    </row>
    <row r="49" spans="1:8" x14ac:dyDescent="0.25">
      <c r="A49" s="54"/>
      <c r="B49" s="21" t="s">
        <v>334</v>
      </c>
      <c r="C49" s="21"/>
      <c r="D49" s="21"/>
      <c r="E49" s="22" t="s">
        <v>226</v>
      </c>
      <c r="F49" s="82">
        <f t="shared" ref="F49:G53" si="8">F50</f>
        <v>40.9</v>
      </c>
      <c r="G49" s="82">
        <f t="shared" si="8"/>
        <v>25.9</v>
      </c>
      <c r="H49" s="86">
        <f t="shared" si="7"/>
        <v>63.325183374083124</v>
      </c>
    </row>
    <row r="50" spans="1:8" x14ac:dyDescent="0.25">
      <c r="A50" s="54"/>
      <c r="B50" s="24" t="s">
        <v>227</v>
      </c>
      <c r="C50" s="24"/>
      <c r="D50" s="24"/>
      <c r="E50" s="25" t="s">
        <v>228</v>
      </c>
      <c r="F50" s="83">
        <f t="shared" si="8"/>
        <v>40.9</v>
      </c>
      <c r="G50" s="83">
        <f t="shared" si="8"/>
        <v>25.9</v>
      </c>
      <c r="H50" s="84">
        <f t="shared" si="7"/>
        <v>63.325183374083124</v>
      </c>
    </row>
    <row r="51" spans="1:8" ht="31.5" x14ac:dyDescent="0.25">
      <c r="A51" s="54"/>
      <c r="B51" s="24"/>
      <c r="C51" s="24" t="s">
        <v>306</v>
      </c>
      <c r="D51" s="24"/>
      <c r="E51" s="25" t="s">
        <v>307</v>
      </c>
      <c r="F51" s="83">
        <f t="shared" si="8"/>
        <v>40.9</v>
      </c>
      <c r="G51" s="83">
        <f t="shared" si="8"/>
        <v>25.9</v>
      </c>
      <c r="H51" s="84">
        <f t="shared" si="7"/>
        <v>63.325183374083124</v>
      </c>
    </row>
    <row r="52" spans="1:8" ht="31.5" x14ac:dyDescent="0.25">
      <c r="A52" s="54"/>
      <c r="B52" s="24"/>
      <c r="C52" s="24" t="s">
        <v>308</v>
      </c>
      <c r="D52" s="24"/>
      <c r="E52" s="25" t="s">
        <v>335</v>
      </c>
      <c r="F52" s="83">
        <f t="shared" si="8"/>
        <v>40.9</v>
      </c>
      <c r="G52" s="83">
        <f t="shared" si="8"/>
        <v>25.9</v>
      </c>
      <c r="H52" s="84">
        <f t="shared" si="7"/>
        <v>63.325183374083124</v>
      </c>
    </row>
    <row r="53" spans="1:8" ht="31.5" x14ac:dyDescent="0.25">
      <c r="A53" s="54"/>
      <c r="B53" s="24"/>
      <c r="C53" s="24" t="s">
        <v>336</v>
      </c>
      <c r="D53" s="24"/>
      <c r="E53" s="25" t="s">
        <v>337</v>
      </c>
      <c r="F53" s="83">
        <f t="shared" si="8"/>
        <v>40.9</v>
      </c>
      <c r="G53" s="83">
        <f t="shared" si="8"/>
        <v>25.9</v>
      </c>
      <c r="H53" s="84">
        <f t="shared" si="7"/>
        <v>63.325183374083124</v>
      </c>
    </row>
    <row r="54" spans="1:8" ht="31.5" x14ac:dyDescent="0.25">
      <c r="A54" s="54"/>
      <c r="B54" s="24"/>
      <c r="C54" s="24" t="s">
        <v>338</v>
      </c>
      <c r="D54" s="24"/>
      <c r="E54" s="25" t="s">
        <v>339</v>
      </c>
      <c r="F54" s="83">
        <f>F55+F56</f>
        <v>40.9</v>
      </c>
      <c r="G54" s="83">
        <f>G55+G56</f>
        <v>25.9</v>
      </c>
      <c r="H54" s="84">
        <f t="shared" si="7"/>
        <v>63.325183374083124</v>
      </c>
    </row>
    <row r="55" spans="1:8" ht="63" x14ac:dyDescent="0.25">
      <c r="A55" s="54"/>
      <c r="B55" s="24"/>
      <c r="C55" s="24"/>
      <c r="D55" s="24" t="s">
        <v>14</v>
      </c>
      <c r="E55" s="25" t="s">
        <v>301</v>
      </c>
      <c r="F55" s="83">
        <v>36.1</v>
      </c>
      <c r="G55" s="83">
        <v>25.9</v>
      </c>
      <c r="H55" s="84">
        <f t="shared" si="7"/>
        <v>71.745152354570635</v>
      </c>
    </row>
    <row r="56" spans="1:8" x14ac:dyDescent="0.25">
      <c r="A56" s="54"/>
      <c r="B56" s="24"/>
      <c r="C56" s="24"/>
      <c r="D56" s="97">
        <v>300</v>
      </c>
      <c r="E56" s="71" t="s">
        <v>316</v>
      </c>
      <c r="F56" s="83">
        <v>4.8</v>
      </c>
      <c r="G56" s="83">
        <v>0</v>
      </c>
      <c r="H56" s="84">
        <f t="shared" si="7"/>
        <v>0</v>
      </c>
    </row>
    <row r="57" spans="1:8" ht="22.5" customHeight="1" x14ac:dyDescent="0.25">
      <c r="A57" s="54"/>
      <c r="B57" s="21" t="s">
        <v>340</v>
      </c>
      <c r="C57" s="21"/>
      <c r="D57" s="21"/>
      <c r="E57" s="22" t="s">
        <v>341</v>
      </c>
      <c r="F57" s="82">
        <f>F58</f>
        <v>304.39999999999998</v>
      </c>
      <c r="G57" s="82">
        <f>G58</f>
        <v>301.2</v>
      </c>
      <c r="H57" s="86">
        <f t="shared" si="7"/>
        <v>98.948751642575559</v>
      </c>
    </row>
    <row r="58" spans="1:8" x14ac:dyDescent="0.25">
      <c r="A58" s="54"/>
      <c r="B58" s="24" t="s">
        <v>233</v>
      </c>
      <c r="C58" s="24"/>
      <c r="D58" s="24"/>
      <c r="E58" s="25" t="s">
        <v>234</v>
      </c>
      <c r="F58" s="83">
        <f t="shared" ref="F58:G60" si="9">F59</f>
        <v>304.39999999999998</v>
      </c>
      <c r="G58" s="83">
        <f t="shared" si="9"/>
        <v>301.2</v>
      </c>
      <c r="H58" s="84">
        <f t="shared" si="7"/>
        <v>98.948751642575559</v>
      </c>
    </row>
    <row r="59" spans="1:8" ht="31.5" x14ac:dyDescent="0.25">
      <c r="A59" s="54"/>
      <c r="B59" s="24"/>
      <c r="C59" s="24" t="s">
        <v>342</v>
      </c>
      <c r="D59" s="24"/>
      <c r="E59" s="25" t="s">
        <v>270</v>
      </c>
      <c r="F59" s="83">
        <f t="shared" si="9"/>
        <v>304.39999999999998</v>
      </c>
      <c r="G59" s="83">
        <f t="shared" si="9"/>
        <v>301.2</v>
      </c>
      <c r="H59" s="84">
        <f t="shared" si="7"/>
        <v>98.948751642575559</v>
      </c>
    </row>
    <row r="60" spans="1:8" ht="31.5" x14ac:dyDescent="0.25">
      <c r="A60" s="54"/>
      <c r="B60" s="24"/>
      <c r="C60" s="24" t="s">
        <v>343</v>
      </c>
      <c r="D60" s="24"/>
      <c r="E60" s="25" t="s">
        <v>272</v>
      </c>
      <c r="F60" s="83">
        <f t="shared" si="9"/>
        <v>304.39999999999998</v>
      </c>
      <c r="G60" s="83">
        <f t="shared" si="9"/>
        <v>301.2</v>
      </c>
      <c r="H60" s="84">
        <f t="shared" si="7"/>
        <v>98.948751642575559</v>
      </c>
    </row>
    <row r="61" spans="1:8" ht="31.5" x14ac:dyDescent="0.25">
      <c r="A61" s="54"/>
      <c r="B61" s="24"/>
      <c r="C61" s="24" t="s">
        <v>344</v>
      </c>
      <c r="D61" s="24"/>
      <c r="E61" s="25" t="s">
        <v>345</v>
      </c>
      <c r="F61" s="83">
        <f>F62+F64</f>
        <v>304.39999999999998</v>
      </c>
      <c r="G61" s="83">
        <f>G62+G64</f>
        <v>301.2</v>
      </c>
      <c r="H61" s="84">
        <f t="shared" si="7"/>
        <v>98.948751642575559</v>
      </c>
    </row>
    <row r="62" spans="1:8" ht="47.25" x14ac:dyDescent="0.25">
      <c r="A62" s="54"/>
      <c r="B62" s="24"/>
      <c r="C62" s="24" t="s">
        <v>346</v>
      </c>
      <c r="D62" s="24"/>
      <c r="E62" s="25" t="s">
        <v>315</v>
      </c>
      <c r="F62" s="83">
        <f>F63</f>
        <v>303.2</v>
      </c>
      <c r="G62" s="83">
        <f>G63</f>
        <v>300</v>
      </c>
      <c r="H62" s="84">
        <f t="shared" si="7"/>
        <v>98.944591029023755</v>
      </c>
    </row>
    <row r="63" spans="1:8" ht="31.5" x14ac:dyDescent="0.25">
      <c r="A63" s="54"/>
      <c r="B63" s="24"/>
      <c r="C63" s="24"/>
      <c r="D63" s="24" t="s">
        <v>302</v>
      </c>
      <c r="E63" s="25" t="s">
        <v>303</v>
      </c>
      <c r="F63" s="83">
        <v>303.2</v>
      </c>
      <c r="G63" s="83">
        <v>300</v>
      </c>
      <c r="H63" s="84">
        <f t="shared" si="7"/>
        <v>98.944591029023755</v>
      </c>
    </row>
    <row r="64" spans="1:8" ht="31.5" x14ac:dyDescent="0.25">
      <c r="A64" s="54"/>
      <c r="B64" s="24"/>
      <c r="C64" s="24" t="s">
        <v>347</v>
      </c>
      <c r="D64" s="24"/>
      <c r="E64" s="25" t="s">
        <v>348</v>
      </c>
      <c r="F64" s="83">
        <f>F65</f>
        <v>1.2</v>
      </c>
      <c r="G64" s="83">
        <f>G65</f>
        <v>1.2</v>
      </c>
      <c r="H64" s="84">
        <f t="shared" si="7"/>
        <v>100</v>
      </c>
    </row>
    <row r="65" spans="1:8" x14ac:dyDescent="0.25">
      <c r="A65" s="54"/>
      <c r="B65" s="24"/>
      <c r="C65" s="24"/>
      <c r="D65" s="24" t="s">
        <v>304</v>
      </c>
      <c r="E65" s="25" t="s">
        <v>305</v>
      </c>
      <c r="F65" s="83">
        <v>1.2</v>
      </c>
      <c r="G65" s="83">
        <v>1.2</v>
      </c>
      <c r="H65" s="84">
        <f t="shared" si="7"/>
        <v>100</v>
      </c>
    </row>
    <row r="66" spans="1:8" ht="21" customHeight="1" x14ac:dyDescent="0.25">
      <c r="A66" s="54"/>
      <c r="B66" s="21" t="s">
        <v>349</v>
      </c>
      <c r="C66" s="21"/>
      <c r="D66" s="21"/>
      <c r="E66" s="22" t="s">
        <v>236</v>
      </c>
      <c r="F66" s="82">
        <f t="shared" ref="F66:G69" si="10">F67</f>
        <v>157.4</v>
      </c>
      <c r="G66" s="82">
        <f t="shared" si="10"/>
        <v>150</v>
      </c>
      <c r="H66" s="86">
        <f t="shared" si="7"/>
        <v>95.29860228716646</v>
      </c>
    </row>
    <row r="67" spans="1:8" x14ac:dyDescent="0.25">
      <c r="A67" s="54"/>
      <c r="B67" s="24" t="s">
        <v>237</v>
      </c>
      <c r="C67" s="24"/>
      <c r="D67" s="24"/>
      <c r="E67" s="25" t="s">
        <v>238</v>
      </c>
      <c r="F67" s="83">
        <f t="shared" si="10"/>
        <v>157.4</v>
      </c>
      <c r="G67" s="83">
        <f t="shared" si="10"/>
        <v>150</v>
      </c>
      <c r="H67" s="84">
        <f t="shared" si="7"/>
        <v>95.29860228716646</v>
      </c>
    </row>
    <row r="68" spans="1:8" ht="31.5" x14ac:dyDescent="0.25">
      <c r="A68" s="54"/>
      <c r="B68" s="24"/>
      <c r="C68" s="24" t="s">
        <v>350</v>
      </c>
      <c r="D68" s="24"/>
      <c r="E68" s="25" t="s">
        <v>273</v>
      </c>
      <c r="F68" s="83">
        <f t="shared" si="10"/>
        <v>157.4</v>
      </c>
      <c r="G68" s="83">
        <f t="shared" si="10"/>
        <v>150</v>
      </c>
      <c r="H68" s="84">
        <f t="shared" si="7"/>
        <v>95.29860228716646</v>
      </c>
    </row>
    <row r="69" spans="1:8" ht="31.5" x14ac:dyDescent="0.25">
      <c r="A69" s="54"/>
      <c r="B69" s="24"/>
      <c r="C69" s="24" t="s">
        <v>351</v>
      </c>
      <c r="D69" s="24"/>
      <c r="E69" s="25" t="s">
        <v>352</v>
      </c>
      <c r="F69" s="83">
        <f t="shared" si="10"/>
        <v>157.4</v>
      </c>
      <c r="G69" s="83">
        <f t="shared" si="10"/>
        <v>150</v>
      </c>
      <c r="H69" s="84">
        <f t="shared" si="7"/>
        <v>95.29860228716646</v>
      </c>
    </row>
    <row r="70" spans="1:8" ht="41.25" customHeight="1" x14ac:dyDescent="0.25">
      <c r="A70" s="54"/>
      <c r="B70" s="24"/>
      <c r="C70" s="24" t="s">
        <v>353</v>
      </c>
      <c r="D70" s="24"/>
      <c r="E70" s="25" t="s">
        <v>354</v>
      </c>
      <c r="F70" s="83">
        <f>F71+F73</f>
        <v>157.4</v>
      </c>
      <c r="G70" s="83">
        <f>G71+G73</f>
        <v>150</v>
      </c>
      <c r="H70" s="84">
        <f t="shared" si="7"/>
        <v>95.29860228716646</v>
      </c>
    </row>
    <row r="71" spans="1:8" ht="47.25" x14ac:dyDescent="0.25">
      <c r="A71" s="54"/>
      <c r="B71" s="24"/>
      <c r="C71" s="24" t="s">
        <v>355</v>
      </c>
      <c r="D71" s="24"/>
      <c r="E71" s="25" t="s">
        <v>356</v>
      </c>
      <c r="F71" s="83">
        <f>F72</f>
        <v>3.1</v>
      </c>
      <c r="G71" s="83">
        <f>G72</f>
        <v>0</v>
      </c>
      <c r="H71" s="84">
        <f t="shared" si="7"/>
        <v>0</v>
      </c>
    </row>
    <row r="72" spans="1:8" ht="31.5" x14ac:dyDescent="0.25">
      <c r="A72" s="54"/>
      <c r="B72" s="24"/>
      <c r="C72" s="24"/>
      <c r="D72" s="24" t="s">
        <v>302</v>
      </c>
      <c r="E72" s="25" t="s">
        <v>303</v>
      </c>
      <c r="F72" s="83">
        <v>3.1</v>
      </c>
      <c r="G72" s="83">
        <v>0</v>
      </c>
      <c r="H72" s="84">
        <f t="shared" si="7"/>
        <v>0</v>
      </c>
    </row>
    <row r="73" spans="1:8" ht="25.5" customHeight="1" x14ac:dyDescent="0.25">
      <c r="A73" s="54"/>
      <c r="B73" s="21"/>
      <c r="C73" s="24" t="s">
        <v>357</v>
      </c>
      <c r="D73" s="24"/>
      <c r="E73" s="25" t="s">
        <v>358</v>
      </c>
      <c r="F73" s="83">
        <f>F74</f>
        <v>154.30000000000001</v>
      </c>
      <c r="G73" s="83">
        <f>G74</f>
        <v>150</v>
      </c>
      <c r="H73" s="84">
        <f t="shared" si="7"/>
        <v>97.213220998055732</v>
      </c>
    </row>
    <row r="74" spans="1:8" ht="31.5" x14ac:dyDescent="0.25">
      <c r="A74" s="54"/>
      <c r="B74" s="24"/>
      <c r="C74" s="24"/>
      <c r="D74" s="24" t="s">
        <v>302</v>
      </c>
      <c r="E74" s="25" t="s">
        <v>303</v>
      </c>
      <c r="F74" s="83">
        <v>154.30000000000001</v>
      </c>
      <c r="G74" s="83">
        <v>150</v>
      </c>
      <c r="H74" s="84">
        <f t="shared" si="7"/>
        <v>97.213220998055732</v>
      </c>
    </row>
    <row r="75" spans="1:8" x14ac:dyDescent="0.25">
      <c r="A75" s="54"/>
      <c r="B75" s="21" t="s">
        <v>359</v>
      </c>
      <c r="C75" s="21"/>
      <c r="D75" s="21"/>
      <c r="E75" s="22" t="s">
        <v>240</v>
      </c>
      <c r="F75" s="82">
        <f>F76+F85</f>
        <v>452.59999999999997</v>
      </c>
      <c r="G75" s="82">
        <f>G76+G85</f>
        <v>320</v>
      </c>
      <c r="H75" s="82">
        <f>H76+H85</f>
        <v>133.43681823306892</v>
      </c>
    </row>
    <row r="76" spans="1:8" x14ac:dyDescent="0.25">
      <c r="A76" s="54"/>
      <c r="B76" s="24" t="s">
        <v>241</v>
      </c>
      <c r="C76" s="24"/>
      <c r="D76" s="24"/>
      <c r="E76" s="25" t="s">
        <v>242</v>
      </c>
      <c r="F76" s="83">
        <f t="shared" ref="F76:G79" si="11">F77</f>
        <v>195.89999999999998</v>
      </c>
      <c r="G76" s="83">
        <f t="shared" si="11"/>
        <v>72.599999999999994</v>
      </c>
      <c r="H76" s="84">
        <f t="shared" ref="H76:H107" si="12">G76/F76*100</f>
        <v>37.059724349157733</v>
      </c>
    </row>
    <row r="77" spans="1:8" ht="31.5" x14ac:dyDescent="0.25">
      <c r="A77" s="54"/>
      <c r="B77" s="24"/>
      <c r="C77" s="24" t="s">
        <v>350</v>
      </c>
      <c r="D77" s="24"/>
      <c r="E77" s="25" t="s">
        <v>273</v>
      </c>
      <c r="F77" s="83">
        <f t="shared" si="11"/>
        <v>195.89999999999998</v>
      </c>
      <c r="G77" s="83">
        <f t="shared" si="11"/>
        <v>72.599999999999994</v>
      </c>
      <c r="H77" s="84">
        <f t="shared" si="12"/>
        <v>37.059724349157733</v>
      </c>
    </row>
    <row r="78" spans="1:8" ht="31.5" x14ac:dyDescent="0.25">
      <c r="A78" s="54"/>
      <c r="B78" s="24"/>
      <c r="C78" s="24" t="s">
        <v>360</v>
      </c>
      <c r="D78" s="24"/>
      <c r="E78" s="25" t="s">
        <v>361</v>
      </c>
      <c r="F78" s="83">
        <f>F79+F82</f>
        <v>195.89999999999998</v>
      </c>
      <c r="G78" s="83">
        <f>G79+G82</f>
        <v>72.599999999999994</v>
      </c>
      <c r="H78" s="84">
        <f t="shared" si="12"/>
        <v>37.059724349157733</v>
      </c>
    </row>
    <row r="79" spans="1:8" ht="31.5" x14ac:dyDescent="0.25">
      <c r="A79" s="54"/>
      <c r="B79" s="24"/>
      <c r="C79" s="24" t="s">
        <v>362</v>
      </c>
      <c r="D79" s="24"/>
      <c r="E79" s="25" t="s">
        <v>363</v>
      </c>
      <c r="F79" s="83">
        <f>F80</f>
        <v>75.8</v>
      </c>
      <c r="G79" s="83">
        <f t="shared" si="11"/>
        <v>0</v>
      </c>
      <c r="H79" s="84">
        <f t="shared" si="12"/>
        <v>0</v>
      </c>
    </row>
    <row r="80" spans="1:8" ht="31.5" x14ac:dyDescent="0.25">
      <c r="A80" s="54"/>
      <c r="B80" s="24"/>
      <c r="C80" s="24" t="s">
        <v>364</v>
      </c>
      <c r="D80" s="24"/>
      <c r="E80" s="25" t="s">
        <v>365</v>
      </c>
      <c r="F80" s="83">
        <f>F81</f>
        <v>75.8</v>
      </c>
      <c r="G80" s="83">
        <f>G81</f>
        <v>0</v>
      </c>
      <c r="H80" s="84">
        <f t="shared" si="12"/>
        <v>0</v>
      </c>
    </row>
    <row r="81" spans="1:8" ht="31.5" x14ac:dyDescent="0.25">
      <c r="A81" s="54"/>
      <c r="B81" s="24"/>
      <c r="C81" s="24"/>
      <c r="D81" s="24" t="s">
        <v>302</v>
      </c>
      <c r="E81" s="25" t="s">
        <v>303</v>
      </c>
      <c r="F81" s="83">
        <v>75.8</v>
      </c>
      <c r="G81" s="83">
        <v>0</v>
      </c>
      <c r="H81" s="84">
        <f t="shared" si="12"/>
        <v>0</v>
      </c>
    </row>
    <row r="82" spans="1:8" ht="31.5" x14ac:dyDescent="0.25">
      <c r="A82" s="54"/>
      <c r="B82" s="24"/>
      <c r="C82" s="24" t="s">
        <v>366</v>
      </c>
      <c r="D82" s="24"/>
      <c r="E82" s="25" t="s">
        <v>367</v>
      </c>
      <c r="F82" s="83">
        <f t="shared" ref="F82:G83" si="13">F83</f>
        <v>120.1</v>
      </c>
      <c r="G82" s="83">
        <f t="shared" si="13"/>
        <v>72.599999999999994</v>
      </c>
      <c r="H82" s="84">
        <f t="shared" si="12"/>
        <v>60.449625312239796</v>
      </c>
    </row>
    <row r="83" spans="1:8" x14ac:dyDescent="0.25">
      <c r="A83" s="54"/>
      <c r="B83" s="24"/>
      <c r="C83" s="24" t="s">
        <v>368</v>
      </c>
      <c r="D83" s="24"/>
      <c r="E83" s="25" t="s">
        <v>369</v>
      </c>
      <c r="F83" s="83">
        <f t="shared" si="13"/>
        <v>120.1</v>
      </c>
      <c r="G83" s="83">
        <f t="shared" si="13"/>
        <v>72.599999999999994</v>
      </c>
      <c r="H83" s="84">
        <f t="shared" si="12"/>
        <v>60.449625312239796</v>
      </c>
    </row>
    <row r="84" spans="1:8" ht="31.5" x14ac:dyDescent="0.25">
      <c r="A84" s="54"/>
      <c r="B84" s="24"/>
      <c r="C84" s="24"/>
      <c r="D84" s="24" t="s">
        <v>302</v>
      </c>
      <c r="E84" s="25" t="s">
        <v>303</v>
      </c>
      <c r="F84" s="83">
        <v>120.1</v>
      </c>
      <c r="G84" s="83">
        <v>72.599999999999994</v>
      </c>
      <c r="H84" s="84">
        <f t="shared" si="12"/>
        <v>60.449625312239796</v>
      </c>
    </row>
    <row r="85" spans="1:8" x14ac:dyDescent="0.25">
      <c r="A85" s="54"/>
      <c r="B85" s="21" t="s">
        <v>243</v>
      </c>
      <c r="C85" s="21"/>
      <c r="D85" s="21"/>
      <c r="E85" s="22" t="s">
        <v>244</v>
      </c>
      <c r="F85" s="82">
        <f t="shared" ref="F85:G87" si="14">F86</f>
        <v>256.7</v>
      </c>
      <c r="G85" s="82">
        <f t="shared" si="14"/>
        <v>247.4</v>
      </c>
      <c r="H85" s="86">
        <f t="shared" si="12"/>
        <v>96.377093883911186</v>
      </c>
    </row>
    <row r="86" spans="1:8" ht="31.5" x14ac:dyDescent="0.25">
      <c r="A86" s="54"/>
      <c r="B86" s="21"/>
      <c r="C86" s="24" t="s">
        <v>350</v>
      </c>
      <c r="D86" s="24"/>
      <c r="E86" s="25" t="s">
        <v>273</v>
      </c>
      <c r="F86" s="83">
        <f t="shared" si="14"/>
        <v>256.7</v>
      </c>
      <c r="G86" s="83">
        <f t="shared" si="14"/>
        <v>247.4</v>
      </c>
      <c r="H86" s="84">
        <f t="shared" si="12"/>
        <v>96.377093883911186</v>
      </c>
    </row>
    <row r="87" spans="1:8" x14ac:dyDescent="0.25">
      <c r="A87" s="54"/>
      <c r="B87" s="21"/>
      <c r="C87" s="24" t="s">
        <v>370</v>
      </c>
      <c r="D87" s="24"/>
      <c r="E87" s="25" t="s">
        <v>371</v>
      </c>
      <c r="F87" s="83">
        <f>F88</f>
        <v>256.7</v>
      </c>
      <c r="G87" s="83">
        <f t="shared" si="14"/>
        <v>247.4</v>
      </c>
      <c r="H87" s="84">
        <f t="shared" si="12"/>
        <v>96.377093883911186</v>
      </c>
    </row>
    <row r="88" spans="1:8" ht="31.5" x14ac:dyDescent="0.25">
      <c r="A88" s="54"/>
      <c r="B88" s="21"/>
      <c r="C88" s="24" t="s">
        <v>372</v>
      </c>
      <c r="D88" s="24"/>
      <c r="E88" s="25" t="s">
        <v>373</v>
      </c>
      <c r="F88" s="83">
        <f>F89+F93+F91</f>
        <v>256.7</v>
      </c>
      <c r="G88" s="83">
        <f>G89+G93+G91</f>
        <v>247.4</v>
      </c>
      <c r="H88" s="84">
        <f t="shared" si="12"/>
        <v>96.377093883911186</v>
      </c>
    </row>
    <row r="89" spans="1:8" x14ac:dyDescent="0.25">
      <c r="A89" s="54"/>
      <c r="B89" s="21"/>
      <c r="C89" s="24" t="s">
        <v>374</v>
      </c>
      <c r="D89" s="24"/>
      <c r="E89" s="25" t="s">
        <v>375</v>
      </c>
      <c r="F89" s="83">
        <f>F90</f>
        <v>149.6</v>
      </c>
      <c r="G89" s="83">
        <f>G90</f>
        <v>149.30000000000001</v>
      </c>
      <c r="H89" s="84">
        <f t="shared" si="12"/>
        <v>99.799465240641723</v>
      </c>
    </row>
    <row r="90" spans="1:8" ht="31.5" x14ac:dyDescent="0.25">
      <c r="A90" s="54"/>
      <c r="B90" s="24"/>
      <c r="C90" s="24"/>
      <c r="D90" s="24" t="s">
        <v>302</v>
      </c>
      <c r="E90" s="25" t="s">
        <v>303</v>
      </c>
      <c r="F90" s="83">
        <v>149.6</v>
      </c>
      <c r="G90" s="83">
        <v>149.30000000000001</v>
      </c>
      <c r="H90" s="84">
        <f t="shared" si="12"/>
        <v>99.799465240641723</v>
      </c>
    </row>
    <row r="91" spans="1:8" x14ac:dyDescent="0.25">
      <c r="A91" s="54"/>
      <c r="B91" s="24"/>
      <c r="C91" s="24" t="s">
        <v>376</v>
      </c>
      <c r="D91" s="24"/>
      <c r="E91" s="25" t="s">
        <v>377</v>
      </c>
      <c r="F91" s="83">
        <f>F92</f>
        <v>100</v>
      </c>
      <c r="G91" s="83">
        <f>G92</f>
        <v>92.4</v>
      </c>
      <c r="H91" s="84">
        <f t="shared" si="12"/>
        <v>92.4</v>
      </c>
    </row>
    <row r="92" spans="1:8" ht="31.5" x14ac:dyDescent="0.25">
      <c r="A92" s="54"/>
      <c r="B92" s="24"/>
      <c r="C92" s="24"/>
      <c r="D92" s="24" t="s">
        <v>302</v>
      </c>
      <c r="E92" s="25" t="s">
        <v>303</v>
      </c>
      <c r="F92" s="83">
        <v>100</v>
      </c>
      <c r="G92" s="83">
        <v>92.4</v>
      </c>
      <c r="H92" s="84">
        <f t="shared" si="12"/>
        <v>92.4</v>
      </c>
    </row>
    <row r="93" spans="1:8" x14ac:dyDescent="0.25">
      <c r="A93" s="54"/>
      <c r="B93" s="21"/>
      <c r="C93" s="24" t="s">
        <v>378</v>
      </c>
      <c r="D93" s="24"/>
      <c r="E93" s="25" t="s">
        <v>379</v>
      </c>
      <c r="F93" s="83">
        <f>F94</f>
        <v>7.1</v>
      </c>
      <c r="G93" s="83">
        <f>G94</f>
        <v>5.7</v>
      </c>
      <c r="H93" s="84">
        <f t="shared" si="12"/>
        <v>80.281690140845072</v>
      </c>
    </row>
    <row r="94" spans="1:8" ht="31.5" x14ac:dyDescent="0.25">
      <c r="A94" s="54"/>
      <c r="B94" s="24"/>
      <c r="C94" s="24"/>
      <c r="D94" s="24" t="s">
        <v>302</v>
      </c>
      <c r="E94" s="25" t="s">
        <v>303</v>
      </c>
      <c r="F94" s="83">
        <v>7.1</v>
      </c>
      <c r="G94" s="83">
        <v>5.7</v>
      </c>
      <c r="H94" s="84">
        <f t="shared" si="12"/>
        <v>80.281690140845072</v>
      </c>
    </row>
    <row r="95" spans="1:8" x14ac:dyDescent="0.25">
      <c r="A95" s="54"/>
      <c r="B95" s="21" t="s">
        <v>380</v>
      </c>
      <c r="C95" s="21"/>
      <c r="D95" s="21"/>
      <c r="E95" s="22" t="s">
        <v>250</v>
      </c>
      <c r="F95" s="82">
        <f>F96</f>
        <v>22.5</v>
      </c>
      <c r="G95" s="82">
        <f>G96</f>
        <v>15.5</v>
      </c>
      <c r="H95" s="86">
        <f t="shared" si="12"/>
        <v>68.888888888888886</v>
      </c>
    </row>
    <row r="96" spans="1:8" x14ac:dyDescent="0.25">
      <c r="A96" s="54"/>
      <c r="B96" s="24" t="s">
        <v>251</v>
      </c>
      <c r="C96" s="24"/>
      <c r="D96" s="24"/>
      <c r="E96" s="25" t="s">
        <v>252</v>
      </c>
      <c r="F96" s="83">
        <f t="shared" ref="F96:G100" si="15">F97</f>
        <v>22.5</v>
      </c>
      <c r="G96" s="83">
        <f t="shared" si="15"/>
        <v>15.5</v>
      </c>
      <c r="H96" s="84">
        <f t="shared" si="12"/>
        <v>68.888888888888886</v>
      </c>
    </row>
    <row r="97" spans="1:8" ht="31.5" x14ac:dyDescent="0.25">
      <c r="A97" s="54"/>
      <c r="B97" s="24"/>
      <c r="C97" s="24" t="s">
        <v>306</v>
      </c>
      <c r="D97" s="24"/>
      <c r="E97" s="25" t="s">
        <v>307</v>
      </c>
      <c r="F97" s="83">
        <f t="shared" si="15"/>
        <v>22.5</v>
      </c>
      <c r="G97" s="83">
        <f t="shared" si="15"/>
        <v>15.5</v>
      </c>
      <c r="H97" s="84">
        <f t="shared" si="12"/>
        <v>68.888888888888886</v>
      </c>
    </row>
    <row r="98" spans="1:8" ht="31.5" x14ac:dyDescent="0.25">
      <c r="A98" s="54"/>
      <c r="B98" s="24"/>
      <c r="C98" s="24" t="s">
        <v>308</v>
      </c>
      <c r="D98" s="24"/>
      <c r="E98" s="25" t="s">
        <v>309</v>
      </c>
      <c r="F98" s="83">
        <f t="shared" si="15"/>
        <v>22.5</v>
      </c>
      <c r="G98" s="83">
        <f t="shared" si="15"/>
        <v>15.5</v>
      </c>
      <c r="H98" s="84">
        <f t="shared" si="12"/>
        <v>68.888888888888886</v>
      </c>
    </row>
    <row r="99" spans="1:8" ht="31.5" x14ac:dyDescent="0.25">
      <c r="A99" s="54"/>
      <c r="B99" s="24"/>
      <c r="C99" s="24" t="s">
        <v>381</v>
      </c>
      <c r="D99" s="24"/>
      <c r="E99" s="25" t="s">
        <v>382</v>
      </c>
      <c r="F99" s="83">
        <f t="shared" si="15"/>
        <v>22.5</v>
      </c>
      <c r="G99" s="83">
        <f t="shared" si="15"/>
        <v>15.5</v>
      </c>
      <c r="H99" s="84">
        <f t="shared" si="12"/>
        <v>68.888888888888886</v>
      </c>
    </row>
    <row r="100" spans="1:8" ht="63" x14ac:dyDescent="0.25">
      <c r="A100" s="54"/>
      <c r="B100" s="24"/>
      <c r="C100" s="24" t="s">
        <v>383</v>
      </c>
      <c r="D100" s="24"/>
      <c r="E100" s="25" t="s">
        <v>384</v>
      </c>
      <c r="F100" s="83">
        <f t="shared" si="15"/>
        <v>22.5</v>
      </c>
      <c r="G100" s="83">
        <f t="shared" si="15"/>
        <v>15.5</v>
      </c>
      <c r="H100" s="84">
        <f t="shared" si="12"/>
        <v>68.888888888888886</v>
      </c>
    </row>
    <row r="101" spans="1:8" x14ac:dyDescent="0.25">
      <c r="A101" s="54"/>
      <c r="B101" s="24"/>
      <c r="C101" s="24"/>
      <c r="D101" s="24" t="s">
        <v>385</v>
      </c>
      <c r="E101" s="25" t="s">
        <v>386</v>
      </c>
      <c r="F101" s="83">
        <v>22.5</v>
      </c>
      <c r="G101" s="83">
        <v>15.5</v>
      </c>
      <c r="H101" s="84">
        <f t="shared" si="12"/>
        <v>68.888888888888886</v>
      </c>
    </row>
    <row r="102" spans="1:8" x14ac:dyDescent="0.25">
      <c r="A102" s="87">
        <v>631</v>
      </c>
      <c r="B102" s="24"/>
      <c r="C102" s="24"/>
      <c r="D102" s="24"/>
      <c r="E102" s="22" t="s">
        <v>81</v>
      </c>
      <c r="F102" s="82">
        <f>F103+F110</f>
        <v>708.3</v>
      </c>
      <c r="G102" s="82">
        <f>G103+G110</f>
        <v>691.5</v>
      </c>
      <c r="H102" s="86">
        <f t="shared" si="12"/>
        <v>97.628123676408308</v>
      </c>
    </row>
    <row r="103" spans="1:8" x14ac:dyDescent="0.25">
      <c r="A103" s="54"/>
      <c r="B103" s="21" t="s">
        <v>387</v>
      </c>
      <c r="C103" s="21"/>
      <c r="D103" s="21"/>
      <c r="E103" s="22" t="s">
        <v>246</v>
      </c>
      <c r="F103" s="82">
        <f t="shared" ref="F103:G105" si="16">F104</f>
        <v>667.8</v>
      </c>
      <c r="G103" s="82">
        <f t="shared" si="16"/>
        <v>667.8</v>
      </c>
      <c r="H103" s="86">
        <f t="shared" si="12"/>
        <v>100</v>
      </c>
    </row>
    <row r="104" spans="1:8" x14ac:dyDescent="0.25">
      <c r="A104" s="54"/>
      <c r="B104" s="24" t="s">
        <v>247</v>
      </c>
      <c r="C104" s="24"/>
      <c r="D104" s="24"/>
      <c r="E104" s="25" t="s">
        <v>248</v>
      </c>
      <c r="F104" s="83">
        <f t="shared" si="16"/>
        <v>667.8</v>
      </c>
      <c r="G104" s="83">
        <f t="shared" si="16"/>
        <v>667.8</v>
      </c>
      <c r="H104" s="84">
        <f t="shared" si="12"/>
        <v>100</v>
      </c>
    </row>
    <row r="105" spans="1:8" ht="31.5" x14ac:dyDescent="0.25">
      <c r="A105" s="54"/>
      <c r="B105" s="24"/>
      <c r="C105" s="24" t="s">
        <v>388</v>
      </c>
      <c r="D105" s="24"/>
      <c r="E105" s="25" t="s">
        <v>389</v>
      </c>
      <c r="F105" s="83">
        <f>F106</f>
        <v>667.8</v>
      </c>
      <c r="G105" s="83">
        <f t="shared" si="16"/>
        <v>667.8</v>
      </c>
      <c r="H105" s="84">
        <f t="shared" si="12"/>
        <v>100</v>
      </c>
    </row>
    <row r="106" spans="1:8" x14ac:dyDescent="0.25">
      <c r="A106" s="54"/>
      <c r="B106" s="24"/>
      <c r="C106" s="24" t="s">
        <v>390</v>
      </c>
      <c r="D106" s="24"/>
      <c r="E106" s="25" t="s">
        <v>391</v>
      </c>
      <c r="F106" s="83">
        <f t="shared" ref="F106:G108" si="17">F107</f>
        <v>667.8</v>
      </c>
      <c r="G106" s="83">
        <f t="shared" si="17"/>
        <v>667.8</v>
      </c>
      <c r="H106" s="84">
        <f t="shared" si="12"/>
        <v>100</v>
      </c>
    </row>
    <row r="107" spans="1:8" x14ac:dyDescent="0.25">
      <c r="A107" s="54"/>
      <c r="B107" s="24"/>
      <c r="C107" s="24" t="s">
        <v>392</v>
      </c>
      <c r="D107" s="24"/>
      <c r="E107" s="25" t="s">
        <v>393</v>
      </c>
      <c r="F107" s="83">
        <f t="shared" si="17"/>
        <v>667.8</v>
      </c>
      <c r="G107" s="83">
        <f t="shared" si="17"/>
        <v>667.8</v>
      </c>
      <c r="H107" s="84">
        <f t="shared" si="12"/>
        <v>100</v>
      </c>
    </row>
    <row r="108" spans="1:8" ht="31.5" x14ac:dyDescent="0.25">
      <c r="A108" s="54"/>
      <c r="B108" s="24"/>
      <c r="C108" s="24" t="s">
        <v>394</v>
      </c>
      <c r="D108" s="24"/>
      <c r="E108" s="25" t="s">
        <v>395</v>
      </c>
      <c r="F108" s="83">
        <f t="shared" si="17"/>
        <v>667.8</v>
      </c>
      <c r="G108" s="83">
        <f t="shared" si="17"/>
        <v>667.8</v>
      </c>
      <c r="H108" s="84">
        <f t="shared" ref="H108:H124" si="18">G108/F108*100</f>
        <v>100</v>
      </c>
    </row>
    <row r="109" spans="1:8" ht="31.5" x14ac:dyDescent="0.25">
      <c r="A109" s="54"/>
      <c r="B109" s="24"/>
      <c r="C109" s="24"/>
      <c r="D109" s="24" t="s">
        <v>396</v>
      </c>
      <c r="E109" s="25" t="s">
        <v>397</v>
      </c>
      <c r="F109" s="83">
        <v>667.8</v>
      </c>
      <c r="G109" s="83">
        <v>667.8</v>
      </c>
      <c r="H109" s="86">
        <f t="shared" si="18"/>
        <v>100</v>
      </c>
    </row>
    <row r="110" spans="1:8" x14ac:dyDescent="0.25">
      <c r="A110" s="54"/>
      <c r="B110" s="21" t="s">
        <v>380</v>
      </c>
      <c r="C110" s="21"/>
      <c r="D110" s="21"/>
      <c r="E110" s="22" t="s">
        <v>250</v>
      </c>
      <c r="F110" s="82">
        <f>F111</f>
        <v>40.5</v>
      </c>
      <c r="G110" s="82">
        <f>G111</f>
        <v>23.7</v>
      </c>
      <c r="H110" s="86">
        <f t="shared" si="18"/>
        <v>58.518518518518512</v>
      </c>
    </row>
    <row r="111" spans="1:8" x14ac:dyDescent="0.25">
      <c r="A111" s="54"/>
      <c r="B111" s="24" t="s">
        <v>253</v>
      </c>
      <c r="C111" s="24"/>
      <c r="D111" s="24"/>
      <c r="E111" s="25" t="s">
        <v>254</v>
      </c>
      <c r="F111" s="83">
        <f t="shared" ref="F111:G114" si="19">F112</f>
        <v>40.5</v>
      </c>
      <c r="G111" s="83">
        <f t="shared" si="19"/>
        <v>23.7</v>
      </c>
      <c r="H111" s="84">
        <f t="shared" si="18"/>
        <v>58.518518518518512</v>
      </c>
    </row>
    <row r="112" spans="1:8" ht="31.5" x14ac:dyDescent="0.25">
      <c r="A112" s="54"/>
      <c r="B112" s="24"/>
      <c r="C112" s="24" t="s">
        <v>388</v>
      </c>
      <c r="D112" s="24"/>
      <c r="E112" s="25" t="s">
        <v>389</v>
      </c>
      <c r="F112" s="83">
        <f t="shared" si="19"/>
        <v>40.5</v>
      </c>
      <c r="G112" s="83">
        <f t="shared" si="19"/>
        <v>23.7</v>
      </c>
      <c r="H112" s="84">
        <f t="shared" si="18"/>
        <v>58.518518518518512</v>
      </c>
    </row>
    <row r="113" spans="1:8" ht="68.25" customHeight="1" x14ac:dyDescent="0.25">
      <c r="A113" s="54"/>
      <c r="B113" s="24"/>
      <c r="C113" s="24" t="s">
        <v>398</v>
      </c>
      <c r="D113" s="24"/>
      <c r="E113" s="27" t="s">
        <v>399</v>
      </c>
      <c r="F113" s="83">
        <f t="shared" si="19"/>
        <v>40.5</v>
      </c>
      <c r="G113" s="83">
        <f t="shared" si="19"/>
        <v>23.7</v>
      </c>
      <c r="H113" s="84">
        <f t="shared" si="18"/>
        <v>58.518518518518512</v>
      </c>
    </row>
    <row r="114" spans="1:8" ht="78.75" x14ac:dyDescent="0.25">
      <c r="A114" s="54"/>
      <c r="B114" s="24"/>
      <c r="C114" s="24" t="s">
        <v>400</v>
      </c>
      <c r="D114" s="24"/>
      <c r="E114" s="88" t="s">
        <v>401</v>
      </c>
      <c r="F114" s="83">
        <f t="shared" si="19"/>
        <v>40.5</v>
      </c>
      <c r="G114" s="83">
        <f t="shared" si="19"/>
        <v>23.7</v>
      </c>
      <c r="H114" s="84">
        <f t="shared" si="18"/>
        <v>58.518518518518512</v>
      </c>
    </row>
    <row r="115" spans="1:8" ht="63" x14ac:dyDescent="0.25">
      <c r="A115" s="54"/>
      <c r="B115" s="24"/>
      <c r="C115" s="24" t="s">
        <v>402</v>
      </c>
      <c r="D115" s="24"/>
      <c r="E115" s="25" t="s">
        <v>403</v>
      </c>
      <c r="F115" s="83">
        <f>F116+F117</f>
        <v>40.5</v>
      </c>
      <c r="G115" s="83">
        <f>G116+G117</f>
        <v>23.7</v>
      </c>
      <c r="H115" s="84">
        <f t="shared" si="18"/>
        <v>58.518518518518512</v>
      </c>
    </row>
    <row r="116" spans="1:8" x14ac:dyDescent="0.25">
      <c r="A116" s="54"/>
      <c r="B116" s="24"/>
      <c r="C116" s="24"/>
      <c r="D116" s="24" t="s">
        <v>385</v>
      </c>
      <c r="E116" s="25" t="s">
        <v>386</v>
      </c>
      <c r="F116" s="83">
        <v>8.9</v>
      </c>
      <c r="G116" s="83">
        <v>6</v>
      </c>
      <c r="H116" s="84">
        <f t="shared" si="18"/>
        <v>67.415730337078656</v>
      </c>
    </row>
    <row r="117" spans="1:8" ht="31.5" x14ac:dyDescent="0.25">
      <c r="A117" s="54"/>
      <c r="B117" s="24"/>
      <c r="C117" s="24"/>
      <c r="D117" s="24" t="s">
        <v>396</v>
      </c>
      <c r="E117" s="25" t="s">
        <v>397</v>
      </c>
      <c r="F117" s="83">
        <v>31.6</v>
      </c>
      <c r="G117" s="83">
        <v>17.7</v>
      </c>
      <c r="H117" s="84">
        <f t="shared" si="18"/>
        <v>56.0126582278481</v>
      </c>
    </row>
    <row r="118" spans="1:8" x14ac:dyDescent="0.25">
      <c r="A118" s="85">
        <v>704</v>
      </c>
      <c r="B118" s="21"/>
      <c r="C118" s="21"/>
      <c r="D118" s="21"/>
      <c r="E118" s="22" t="s">
        <v>0</v>
      </c>
      <c r="F118" s="82">
        <f>F119+F152+F159+F175+F184+F212+F223+F237</f>
        <v>7011.5</v>
      </c>
      <c r="G118" s="82">
        <f>G119+G152+G159+G175+G184+G212+G223+G237</f>
        <v>7011.5</v>
      </c>
      <c r="H118" s="86">
        <f t="shared" si="18"/>
        <v>100</v>
      </c>
    </row>
    <row r="119" spans="1:8" x14ac:dyDescent="0.25">
      <c r="A119" s="54"/>
      <c r="B119" s="21" t="s">
        <v>297</v>
      </c>
      <c r="C119" s="21"/>
      <c r="D119" s="21"/>
      <c r="E119" s="22" t="s">
        <v>214</v>
      </c>
      <c r="F119" s="82">
        <f>F120+F128+F140</f>
        <v>2108.5</v>
      </c>
      <c r="G119" s="82">
        <f>G120+G128+G140</f>
        <v>2108.5</v>
      </c>
      <c r="H119" s="86">
        <f t="shared" si="18"/>
        <v>100</v>
      </c>
    </row>
    <row r="120" spans="1:8" ht="31.5" x14ac:dyDescent="0.25">
      <c r="A120" s="54"/>
      <c r="B120" s="24" t="s">
        <v>215</v>
      </c>
      <c r="C120" s="24"/>
      <c r="D120" s="24"/>
      <c r="E120" s="25" t="s">
        <v>404</v>
      </c>
      <c r="F120" s="83">
        <f t="shared" ref="F120:G122" si="20">F121</f>
        <v>578.1</v>
      </c>
      <c r="G120" s="83">
        <f t="shared" si="20"/>
        <v>578.1</v>
      </c>
      <c r="H120" s="84">
        <f t="shared" si="18"/>
        <v>100</v>
      </c>
    </row>
    <row r="121" spans="1:8" ht="31.5" x14ac:dyDescent="0.25">
      <c r="A121" s="54"/>
      <c r="B121" s="24"/>
      <c r="C121" s="24" t="s">
        <v>306</v>
      </c>
      <c r="D121" s="24"/>
      <c r="E121" s="25" t="s">
        <v>307</v>
      </c>
      <c r="F121" s="83">
        <f t="shared" si="20"/>
        <v>578.1</v>
      </c>
      <c r="G121" s="83">
        <f t="shared" si="20"/>
        <v>578.1</v>
      </c>
      <c r="H121" s="84">
        <f t="shared" si="18"/>
        <v>100</v>
      </c>
    </row>
    <row r="122" spans="1:8" ht="31.5" x14ac:dyDescent="0.25">
      <c r="A122" s="54"/>
      <c r="B122" s="24"/>
      <c r="C122" s="24" t="s">
        <v>308</v>
      </c>
      <c r="D122" s="24"/>
      <c r="E122" s="25" t="s">
        <v>309</v>
      </c>
      <c r="F122" s="83">
        <f t="shared" si="20"/>
        <v>578.1</v>
      </c>
      <c r="G122" s="83">
        <f t="shared" si="20"/>
        <v>578.1</v>
      </c>
      <c r="H122" s="84">
        <f t="shared" si="18"/>
        <v>100</v>
      </c>
    </row>
    <row r="123" spans="1:8" ht="31.5" x14ac:dyDescent="0.25">
      <c r="A123" s="54"/>
      <c r="B123" s="24"/>
      <c r="C123" s="24" t="s">
        <v>310</v>
      </c>
      <c r="D123" s="24"/>
      <c r="E123" s="25" t="s">
        <v>405</v>
      </c>
      <c r="F123" s="83">
        <f>F124+F126</f>
        <v>578.1</v>
      </c>
      <c r="G123" s="83">
        <f>G124+G126</f>
        <v>578.1</v>
      </c>
      <c r="H123" s="84">
        <f t="shared" si="18"/>
        <v>100</v>
      </c>
    </row>
    <row r="124" spans="1:8" x14ac:dyDescent="0.25">
      <c r="A124" s="54"/>
      <c r="B124" s="24"/>
      <c r="C124" s="24" t="s">
        <v>406</v>
      </c>
      <c r="D124" s="24"/>
      <c r="E124" s="25" t="s">
        <v>407</v>
      </c>
      <c r="F124" s="83">
        <f>F125</f>
        <v>480.7</v>
      </c>
      <c r="G124" s="83">
        <f t="shared" ref="G124:G126" si="21">G125</f>
        <v>480.7</v>
      </c>
      <c r="H124" s="84">
        <f t="shared" si="18"/>
        <v>100</v>
      </c>
    </row>
    <row r="125" spans="1:8" ht="63" x14ac:dyDescent="0.25">
      <c r="A125" s="54"/>
      <c r="B125" s="24"/>
      <c r="C125" s="24"/>
      <c r="D125" s="24" t="s">
        <v>14</v>
      </c>
      <c r="E125" s="25" t="s">
        <v>301</v>
      </c>
      <c r="F125" s="83">
        <v>480.7</v>
      </c>
      <c r="G125" s="83">
        <v>480.7</v>
      </c>
      <c r="H125" s="83">
        <f>H124</f>
        <v>100</v>
      </c>
    </row>
    <row r="126" spans="1:8" ht="47.25" x14ac:dyDescent="0.25">
      <c r="A126" s="54"/>
      <c r="B126" s="24"/>
      <c r="C126" s="24" t="s">
        <v>314</v>
      </c>
      <c r="D126" s="24"/>
      <c r="E126" s="25" t="s">
        <v>315</v>
      </c>
      <c r="F126" s="83">
        <f>F127</f>
        <v>97.4</v>
      </c>
      <c r="G126" s="83">
        <f t="shared" si="21"/>
        <v>97.4</v>
      </c>
      <c r="H126" s="84">
        <f>G126/F126*100</f>
        <v>100</v>
      </c>
    </row>
    <row r="127" spans="1:8" ht="63" x14ac:dyDescent="0.25">
      <c r="A127" s="54"/>
      <c r="B127" s="24"/>
      <c r="C127" s="24"/>
      <c r="D127" s="24" t="s">
        <v>14</v>
      </c>
      <c r="E127" s="25" t="s">
        <v>301</v>
      </c>
      <c r="F127" s="83">
        <v>97.4</v>
      </c>
      <c r="G127" s="83">
        <v>97.4</v>
      </c>
      <c r="H127" s="83">
        <f>H126</f>
        <v>100</v>
      </c>
    </row>
    <row r="128" spans="1:8" ht="47.25" x14ac:dyDescent="0.25">
      <c r="A128" s="54"/>
      <c r="B128" s="24" t="s">
        <v>219</v>
      </c>
      <c r="C128" s="24"/>
      <c r="D128" s="24"/>
      <c r="E128" s="25" t="s">
        <v>220</v>
      </c>
      <c r="F128" s="83">
        <f>F129</f>
        <v>1477.8</v>
      </c>
      <c r="G128" s="83">
        <f>G129</f>
        <v>1477.8</v>
      </c>
      <c r="H128" s="84">
        <f t="shared" ref="H128:H159" si="22">G128/F128*100</f>
        <v>100</v>
      </c>
    </row>
    <row r="129" spans="1:8" ht="31.5" x14ac:dyDescent="0.25">
      <c r="A129" s="54"/>
      <c r="B129" s="24"/>
      <c r="C129" s="24" t="s">
        <v>306</v>
      </c>
      <c r="D129" s="24"/>
      <c r="E129" s="25" t="s">
        <v>307</v>
      </c>
      <c r="F129" s="83">
        <f>F130+F136</f>
        <v>1477.8</v>
      </c>
      <c r="G129" s="83">
        <f>G130+G136</f>
        <v>1477.8</v>
      </c>
      <c r="H129" s="84">
        <f t="shared" si="22"/>
        <v>100</v>
      </c>
    </row>
    <row r="130" spans="1:8" ht="31.5" x14ac:dyDescent="0.25">
      <c r="A130" s="54"/>
      <c r="B130" s="24"/>
      <c r="C130" s="24" t="s">
        <v>308</v>
      </c>
      <c r="D130" s="24"/>
      <c r="E130" s="25" t="s">
        <v>309</v>
      </c>
      <c r="F130" s="83">
        <f t="shared" ref="F130:G131" si="23">F131</f>
        <v>1453.2</v>
      </c>
      <c r="G130" s="83">
        <f t="shared" si="23"/>
        <v>1453.2</v>
      </c>
      <c r="H130" s="84">
        <f t="shared" si="22"/>
        <v>100</v>
      </c>
    </row>
    <row r="131" spans="1:8" ht="31.5" x14ac:dyDescent="0.25">
      <c r="A131" s="54"/>
      <c r="B131" s="24"/>
      <c r="C131" s="24" t="s">
        <v>310</v>
      </c>
      <c r="D131" s="24"/>
      <c r="E131" s="25" t="s">
        <v>405</v>
      </c>
      <c r="F131" s="83">
        <f t="shared" si="23"/>
        <v>1453.2</v>
      </c>
      <c r="G131" s="83">
        <f t="shared" si="23"/>
        <v>1453.2</v>
      </c>
      <c r="H131" s="84">
        <f t="shared" si="22"/>
        <v>100</v>
      </c>
    </row>
    <row r="132" spans="1:8" x14ac:dyDescent="0.25">
      <c r="A132" s="54"/>
      <c r="B132" s="24"/>
      <c r="C132" s="24" t="s">
        <v>312</v>
      </c>
      <c r="D132" s="24"/>
      <c r="E132" s="25" t="s">
        <v>313</v>
      </c>
      <c r="F132" s="83">
        <f>F133+F134+F135</f>
        <v>1453.2</v>
      </c>
      <c r="G132" s="83">
        <f>G133+G134+G135</f>
        <v>1453.2</v>
      </c>
      <c r="H132" s="84">
        <f t="shared" si="22"/>
        <v>100</v>
      </c>
    </row>
    <row r="133" spans="1:8" ht="63" x14ac:dyDescent="0.25">
      <c r="A133" s="54"/>
      <c r="B133" s="24"/>
      <c r="C133" s="24"/>
      <c r="D133" s="24" t="s">
        <v>14</v>
      </c>
      <c r="E133" s="25" t="s">
        <v>301</v>
      </c>
      <c r="F133" s="83">
        <v>1280.7</v>
      </c>
      <c r="G133" s="83">
        <v>1280.7</v>
      </c>
      <c r="H133" s="84">
        <f t="shared" si="22"/>
        <v>100</v>
      </c>
    </row>
    <row r="134" spans="1:8" ht="31.5" x14ac:dyDescent="0.25">
      <c r="A134" s="54"/>
      <c r="B134" s="24"/>
      <c r="C134" s="24"/>
      <c r="D134" s="24" t="s">
        <v>302</v>
      </c>
      <c r="E134" s="25" t="s">
        <v>303</v>
      </c>
      <c r="F134" s="83">
        <v>167.5</v>
      </c>
      <c r="G134" s="83">
        <v>167.5</v>
      </c>
      <c r="H134" s="84">
        <f t="shared" si="22"/>
        <v>100</v>
      </c>
    </row>
    <row r="135" spans="1:8" x14ac:dyDescent="0.25">
      <c r="A135" s="54"/>
      <c r="B135" s="24"/>
      <c r="C135" s="24"/>
      <c r="D135" s="24" t="s">
        <v>304</v>
      </c>
      <c r="E135" s="25" t="s">
        <v>305</v>
      </c>
      <c r="F135" s="83">
        <v>5</v>
      </c>
      <c r="G135" s="83">
        <v>5</v>
      </c>
      <c r="H135" s="84">
        <f t="shared" si="22"/>
        <v>100</v>
      </c>
    </row>
    <row r="136" spans="1:8" ht="47.25" x14ac:dyDescent="0.25">
      <c r="A136" s="54"/>
      <c r="B136" s="21"/>
      <c r="C136" s="24" t="s">
        <v>408</v>
      </c>
      <c r="D136" s="24"/>
      <c r="E136" s="25" t="s">
        <v>409</v>
      </c>
      <c r="F136" s="83">
        <f t="shared" ref="F136:G138" si="24">F137</f>
        <v>24.6</v>
      </c>
      <c r="G136" s="83">
        <f t="shared" si="24"/>
        <v>24.6</v>
      </c>
      <c r="H136" s="84">
        <f t="shared" si="22"/>
        <v>100</v>
      </c>
    </row>
    <row r="137" spans="1:8" ht="63" x14ac:dyDescent="0.25">
      <c r="A137" s="54"/>
      <c r="B137" s="21"/>
      <c r="C137" s="24" t="s">
        <v>410</v>
      </c>
      <c r="D137" s="24"/>
      <c r="E137" s="25" t="s">
        <v>411</v>
      </c>
      <c r="F137" s="83">
        <f t="shared" si="24"/>
        <v>24.6</v>
      </c>
      <c r="G137" s="83">
        <f t="shared" si="24"/>
        <v>24.6</v>
      </c>
      <c r="H137" s="84">
        <f t="shared" si="22"/>
        <v>100</v>
      </c>
    </row>
    <row r="138" spans="1:8" ht="47.25" x14ac:dyDescent="0.25">
      <c r="A138" s="54"/>
      <c r="B138" s="21"/>
      <c r="C138" s="24" t="s">
        <v>412</v>
      </c>
      <c r="D138" s="24"/>
      <c r="E138" s="25" t="s">
        <v>413</v>
      </c>
      <c r="F138" s="83">
        <f t="shared" si="24"/>
        <v>24.6</v>
      </c>
      <c r="G138" s="83">
        <f t="shared" si="24"/>
        <v>24.6</v>
      </c>
      <c r="H138" s="84">
        <f t="shared" si="22"/>
        <v>100</v>
      </c>
    </row>
    <row r="139" spans="1:8" x14ac:dyDescent="0.25">
      <c r="A139" s="54"/>
      <c r="B139" s="24"/>
      <c r="C139" s="24"/>
      <c r="D139" s="24" t="s">
        <v>414</v>
      </c>
      <c r="E139" s="25" t="s">
        <v>415</v>
      </c>
      <c r="F139" s="83">
        <v>24.6</v>
      </c>
      <c r="G139" s="83">
        <v>24.6</v>
      </c>
      <c r="H139" s="84">
        <f t="shared" si="22"/>
        <v>100</v>
      </c>
    </row>
    <row r="140" spans="1:8" x14ac:dyDescent="0.25">
      <c r="A140" s="54"/>
      <c r="B140" s="24" t="s">
        <v>223</v>
      </c>
      <c r="C140" s="24"/>
      <c r="D140" s="24"/>
      <c r="E140" s="25" t="s">
        <v>224</v>
      </c>
      <c r="F140" s="83">
        <f>F141</f>
        <v>52.6</v>
      </c>
      <c r="G140" s="83">
        <f>G141</f>
        <v>52.6</v>
      </c>
      <c r="H140" s="84">
        <f t="shared" si="22"/>
        <v>100</v>
      </c>
    </row>
    <row r="141" spans="1:8" ht="31.5" x14ac:dyDescent="0.25">
      <c r="A141" s="54"/>
      <c r="B141" s="24"/>
      <c r="C141" s="24" t="s">
        <v>306</v>
      </c>
      <c r="D141" s="24"/>
      <c r="E141" s="25" t="s">
        <v>307</v>
      </c>
      <c r="F141" s="83">
        <f>F142+F148</f>
        <v>52.6</v>
      </c>
      <c r="G141" s="83">
        <f>G142+G148</f>
        <v>52.6</v>
      </c>
      <c r="H141" s="84">
        <f t="shared" si="22"/>
        <v>100</v>
      </c>
    </row>
    <row r="142" spans="1:8" ht="31.5" x14ac:dyDescent="0.25">
      <c r="A142" s="54"/>
      <c r="B142" s="24"/>
      <c r="C142" s="24" t="s">
        <v>323</v>
      </c>
      <c r="D142" s="24"/>
      <c r="E142" s="25" t="s">
        <v>324</v>
      </c>
      <c r="F142" s="83">
        <f>F143</f>
        <v>40.5</v>
      </c>
      <c r="G142" s="83">
        <f>G143</f>
        <v>40.5</v>
      </c>
      <c r="H142" s="84">
        <f t="shared" si="22"/>
        <v>100</v>
      </c>
    </row>
    <row r="143" spans="1:8" ht="31.5" x14ac:dyDescent="0.25">
      <c r="A143" s="54"/>
      <c r="B143" s="24"/>
      <c r="C143" s="24" t="s">
        <v>325</v>
      </c>
      <c r="D143" s="24"/>
      <c r="E143" s="25" t="s">
        <v>326</v>
      </c>
      <c r="F143" s="83">
        <f>F144+F146</f>
        <v>40.5</v>
      </c>
      <c r="G143" s="83">
        <f>G144+G146</f>
        <v>40.5</v>
      </c>
      <c r="H143" s="84">
        <f t="shared" si="22"/>
        <v>100</v>
      </c>
    </row>
    <row r="144" spans="1:8" ht="47.25" x14ac:dyDescent="0.25">
      <c r="A144" s="54"/>
      <c r="B144" s="24"/>
      <c r="C144" s="24" t="s">
        <v>327</v>
      </c>
      <c r="D144" s="24"/>
      <c r="E144" s="25" t="s">
        <v>328</v>
      </c>
      <c r="F144" s="83">
        <f>F145</f>
        <v>15.5</v>
      </c>
      <c r="G144" s="83">
        <f>G145</f>
        <v>15.5</v>
      </c>
      <c r="H144" s="84">
        <f t="shared" si="22"/>
        <v>100</v>
      </c>
    </row>
    <row r="145" spans="1:8" ht="31.5" x14ac:dyDescent="0.25">
      <c r="A145" s="54"/>
      <c r="B145" s="24"/>
      <c r="C145" s="24"/>
      <c r="D145" s="24" t="s">
        <v>302</v>
      </c>
      <c r="E145" s="25" t="s">
        <v>303</v>
      </c>
      <c r="F145" s="83">
        <v>15.5</v>
      </c>
      <c r="G145" s="83">
        <v>15.5</v>
      </c>
      <c r="H145" s="84">
        <f t="shared" si="22"/>
        <v>100</v>
      </c>
    </row>
    <row r="146" spans="1:8" ht="31.5" x14ac:dyDescent="0.25">
      <c r="A146" s="54"/>
      <c r="B146" s="21"/>
      <c r="C146" s="24" t="s">
        <v>416</v>
      </c>
      <c r="D146" s="24"/>
      <c r="E146" s="25" t="s">
        <v>417</v>
      </c>
      <c r="F146" s="83">
        <f>F147</f>
        <v>25</v>
      </c>
      <c r="G146" s="83">
        <f>G147</f>
        <v>25</v>
      </c>
      <c r="H146" s="84">
        <f t="shared" si="22"/>
        <v>100</v>
      </c>
    </row>
    <row r="147" spans="1:8" x14ac:dyDescent="0.25">
      <c r="A147" s="54"/>
      <c r="B147" s="24"/>
      <c r="C147" s="24"/>
      <c r="D147" s="24" t="s">
        <v>304</v>
      </c>
      <c r="E147" s="25" t="s">
        <v>305</v>
      </c>
      <c r="F147" s="83">
        <v>25</v>
      </c>
      <c r="G147" s="83">
        <v>25</v>
      </c>
      <c r="H147" s="84">
        <f t="shared" si="22"/>
        <v>100</v>
      </c>
    </row>
    <row r="148" spans="1:8" x14ac:dyDescent="0.25">
      <c r="A148" s="54"/>
      <c r="B148" s="21"/>
      <c r="C148" s="24" t="s">
        <v>329</v>
      </c>
      <c r="D148" s="24"/>
      <c r="E148" s="25" t="s">
        <v>418</v>
      </c>
      <c r="F148" s="83">
        <f t="shared" ref="F148:G150" si="25">F149</f>
        <v>12.1</v>
      </c>
      <c r="G148" s="83">
        <f t="shared" si="25"/>
        <v>12.1</v>
      </c>
      <c r="H148" s="84">
        <f t="shared" si="22"/>
        <v>100</v>
      </c>
    </row>
    <row r="149" spans="1:8" ht="47.25" x14ac:dyDescent="0.25">
      <c r="A149" s="54"/>
      <c r="B149" s="21"/>
      <c r="C149" s="24" t="s">
        <v>330</v>
      </c>
      <c r="D149" s="24"/>
      <c r="E149" s="25" t="s">
        <v>331</v>
      </c>
      <c r="F149" s="83">
        <f t="shared" si="25"/>
        <v>12.1</v>
      </c>
      <c r="G149" s="83">
        <f t="shared" si="25"/>
        <v>12.1</v>
      </c>
      <c r="H149" s="84">
        <f t="shared" si="22"/>
        <v>100</v>
      </c>
    </row>
    <row r="150" spans="1:8" ht="63" x14ac:dyDescent="0.25">
      <c r="A150" s="54"/>
      <c r="B150" s="21"/>
      <c r="C150" s="24" t="s">
        <v>332</v>
      </c>
      <c r="D150" s="24"/>
      <c r="E150" s="25" t="s">
        <v>333</v>
      </c>
      <c r="F150" s="83">
        <f t="shared" si="25"/>
        <v>12.1</v>
      </c>
      <c r="G150" s="83">
        <f t="shared" si="25"/>
        <v>12.1</v>
      </c>
      <c r="H150" s="84">
        <f t="shared" si="22"/>
        <v>100</v>
      </c>
    </row>
    <row r="151" spans="1:8" ht="31.5" x14ac:dyDescent="0.25">
      <c r="A151" s="54"/>
      <c r="B151" s="24"/>
      <c r="C151" s="24"/>
      <c r="D151" s="24" t="s">
        <v>302</v>
      </c>
      <c r="E151" s="25" t="s">
        <v>303</v>
      </c>
      <c r="F151" s="83">
        <v>12.1</v>
      </c>
      <c r="G151" s="83">
        <v>12.1</v>
      </c>
      <c r="H151" s="84">
        <f t="shared" si="22"/>
        <v>100</v>
      </c>
    </row>
    <row r="152" spans="1:8" x14ac:dyDescent="0.25">
      <c r="A152" s="54"/>
      <c r="B152" s="21" t="s">
        <v>334</v>
      </c>
      <c r="C152" s="21"/>
      <c r="D152" s="21"/>
      <c r="E152" s="22" t="s">
        <v>226</v>
      </c>
      <c r="F152" s="82">
        <f t="shared" ref="F152:G157" si="26">F153</f>
        <v>40.700000000000003</v>
      </c>
      <c r="G152" s="82">
        <f t="shared" si="26"/>
        <v>40.700000000000003</v>
      </c>
      <c r="H152" s="86">
        <f t="shared" si="22"/>
        <v>100</v>
      </c>
    </row>
    <row r="153" spans="1:8" x14ac:dyDescent="0.25">
      <c r="A153" s="54"/>
      <c r="B153" s="24" t="s">
        <v>227</v>
      </c>
      <c r="C153" s="24"/>
      <c r="D153" s="24"/>
      <c r="E153" s="25" t="s">
        <v>228</v>
      </c>
      <c r="F153" s="83">
        <f t="shared" si="26"/>
        <v>40.700000000000003</v>
      </c>
      <c r="G153" s="83">
        <f t="shared" si="26"/>
        <v>40.700000000000003</v>
      </c>
      <c r="H153" s="84">
        <f t="shared" si="22"/>
        <v>100</v>
      </c>
    </row>
    <row r="154" spans="1:8" ht="31.5" x14ac:dyDescent="0.25">
      <c r="A154" s="54"/>
      <c r="B154" s="24"/>
      <c r="C154" s="24" t="s">
        <v>306</v>
      </c>
      <c r="D154" s="24"/>
      <c r="E154" s="25" t="s">
        <v>307</v>
      </c>
      <c r="F154" s="83">
        <f t="shared" si="26"/>
        <v>40.700000000000003</v>
      </c>
      <c r="G154" s="83">
        <f t="shared" si="26"/>
        <v>40.700000000000003</v>
      </c>
      <c r="H154" s="84">
        <f t="shared" si="22"/>
        <v>100</v>
      </c>
    </row>
    <row r="155" spans="1:8" ht="31.5" x14ac:dyDescent="0.25">
      <c r="A155" s="54"/>
      <c r="B155" s="24"/>
      <c r="C155" s="24" t="s">
        <v>308</v>
      </c>
      <c r="D155" s="24"/>
      <c r="E155" s="25" t="s">
        <v>309</v>
      </c>
      <c r="F155" s="83">
        <f t="shared" si="26"/>
        <v>40.700000000000003</v>
      </c>
      <c r="G155" s="83">
        <f t="shared" si="26"/>
        <v>40.700000000000003</v>
      </c>
      <c r="H155" s="84">
        <f t="shared" si="22"/>
        <v>100</v>
      </c>
    </row>
    <row r="156" spans="1:8" ht="31.5" x14ac:dyDescent="0.25">
      <c r="A156" s="54"/>
      <c r="B156" s="24"/>
      <c r="C156" s="24" t="s">
        <v>336</v>
      </c>
      <c r="D156" s="24"/>
      <c r="E156" s="25" t="s">
        <v>337</v>
      </c>
      <c r="F156" s="83">
        <f t="shared" si="26"/>
        <v>40.700000000000003</v>
      </c>
      <c r="G156" s="83">
        <f t="shared" si="26"/>
        <v>40.700000000000003</v>
      </c>
      <c r="H156" s="84">
        <f t="shared" si="22"/>
        <v>100</v>
      </c>
    </row>
    <row r="157" spans="1:8" ht="31.5" x14ac:dyDescent="0.25">
      <c r="A157" s="54"/>
      <c r="B157" s="24"/>
      <c r="C157" s="24" t="s">
        <v>338</v>
      </c>
      <c r="D157" s="24"/>
      <c r="E157" s="25" t="s">
        <v>339</v>
      </c>
      <c r="F157" s="83">
        <f>F158</f>
        <v>40.700000000000003</v>
      </c>
      <c r="G157" s="83">
        <f t="shared" si="26"/>
        <v>40.700000000000003</v>
      </c>
      <c r="H157" s="84">
        <f t="shared" si="22"/>
        <v>100</v>
      </c>
    </row>
    <row r="158" spans="1:8" ht="63" x14ac:dyDescent="0.25">
      <c r="A158" s="54"/>
      <c r="B158" s="24"/>
      <c r="C158" s="24"/>
      <c r="D158" s="24" t="s">
        <v>14</v>
      </c>
      <c r="E158" s="25" t="s">
        <v>301</v>
      </c>
      <c r="F158" s="83">
        <v>40.700000000000003</v>
      </c>
      <c r="G158" s="83">
        <v>40.700000000000003</v>
      </c>
      <c r="H158" s="84">
        <f t="shared" si="22"/>
        <v>100</v>
      </c>
    </row>
    <row r="159" spans="1:8" ht="24" customHeight="1" x14ac:dyDescent="0.25">
      <c r="A159" s="54"/>
      <c r="B159" s="21" t="s">
        <v>340</v>
      </c>
      <c r="C159" s="21"/>
      <c r="D159" s="21"/>
      <c r="E159" s="22" t="s">
        <v>341</v>
      </c>
      <c r="F159" s="82">
        <f>F160+F166</f>
        <v>1053.5</v>
      </c>
      <c r="G159" s="82">
        <f>G160+G166</f>
        <v>1053.5</v>
      </c>
      <c r="H159" s="86">
        <f t="shared" si="22"/>
        <v>100</v>
      </c>
    </row>
    <row r="160" spans="1:8" ht="31.5" x14ac:dyDescent="0.25">
      <c r="A160" s="54"/>
      <c r="B160" s="24" t="s">
        <v>231</v>
      </c>
      <c r="C160" s="24"/>
      <c r="D160" s="24"/>
      <c r="E160" s="25" t="s">
        <v>232</v>
      </c>
      <c r="F160" s="83">
        <f t="shared" ref="F160:G164" si="27">F161</f>
        <v>25</v>
      </c>
      <c r="G160" s="83">
        <f t="shared" si="27"/>
        <v>25</v>
      </c>
      <c r="H160" s="84">
        <f t="shared" ref="H160:H191" si="28">G160/F160*100</f>
        <v>100</v>
      </c>
    </row>
    <row r="161" spans="1:8" ht="31.5" x14ac:dyDescent="0.25">
      <c r="A161" s="54"/>
      <c r="B161" s="24"/>
      <c r="C161" s="24" t="s">
        <v>342</v>
      </c>
      <c r="D161" s="24"/>
      <c r="E161" s="25" t="s">
        <v>270</v>
      </c>
      <c r="F161" s="83">
        <f t="shared" si="27"/>
        <v>25</v>
      </c>
      <c r="G161" s="83">
        <f t="shared" si="27"/>
        <v>25</v>
      </c>
      <c r="H161" s="84">
        <f t="shared" si="28"/>
        <v>100</v>
      </c>
    </row>
    <row r="162" spans="1:8" ht="31.5" x14ac:dyDescent="0.25">
      <c r="A162" s="54"/>
      <c r="B162" s="24"/>
      <c r="C162" s="24" t="s">
        <v>419</v>
      </c>
      <c r="D162" s="24"/>
      <c r="E162" s="25" t="s">
        <v>420</v>
      </c>
      <c r="F162" s="83">
        <f t="shared" si="27"/>
        <v>25</v>
      </c>
      <c r="G162" s="83">
        <f t="shared" si="27"/>
        <v>25</v>
      </c>
      <c r="H162" s="84">
        <f t="shared" si="28"/>
        <v>100</v>
      </c>
    </row>
    <row r="163" spans="1:8" ht="31.5" x14ac:dyDescent="0.25">
      <c r="A163" s="54"/>
      <c r="B163" s="24"/>
      <c r="C163" s="24" t="s">
        <v>421</v>
      </c>
      <c r="D163" s="24"/>
      <c r="E163" s="25" t="s">
        <v>422</v>
      </c>
      <c r="F163" s="83">
        <f t="shared" si="27"/>
        <v>25</v>
      </c>
      <c r="G163" s="83">
        <f t="shared" si="27"/>
        <v>25</v>
      </c>
      <c r="H163" s="84">
        <f t="shared" si="28"/>
        <v>100</v>
      </c>
    </row>
    <row r="164" spans="1:8" ht="31.5" x14ac:dyDescent="0.25">
      <c r="A164" s="54"/>
      <c r="B164" s="24"/>
      <c r="C164" s="24" t="s">
        <v>423</v>
      </c>
      <c r="D164" s="24"/>
      <c r="E164" s="25" t="s">
        <v>424</v>
      </c>
      <c r="F164" s="83">
        <f t="shared" si="27"/>
        <v>25</v>
      </c>
      <c r="G164" s="83">
        <f t="shared" si="27"/>
        <v>25</v>
      </c>
      <c r="H164" s="84">
        <f t="shared" si="28"/>
        <v>100</v>
      </c>
    </row>
    <row r="165" spans="1:8" ht="31.5" x14ac:dyDescent="0.25">
      <c r="A165" s="54"/>
      <c r="B165" s="24"/>
      <c r="C165" s="24"/>
      <c r="D165" s="24" t="s">
        <v>302</v>
      </c>
      <c r="E165" s="25" t="s">
        <v>303</v>
      </c>
      <c r="F165" s="83">
        <v>25</v>
      </c>
      <c r="G165" s="83">
        <v>25</v>
      </c>
      <c r="H165" s="84">
        <f t="shared" si="28"/>
        <v>100</v>
      </c>
    </row>
    <row r="166" spans="1:8" x14ac:dyDescent="0.25">
      <c r="A166" s="54"/>
      <c r="B166" s="24" t="s">
        <v>233</v>
      </c>
      <c r="C166" s="24"/>
      <c r="D166" s="24"/>
      <c r="E166" s="25" t="s">
        <v>234</v>
      </c>
      <c r="F166" s="83">
        <f t="shared" ref="F166:G168" si="29">F167</f>
        <v>1028.5</v>
      </c>
      <c r="G166" s="83">
        <f t="shared" si="29"/>
        <v>1028.5</v>
      </c>
      <c r="H166" s="84">
        <f t="shared" si="28"/>
        <v>100</v>
      </c>
    </row>
    <row r="167" spans="1:8" ht="31.5" x14ac:dyDescent="0.25">
      <c r="A167" s="54"/>
      <c r="B167" s="24"/>
      <c r="C167" s="24" t="s">
        <v>342</v>
      </c>
      <c r="D167" s="24"/>
      <c r="E167" s="25" t="s">
        <v>270</v>
      </c>
      <c r="F167" s="83">
        <f t="shared" si="29"/>
        <v>1028.5</v>
      </c>
      <c r="G167" s="83">
        <f t="shared" si="29"/>
        <v>1028.5</v>
      </c>
      <c r="H167" s="84">
        <f t="shared" si="28"/>
        <v>100</v>
      </c>
    </row>
    <row r="168" spans="1:8" ht="31.5" x14ac:dyDescent="0.25">
      <c r="A168" s="54"/>
      <c r="B168" s="24"/>
      <c r="C168" s="24" t="s">
        <v>343</v>
      </c>
      <c r="D168" s="24"/>
      <c r="E168" s="25" t="s">
        <v>272</v>
      </c>
      <c r="F168" s="83">
        <f t="shared" si="29"/>
        <v>1028.5</v>
      </c>
      <c r="G168" s="83">
        <f t="shared" si="29"/>
        <v>1028.5</v>
      </c>
      <c r="H168" s="84">
        <f t="shared" si="28"/>
        <v>100</v>
      </c>
    </row>
    <row r="169" spans="1:8" ht="31.5" x14ac:dyDescent="0.25">
      <c r="A169" s="54"/>
      <c r="B169" s="24"/>
      <c r="C169" s="24" t="s">
        <v>344</v>
      </c>
      <c r="D169" s="24"/>
      <c r="E169" s="25" t="s">
        <v>345</v>
      </c>
      <c r="F169" s="83">
        <f>F170+F172</f>
        <v>1028.5</v>
      </c>
      <c r="G169" s="83">
        <f>G170+G172</f>
        <v>1028.5</v>
      </c>
      <c r="H169" s="84">
        <f t="shared" si="28"/>
        <v>100</v>
      </c>
    </row>
    <row r="170" spans="1:8" ht="47.25" x14ac:dyDescent="0.25">
      <c r="A170" s="54"/>
      <c r="B170" s="24"/>
      <c r="C170" s="24" t="s">
        <v>346</v>
      </c>
      <c r="D170" s="24"/>
      <c r="E170" s="25" t="s">
        <v>315</v>
      </c>
      <c r="F170" s="83">
        <f>F171</f>
        <v>674.9</v>
      </c>
      <c r="G170" s="83">
        <f>G171</f>
        <v>674.9</v>
      </c>
      <c r="H170" s="84">
        <f t="shared" si="28"/>
        <v>100</v>
      </c>
    </row>
    <row r="171" spans="1:8" ht="31.5" x14ac:dyDescent="0.25">
      <c r="A171" s="54"/>
      <c r="B171" s="24"/>
      <c r="C171" s="24"/>
      <c r="D171" s="24" t="s">
        <v>302</v>
      </c>
      <c r="E171" s="25" t="s">
        <v>303</v>
      </c>
      <c r="F171" s="83">
        <v>674.9</v>
      </c>
      <c r="G171" s="83">
        <v>674.9</v>
      </c>
      <c r="H171" s="84">
        <f t="shared" si="28"/>
        <v>100</v>
      </c>
    </row>
    <row r="172" spans="1:8" ht="31.5" x14ac:dyDescent="0.25">
      <c r="A172" s="54"/>
      <c r="B172" s="21"/>
      <c r="C172" s="24" t="s">
        <v>347</v>
      </c>
      <c r="D172" s="24"/>
      <c r="E172" s="25" t="s">
        <v>348</v>
      </c>
      <c r="F172" s="83">
        <f>F173+F174</f>
        <v>353.6</v>
      </c>
      <c r="G172" s="83">
        <f>G173+G174</f>
        <v>353.6</v>
      </c>
      <c r="H172" s="84">
        <f t="shared" si="28"/>
        <v>100</v>
      </c>
    </row>
    <row r="173" spans="1:8" ht="31.5" x14ac:dyDescent="0.25">
      <c r="A173" s="54"/>
      <c r="B173" s="24"/>
      <c r="C173" s="24"/>
      <c r="D173" s="24" t="s">
        <v>302</v>
      </c>
      <c r="E173" s="25" t="s">
        <v>303</v>
      </c>
      <c r="F173" s="83">
        <v>350</v>
      </c>
      <c r="G173" s="83">
        <v>350</v>
      </c>
      <c r="H173" s="84">
        <f t="shared" si="28"/>
        <v>100</v>
      </c>
    </row>
    <row r="174" spans="1:8" x14ac:dyDescent="0.25">
      <c r="A174" s="54"/>
      <c r="B174" s="24"/>
      <c r="C174" s="24"/>
      <c r="D174" s="24" t="s">
        <v>304</v>
      </c>
      <c r="E174" s="25" t="s">
        <v>305</v>
      </c>
      <c r="F174" s="83">
        <v>3.6</v>
      </c>
      <c r="G174" s="83">
        <v>3.6</v>
      </c>
      <c r="H174" s="84">
        <f t="shared" si="28"/>
        <v>100</v>
      </c>
    </row>
    <row r="175" spans="1:8" ht="19.5" customHeight="1" x14ac:dyDescent="0.25">
      <c r="A175" s="54"/>
      <c r="B175" s="21" t="s">
        <v>349</v>
      </c>
      <c r="C175" s="21"/>
      <c r="D175" s="21"/>
      <c r="E175" s="22" t="s">
        <v>236</v>
      </c>
      <c r="F175" s="82">
        <f t="shared" ref="F175:G178" si="30">F176</f>
        <v>728.4</v>
      </c>
      <c r="G175" s="82">
        <f t="shared" si="30"/>
        <v>728.4</v>
      </c>
      <c r="H175" s="86">
        <f t="shared" si="28"/>
        <v>100</v>
      </c>
    </row>
    <row r="176" spans="1:8" x14ac:dyDescent="0.25">
      <c r="A176" s="54"/>
      <c r="B176" s="24" t="s">
        <v>237</v>
      </c>
      <c r="C176" s="24"/>
      <c r="D176" s="24"/>
      <c r="E176" s="25" t="s">
        <v>238</v>
      </c>
      <c r="F176" s="83">
        <f t="shared" si="30"/>
        <v>728.4</v>
      </c>
      <c r="G176" s="83">
        <f t="shared" si="30"/>
        <v>728.4</v>
      </c>
      <c r="H176" s="84">
        <f t="shared" si="28"/>
        <v>100</v>
      </c>
    </row>
    <row r="177" spans="1:8" ht="31.5" x14ac:dyDescent="0.25">
      <c r="A177" s="54"/>
      <c r="B177" s="24"/>
      <c r="C177" s="24" t="s">
        <v>350</v>
      </c>
      <c r="D177" s="24"/>
      <c r="E177" s="25" t="s">
        <v>273</v>
      </c>
      <c r="F177" s="83">
        <f t="shared" si="30"/>
        <v>728.4</v>
      </c>
      <c r="G177" s="83">
        <f t="shared" si="30"/>
        <v>728.4</v>
      </c>
      <c r="H177" s="84">
        <f t="shared" si="28"/>
        <v>100</v>
      </c>
    </row>
    <row r="178" spans="1:8" ht="31.5" x14ac:dyDescent="0.25">
      <c r="A178" s="54"/>
      <c r="B178" s="24"/>
      <c r="C178" s="24" t="s">
        <v>351</v>
      </c>
      <c r="D178" s="24"/>
      <c r="E178" s="25" t="s">
        <v>352</v>
      </c>
      <c r="F178" s="83">
        <f t="shared" si="30"/>
        <v>728.4</v>
      </c>
      <c r="G178" s="83">
        <f t="shared" si="30"/>
        <v>728.4</v>
      </c>
      <c r="H178" s="84">
        <f t="shared" si="28"/>
        <v>100</v>
      </c>
    </row>
    <row r="179" spans="1:8" ht="47.25" x14ac:dyDescent="0.25">
      <c r="A179" s="54"/>
      <c r="B179" s="24"/>
      <c r="C179" s="24" t="s">
        <v>353</v>
      </c>
      <c r="D179" s="24"/>
      <c r="E179" s="25" t="s">
        <v>354</v>
      </c>
      <c r="F179" s="83">
        <f>F180+F182</f>
        <v>728.4</v>
      </c>
      <c r="G179" s="83">
        <f>G180+G182</f>
        <v>728.4</v>
      </c>
      <c r="H179" s="84">
        <f t="shared" si="28"/>
        <v>100</v>
      </c>
    </row>
    <row r="180" spans="1:8" ht="47.25" x14ac:dyDescent="0.25">
      <c r="A180" s="54"/>
      <c r="B180" s="24"/>
      <c r="C180" s="24" t="s">
        <v>355</v>
      </c>
      <c r="D180" s="24"/>
      <c r="E180" s="25" t="s">
        <v>356</v>
      </c>
      <c r="F180" s="83">
        <f>F181</f>
        <v>416.4</v>
      </c>
      <c r="G180" s="83">
        <f>G181</f>
        <v>416.4</v>
      </c>
      <c r="H180" s="84">
        <f t="shared" si="28"/>
        <v>100</v>
      </c>
    </row>
    <row r="181" spans="1:8" ht="31.5" x14ac:dyDescent="0.25">
      <c r="A181" s="54"/>
      <c r="B181" s="24"/>
      <c r="C181" s="24"/>
      <c r="D181" s="24" t="s">
        <v>302</v>
      </c>
      <c r="E181" s="25" t="s">
        <v>303</v>
      </c>
      <c r="F181" s="83">
        <v>416.4</v>
      </c>
      <c r="G181" s="83">
        <v>416.4</v>
      </c>
      <c r="H181" s="84">
        <f t="shared" si="28"/>
        <v>100</v>
      </c>
    </row>
    <row r="182" spans="1:8" ht="31.5" x14ac:dyDescent="0.25">
      <c r="A182" s="54"/>
      <c r="B182" s="21"/>
      <c r="C182" s="24" t="s">
        <v>357</v>
      </c>
      <c r="D182" s="24"/>
      <c r="E182" s="25" t="s">
        <v>358</v>
      </c>
      <c r="F182" s="83">
        <f>F183</f>
        <v>312</v>
      </c>
      <c r="G182" s="83">
        <f>G183</f>
        <v>312</v>
      </c>
      <c r="H182" s="84">
        <f t="shared" si="28"/>
        <v>100</v>
      </c>
    </row>
    <row r="183" spans="1:8" ht="31.5" x14ac:dyDescent="0.25">
      <c r="A183" s="54"/>
      <c r="B183" s="24"/>
      <c r="C183" s="24"/>
      <c r="D183" s="24" t="s">
        <v>302</v>
      </c>
      <c r="E183" s="25" t="s">
        <v>303</v>
      </c>
      <c r="F183" s="83">
        <v>312</v>
      </c>
      <c r="G183" s="83">
        <v>312</v>
      </c>
      <c r="H183" s="84">
        <f t="shared" si="28"/>
        <v>100</v>
      </c>
    </row>
    <row r="184" spans="1:8" ht="22.5" customHeight="1" x14ac:dyDescent="0.25">
      <c r="A184" s="54"/>
      <c r="B184" s="21" t="s">
        <v>359</v>
      </c>
      <c r="C184" s="21"/>
      <c r="D184" s="21"/>
      <c r="E184" s="22" t="s">
        <v>240</v>
      </c>
      <c r="F184" s="82">
        <f>F185+F193</f>
        <v>1161.5</v>
      </c>
      <c r="G184" s="82">
        <f>G185+G193</f>
        <v>1161.5</v>
      </c>
      <c r="H184" s="86">
        <f t="shared" si="28"/>
        <v>100</v>
      </c>
    </row>
    <row r="185" spans="1:8" x14ac:dyDescent="0.25">
      <c r="A185" s="54"/>
      <c r="B185" s="24" t="s">
        <v>241</v>
      </c>
      <c r="C185" s="24"/>
      <c r="D185" s="24"/>
      <c r="E185" s="25" t="s">
        <v>242</v>
      </c>
      <c r="F185" s="83">
        <f t="shared" ref="F185:G187" si="31">F186</f>
        <v>693.1</v>
      </c>
      <c r="G185" s="83">
        <f t="shared" si="31"/>
        <v>693.1</v>
      </c>
      <c r="H185" s="84">
        <f t="shared" si="28"/>
        <v>100</v>
      </c>
    </row>
    <row r="186" spans="1:8" ht="31.5" x14ac:dyDescent="0.25">
      <c r="A186" s="54"/>
      <c r="B186" s="24"/>
      <c r="C186" s="24" t="s">
        <v>350</v>
      </c>
      <c r="D186" s="24"/>
      <c r="E186" s="25" t="s">
        <v>273</v>
      </c>
      <c r="F186" s="83">
        <f t="shared" si="31"/>
        <v>693.1</v>
      </c>
      <c r="G186" s="83">
        <f t="shared" si="31"/>
        <v>693.1</v>
      </c>
      <c r="H186" s="84">
        <f t="shared" si="28"/>
        <v>100</v>
      </c>
    </row>
    <row r="187" spans="1:8" ht="31.5" x14ac:dyDescent="0.25">
      <c r="A187" s="54"/>
      <c r="B187" s="24"/>
      <c r="C187" s="24" t="s">
        <v>360</v>
      </c>
      <c r="D187" s="24"/>
      <c r="E187" s="25" t="s">
        <v>361</v>
      </c>
      <c r="F187" s="83">
        <f>F188</f>
        <v>693.1</v>
      </c>
      <c r="G187" s="83">
        <f t="shared" si="31"/>
        <v>693.1</v>
      </c>
      <c r="H187" s="84">
        <f t="shared" si="28"/>
        <v>100</v>
      </c>
    </row>
    <row r="188" spans="1:8" ht="31.5" x14ac:dyDescent="0.25">
      <c r="A188" s="54"/>
      <c r="B188" s="24"/>
      <c r="C188" s="24" t="s">
        <v>362</v>
      </c>
      <c r="D188" s="24"/>
      <c r="E188" s="25" t="s">
        <v>425</v>
      </c>
      <c r="F188" s="83">
        <f>F189+F191</f>
        <v>693.1</v>
      </c>
      <c r="G188" s="83">
        <f>G189+G191</f>
        <v>693.1</v>
      </c>
      <c r="H188" s="84">
        <f t="shared" si="28"/>
        <v>100</v>
      </c>
    </row>
    <row r="189" spans="1:8" ht="31.5" x14ac:dyDescent="0.25">
      <c r="A189" s="54"/>
      <c r="B189" s="24"/>
      <c r="C189" s="24" t="s">
        <v>426</v>
      </c>
      <c r="D189" s="24"/>
      <c r="E189" s="25" t="s">
        <v>427</v>
      </c>
      <c r="F189" s="83">
        <f>F190</f>
        <v>648.9</v>
      </c>
      <c r="G189" s="83">
        <f>G190</f>
        <v>648.9</v>
      </c>
      <c r="H189" s="84">
        <f t="shared" si="28"/>
        <v>100</v>
      </c>
    </row>
    <row r="190" spans="1:8" ht="31.5" x14ac:dyDescent="0.25">
      <c r="A190" s="54"/>
      <c r="B190" s="24"/>
      <c r="C190" s="24"/>
      <c r="D190" s="24" t="s">
        <v>302</v>
      </c>
      <c r="E190" s="25" t="s">
        <v>303</v>
      </c>
      <c r="F190" s="83">
        <v>648.9</v>
      </c>
      <c r="G190" s="83">
        <v>648.9</v>
      </c>
      <c r="H190" s="84">
        <f t="shared" si="28"/>
        <v>100</v>
      </c>
    </row>
    <row r="191" spans="1:8" ht="31.5" x14ac:dyDescent="0.25">
      <c r="A191" s="54"/>
      <c r="B191" s="21"/>
      <c r="C191" s="24" t="s">
        <v>364</v>
      </c>
      <c r="D191" s="24"/>
      <c r="E191" s="25" t="s">
        <v>365</v>
      </c>
      <c r="F191" s="83">
        <f>F192</f>
        <v>44.2</v>
      </c>
      <c r="G191" s="83">
        <f>G192</f>
        <v>44.2</v>
      </c>
      <c r="H191" s="84">
        <f t="shared" si="28"/>
        <v>100</v>
      </c>
    </row>
    <row r="192" spans="1:8" ht="31.5" x14ac:dyDescent="0.25">
      <c r="A192" s="54"/>
      <c r="B192" s="24"/>
      <c r="C192" s="24"/>
      <c r="D192" s="24" t="s">
        <v>302</v>
      </c>
      <c r="E192" s="25" t="s">
        <v>303</v>
      </c>
      <c r="F192" s="83">
        <v>44.2</v>
      </c>
      <c r="G192" s="83">
        <v>44.2</v>
      </c>
      <c r="H192" s="84">
        <f t="shared" ref="H192:H223" si="32">G192/F192*100</f>
        <v>100</v>
      </c>
    </row>
    <row r="193" spans="1:8" x14ac:dyDescent="0.25">
      <c r="A193" s="54"/>
      <c r="B193" s="21" t="s">
        <v>243</v>
      </c>
      <c r="C193" s="21"/>
      <c r="D193" s="21"/>
      <c r="E193" s="22" t="s">
        <v>244</v>
      </c>
      <c r="F193" s="82">
        <f t="shared" ref="F193:G194" si="33">F194</f>
        <v>468.4</v>
      </c>
      <c r="G193" s="82">
        <f t="shared" si="33"/>
        <v>468.4</v>
      </c>
      <c r="H193" s="86">
        <f t="shared" si="32"/>
        <v>100</v>
      </c>
    </row>
    <row r="194" spans="1:8" ht="31.5" x14ac:dyDescent="0.25">
      <c r="A194" s="54"/>
      <c r="B194" s="21"/>
      <c r="C194" s="24" t="s">
        <v>350</v>
      </c>
      <c r="D194" s="24"/>
      <c r="E194" s="25" t="s">
        <v>273</v>
      </c>
      <c r="F194" s="83">
        <f t="shared" si="33"/>
        <v>468.4</v>
      </c>
      <c r="G194" s="83">
        <f t="shared" si="33"/>
        <v>468.4</v>
      </c>
      <c r="H194" s="84">
        <f t="shared" si="32"/>
        <v>100</v>
      </c>
    </row>
    <row r="195" spans="1:8" x14ac:dyDescent="0.25">
      <c r="A195" s="54"/>
      <c r="B195" s="21"/>
      <c r="C195" s="24" t="s">
        <v>370</v>
      </c>
      <c r="D195" s="24"/>
      <c r="E195" s="25" t="s">
        <v>371</v>
      </c>
      <c r="F195" s="83">
        <f>F196+F203+F206+F209</f>
        <v>468.4</v>
      </c>
      <c r="G195" s="83">
        <f>G196+G203+G206+G209</f>
        <v>468.4</v>
      </c>
      <c r="H195" s="84">
        <f t="shared" si="32"/>
        <v>100</v>
      </c>
    </row>
    <row r="196" spans="1:8" ht="31.5" x14ac:dyDescent="0.25">
      <c r="A196" s="54"/>
      <c r="B196" s="21"/>
      <c r="C196" s="24" t="s">
        <v>372</v>
      </c>
      <c r="D196" s="24"/>
      <c r="E196" s="25" t="s">
        <v>373</v>
      </c>
      <c r="F196" s="83">
        <f>F197+F199+F201</f>
        <v>365.7</v>
      </c>
      <c r="G196" s="83">
        <f>G197+G199+G201</f>
        <v>365.7</v>
      </c>
      <c r="H196" s="84">
        <f t="shared" si="32"/>
        <v>100</v>
      </c>
    </row>
    <row r="197" spans="1:8" x14ac:dyDescent="0.25">
      <c r="A197" s="54"/>
      <c r="B197" s="21"/>
      <c r="C197" s="24" t="s">
        <v>374</v>
      </c>
      <c r="D197" s="24"/>
      <c r="E197" s="25" t="s">
        <v>375</v>
      </c>
      <c r="F197" s="83">
        <f>F198</f>
        <v>280.7</v>
      </c>
      <c r="G197" s="83">
        <f>G198</f>
        <v>280.7</v>
      </c>
      <c r="H197" s="84">
        <f t="shared" si="32"/>
        <v>100</v>
      </c>
    </row>
    <row r="198" spans="1:8" ht="31.5" x14ac:dyDescent="0.25">
      <c r="A198" s="54"/>
      <c r="B198" s="24"/>
      <c r="C198" s="24"/>
      <c r="D198" s="24" t="s">
        <v>302</v>
      </c>
      <c r="E198" s="25" t="s">
        <v>303</v>
      </c>
      <c r="F198" s="83">
        <v>280.7</v>
      </c>
      <c r="G198" s="83">
        <v>280.7</v>
      </c>
      <c r="H198" s="84">
        <f t="shared" si="32"/>
        <v>100</v>
      </c>
    </row>
    <row r="199" spans="1:8" x14ac:dyDescent="0.25">
      <c r="A199" s="54"/>
      <c r="B199" s="21"/>
      <c r="C199" s="24" t="s">
        <v>376</v>
      </c>
      <c r="D199" s="24"/>
      <c r="E199" s="25" t="s">
        <v>377</v>
      </c>
      <c r="F199" s="83">
        <f>F200</f>
        <v>75</v>
      </c>
      <c r="G199" s="83">
        <f>G200</f>
        <v>75</v>
      </c>
      <c r="H199" s="84">
        <f t="shared" si="32"/>
        <v>100</v>
      </c>
    </row>
    <row r="200" spans="1:8" ht="31.5" x14ac:dyDescent="0.25">
      <c r="A200" s="54"/>
      <c r="B200" s="24"/>
      <c r="C200" s="24"/>
      <c r="D200" s="24" t="s">
        <v>302</v>
      </c>
      <c r="E200" s="25" t="s">
        <v>303</v>
      </c>
      <c r="F200" s="83">
        <v>75</v>
      </c>
      <c r="G200" s="83">
        <v>75</v>
      </c>
      <c r="H200" s="84">
        <f t="shared" si="32"/>
        <v>100</v>
      </c>
    </row>
    <row r="201" spans="1:8" x14ac:dyDescent="0.25">
      <c r="A201" s="54"/>
      <c r="B201" s="21"/>
      <c r="C201" s="24" t="s">
        <v>378</v>
      </c>
      <c r="D201" s="24"/>
      <c r="E201" s="25" t="s">
        <v>379</v>
      </c>
      <c r="F201" s="83">
        <f>F202</f>
        <v>10</v>
      </c>
      <c r="G201" s="83">
        <f>G202</f>
        <v>10</v>
      </c>
      <c r="H201" s="84">
        <f t="shared" si="32"/>
        <v>100</v>
      </c>
    </row>
    <row r="202" spans="1:8" ht="31.5" x14ac:dyDescent="0.25">
      <c r="A202" s="54"/>
      <c r="B202" s="24"/>
      <c r="C202" s="24"/>
      <c r="D202" s="24" t="s">
        <v>302</v>
      </c>
      <c r="E202" s="25" t="s">
        <v>303</v>
      </c>
      <c r="F202" s="83">
        <v>10</v>
      </c>
      <c r="G202" s="83">
        <v>10</v>
      </c>
      <c r="H202" s="84">
        <f t="shared" si="32"/>
        <v>100</v>
      </c>
    </row>
    <row r="203" spans="1:8" ht="31.5" x14ac:dyDescent="0.25">
      <c r="A203" s="54"/>
      <c r="B203" s="21"/>
      <c r="C203" s="24" t="s">
        <v>428</v>
      </c>
      <c r="D203" s="24"/>
      <c r="E203" s="25" t="s">
        <v>429</v>
      </c>
      <c r="F203" s="83">
        <f t="shared" ref="F203:G204" si="34">F204</f>
        <v>29.7</v>
      </c>
      <c r="G203" s="83">
        <f t="shared" si="34"/>
        <v>29.7</v>
      </c>
      <c r="H203" s="84">
        <f t="shared" si="32"/>
        <v>100</v>
      </c>
    </row>
    <row r="204" spans="1:8" x14ac:dyDescent="0.25">
      <c r="A204" s="54"/>
      <c r="B204" s="21"/>
      <c r="C204" s="24" t="s">
        <v>430</v>
      </c>
      <c r="D204" s="24"/>
      <c r="E204" s="25" t="s">
        <v>431</v>
      </c>
      <c r="F204" s="83">
        <f t="shared" si="34"/>
        <v>29.7</v>
      </c>
      <c r="G204" s="83">
        <f t="shared" si="34"/>
        <v>29.7</v>
      </c>
      <c r="H204" s="84">
        <f t="shared" si="32"/>
        <v>100</v>
      </c>
    </row>
    <row r="205" spans="1:8" ht="31.5" x14ac:dyDescent="0.25">
      <c r="A205" s="54"/>
      <c r="B205" s="24"/>
      <c r="C205" s="24"/>
      <c r="D205" s="24" t="s">
        <v>302</v>
      </c>
      <c r="E205" s="25" t="s">
        <v>303</v>
      </c>
      <c r="F205" s="83">
        <v>29.7</v>
      </c>
      <c r="G205" s="83">
        <v>29.7</v>
      </c>
      <c r="H205" s="84">
        <f t="shared" si="32"/>
        <v>100</v>
      </c>
    </row>
    <row r="206" spans="1:8" ht="31.5" x14ac:dyDescent="0.25">
      <c r="A206" s="54"/>
      <c r="B206" s="24"/>
      <c r="C206" s="24" t="s">
        <v>432</v>
      </c>
      <c r="D206" s="24"/>
      <c r="E206" s="25" t="s">
        <v>433</v>
      </c>
      <c r="F206" s="83">
        <f t="shared" ref="F206:G207" si="35">F207</f>
        <v>21.6</v>
      </c>
      <c r="G206" s="83">
        <f t="shared" si="35"/>
        <v>21.6</v>
      </c>
      <c r="H206" s="84">
        <f t="shared" si="32"/>
        <v>100</v>
      </c>
    </row>
    <row r="207" spans="1:8" x14ac:dyDescent="0.25">
      <c r="A207" s="54"/>
      <c r="B207" s="24"/>
      <c r="C207" s="24" t="s">
        <v>434</v>
      </c>
      <c r="D207" s="24"/>
      <c r="E207" s="25" t="s">
        <v>435</v>
      </c>
      <c r="F207" s="83">
        <f t="shared" si="35"/>
        <v>21.6</v>
      </c>
      <c r="G207" s="83">
        <f t="shared" si="35"/>
        <v>21.6</v>
      </c>
      <c r="H207" s="84">
        <f t="shared" si="32"/>
        <v>100</v>
      </c>
    </row>
    <row r="208" spans="1:8" ht="31.5" x14ac:dyDescent="0.25">
      <c r="A208" s="54"/>
      <c r="B208" s="24"/>
      <c r="C208" s="24"/>
      <c r="D208" s="24" t="s">
        <v>302</v>
      </c>
      <c r="E208" s="25" t="s">
        <v>303</v>
      </c>
      <c r="F208" s="83">
        <v>21.6</v>
      </c>
      <c r="G208" s="83">
        <v>21.6</v>
      </c>
      <c r="H208" s="84">
        <f t="shared" si="32"/>
        <v>100</v>
      </c>
    </row>
    <row r="209" spans="1:8" ht="31.5" x14ac:dyDescent="0.25">
      <c r="A209" s="54"/>
      <c r="B209" s="24"/>
      <c r="C209" s="24" t="s">
        <v>436</v>
      </c>
      <c r="D209" s="24"/>
      <c r="E209" s="25" t="s">
        <v>437</v>
      </c>
      <c r="F209" s="83">
        <f>F210</f>
        <v>51.4</v>
      </c>
      <c r="G209" s="83">
        <f t="shared" ref="G209:G210" si="36">G210</f>
        <v>51.4</v>
      </c>
      <c r="H209" s="84">
        <f t="shared" si="32"/>
        <v>100</v>
      </c>
    </row>
    <row r="210" spans="1:8" x14ac:dyDescent="0.25">
      <c r="A210" s="54"/>
      <c r="B210" s="24"/>
      <c r="C210" s="24" t="s">
        <v>438</v>
      </c>
      <c r="D210" s="24"/>
      <c r="E210" s="25" t="s">
        <v>439</v>
      </c>
      <c r="F210" s="83">
        <f>F211</f>
        <v>51.4</v>
      </c>
      <c r="G210" s="83">
        <f t="shared" si="36"/>
        <v>51.4</v>
      </c>
      <c r="H210" s="84">
        <f t="shared" si="32"/>
        <v>100</v>
      </c>
    </row>
    <row r="211" spans="1:8" ht="31.5" x14ac:dyDescent="0.25">
      <c r="A211" s="54"/>
      <c r="B211" s="24"/>
      <c r="C211" s="24"/>
      <c r="D211" s="24" t="s">
        <v>302</v>
      </c>
      <c r="E211" s="25" t="s">
        <v>303</v>
      </c>
      <c r="F211" s="83">
        <v>51.4</v>
      </c>
      <c r="G211" s="83">
        <v>51.4</v>
      </c>
      <c r="H211" s="84">
        <f t="shared" si="32"/>
        <v>100</v>
      </c>
    </row>
    <row r="212" spans="1:8" ht="24" customHeight="1" x14ac:dyDescent="0.25">
      <c r="A212" s="54"/>
      <c r="B212" s="21" t="s">
        <v>387</v>
      </c>
      <c r="C212" s="21"/>
      <c r="D212" s="21"/>
      <c r="E212" s="22" t="s">
        <v>246</v>
      </c>
      <c r="F212" s="82">
        <f t="shared" ref="F212:G213" si="37">F213</f>
        <v>1820.2</v>
      </c>
      <c r="G212" s="82">
        <f t="shared" si="37"/>
        <v>1820.2</v>
      </c>
      <c r="H212" s="86">
        <f t="shared" si="32"/>
        <v>100</v>
      </c>
    </row>
    <row r="213" spans="1:8" x14ac:dyDescent="0.25">
      <c r="A213" s="54"/>
      <c r="B213" s="24" t="s">
        <v>247</v>
      </c>
      <c r="C213" s="24"/>
      <c r="D213" s="24"/>
      <c r="E213" s="25" t="s">
        <v>248</v>
      </c>
      <c r="F213" s="83">
        <f t="shared" si="37"/>
        <v>1820.2</v>
      </c>
      <c r="G213" s="83">
        <f t="shared" si="37"/>
        <v>1820.2</v>
      </c>
      <c r="H213" s="84">
        <f t="shared" si="32"/>
        <v>100</v>
      </c>
    </row>
    <row r="214" spans="1:8" ht="31.5" x14ac:dyDescent="0.25">
      <c r="A214" s="54"/>
      <c r="B214" s="24"/>
      <c r="C214" s="24" t="s">
        <v>388</v>
      </c>
      <c r="D214" s="24"/>
      <c r="E214" s="25" t="s">
        <v>389</v>
      </c>
      <c r="F214" s="83">
        <f>F215+F219</f>
        <v>1820.2</v>
      </c>
      <c r="G214" s="83">
        <f>G215+G219</f>
        <v>1820.2</v>
      </c>
      <c r="H214" s="84">
        <f t="shared" si="32"/>
        <v>100</v>
      </c>
    </row>
    <row r="215" spans="1:8" x14ac:dyDescent="0.25">
      <c r="A215" s="54"/>
      <c r="B215" s="24"/>
      <c r="C215" s="24" t="s">
        <v>390</v>
      </c>
      <c r="D215" s="24"/>
      <c r="E215" s="25" t="s">
        <v>391</v>
      </c>
      <c r="F215" s="83">
        <f t="shared" ref="F215:G217" si="38">F216</f>
        <v>1695.2</v>
      </c>
      <c r="G215" s="83">
        <f t="shared" si="38"/>
        <v>1695.2</v>
      </c>
      <c r="H215" s="84">
        <f t="shared" si="32"/>
        <v>100</v>
      </c>
    </row>
    <row r="216" spans="1:8" x14ac:dyDescent="0.25">
      <c r="A216" s="54"/>
      <c r="B216" s="24"/>
      <c r="C216" s="24" t="s">
        <v>392</v>
      </c>
      <c r="D216" s="24"/>
      <c r="E216" s="25" t="s">
        <v>393</v>
      </c>
      <c r="F216" s="83">
        <f t="shared" si="38"/>
        <v>1695.2</v>
      </c>
      <c r="G216" s="83">
        <f t="shared" si="38"/>
        <v>1695.2</v>
      </c>
      <c r="H216" s="84">
        <f t="shared" si="32"/>
        <v>100</v>
      </c>
    </row>
    <row r="217" spans="1:8" ht="31.5" x14ac:dyDescent="0.25">
      <c r="A217" s="54"/>
      <c r="B217" s="24"/>
      <c r="C217" s="24" t="s">
        <v>394</v>
      </c>
      <c r="D217" s="24"/>
      <c r="E217" s="25" t="s">
        <v>395</v>
      </c>
      <c r="F217" s="83">
        <f t="shared" si="38"/>
        <v>1695.2</v>
      </c>
      <c r="G217" s="83">
        <f t="shared" si="38"/>
        <v>1695.2</v>
      </c>
      <c r="H217" s="84">
        <f t="shared" si="32"/>
        <v>100</v>
      </c>
    </row>
    <row r="218" spans="1:8" ht="31.5" x14ac:dyDescent="0.25">
      <c r="A218" s="54"/>
      <c r="B218" s="24"/>
      <c r="C218" s="24"/>
      <c r="D218" s="24" t="s">
        <v>396</v>
      </c>
      <c r="E218" s="25" t="s">
        <v>397</v>
      </c>
      <c r="F218" s="83">
        <v>1695.2</v>
      </c>
      <c r="G218" s="83">
        <v>1695.2</v>
      </c>
      <c r="H218" s="84">
        <f t="shared" si="32"/>
        <v>100</v>
      </c>
    </row>
    <row r="219" spans="1:8" ht="31.5" x14ac:dyDescent="0.25">
      <c r="A219" s="54"/>
      <c r="B219" s="24"/>
      <c r="C219" s="24" t="s">
        <v>440</v>
      </c>
      <c r="D219" s="24"/>
      <c r="E219" s="25" t="s">
        <v>269</v>
      </c>
      <c r="F219" s="83">
        <f t="shared" ref="F219:G221" si="39">F220</f>
        <v>125</v>
      </c>
      <c r="G219" s="83">
        <f t="shared" si="39"/>
        <v>125</v>
      </c>
      <c r="H219" s="84">
        <f t="shared" si="32"/>
        <v>100</v>
      </c>
    </row>
    <row r="220" spans="1:8" ht="31.5" x14ac:dyDescent="0.25">
      <c r="A220" s="54"/>
      <c r="B220" s="24"/>
      <c r="C220" s="24" t="s">
        <v>441</v>
      </c>
      <c r="D220" s="24"/>
      <c r="E220" s="25" t="s">
        <v>442</v>
      </c>
      <c r="F220" s="83">
        <f t="shared" si="39"/>
        <v>125</v>
      </c>
      <c r="G220" s="83">
        <f t="shared" si="39"/>
        <v>125</v>
      </c>
      <c r="H220" s="84">
        <f t="shared" si="32"/>
        <v>100</v>
      </c>
    </row>
    <row r="221" spans="1:8" x14ac:dyDescent="0.25">
      <c r="A221" s="54"/>
      <c r="B221" s="24"/>
      <c r="C221" s="24" t="s">
        <v>443</v>
      </c>
      <c r="D221" s="24"/>
      <c r="E221" s="25" t="s">
        <v>444</v>
      </c>
      <c r="F221" s="83">
        <f t="shared" si="39"/>
        <v>125</v>
      </c>
      <c r="G221" s="83">
        <f t="shared" si="39"/>
        <v>125</v>
      </c>
      <c r="H221" s="84">
        <f t="shared" si="32"/>
        <v>100</v>
      </c>
    </row>
    <row r="222" spans="1:8" ht="31.5" x14ac:dyDescent="0.25">
      <c r="A222" s="54"/>
      <c r="B222" s="24"/>
      <c r="C222" s="24"/>
      <c r="D222" s="24" t="s">
        <v>396</v>
      </c>
      <c r="E222" s="25" t="s">
        <v>397</v>
      </c>
      <c r="F222" s="83">
        <v>125</v>
      </c>
      <c r="G222" s="83">
        <v>125</v>
      </c>
      <c r="H222" s="84">
        <f t="shared" si="32"/>
        <v>100</v>
      </c>
    </row>
    <row r="223" spans="1:8" ht="21" customHeight="1" x14ac:dyDescent="0.25">
      <c r="A223" s="54"/>
      <c r="B223" s="21" t="s">
        <v>380</v>
      </c>
      <c r="C223" s="21"/>
      <c r="D223" s="21"/>
      <c r="E223" s="22" t="s">
        <v>250</v>
      </c>
      <c r="F223" s="82">
        <f>F224+F230</f>
        <v>73.7</v>
      </c>
      <c r="G223" s="82">
        <f>G224+G230</f>
        <v>73.7</v>
      </c>
      <c r="H223" s="86">
        <f t="shared" si="32"/>
        <v>100</v>
      </c>
    </row>
    <row r="224" spans="1:8" x14ac:dyDescent="0.25">
      <c r="A224" s="54"/>
      <c r="B224" s="24" t="s">
        <v>251</v>
      </c>
      <c r="C224" s="24"/>
      <c r="D224" s="24"/>
      <c r="E224" s="25" t="s">
        <v>252</v>
      </c>
      <c r="F224" s="83">
        <f t="shared" ref="F224:G228" si="40">F225</f>
        <v>36.1</v>
      </c>
      <c r="G224" s="83">
        <f t="shared" si="40"/>
        <v>36.1</v>
      </c>
      <c r="H224" s="84">
        <f t="shared" ref="H224:H243" si="41">G224/F224*100</f>
        <v>100</v>
      </c>
    </row>
    <row r="225" spans="1:8" ht="31.5" x14ac:dyDescent="0.25">
      <c r="A225" s="54"/>
      <c r="B225" s="24"/>
      <c r="C225" s="24" t="s">
        <v>306</v>
      </c>
      <c r="D225" s="24"/>
      <c r="E225" s="25" t="s">
        <v>307</v>
      </c>
      <c r="F225" s="83">
        <f t="shared" si="40"/>
        <v>36.1</v>
      </c>
      <c r="G225" s="83">
        <f t="shared" si="40"/>
        <v>36.1</v>
      </c>
      <c r="H225" s="84">
        <f t="shared" si="41"/>
        <v>100</v>
      </c>
    </row>
    <row r="226" spans="1:8" ht="31.5" x14ac:dyDescent="0.25">
      <c r="A226" s="54"/>
      <c r="B226" s="24"/>
      <c r="C226" s="24" t="s">
        <v>308</v>
      </c>
      <c r="D226" s="24"/>
      <c r="E226" s="25" t="s">
        <v>309</v>
      </c>
      <c r="F226" s="83">
        <f t="shared" si="40"/>
        <v>36.1</v>
      </c>
      <c r="G226" s="83">
        <f t="shared" si="40"/>
        <v>36.1</v>
      </c>
      <c r="H226" s="84">
        <f t="shared" si="41"/>
        <v>100</v>
      </c>
    </row>
    <row r="227" spans="1:8" ht="31.5" x14ac:dyDescent="0.25">
      <c r="A227" s="54"/>
      <c r="B227" s="24"/>
      <c r="C227" s="24" t="s">
        <v>381</v>
      </c>
      <c r="D227" s="24"/>
      <c r="E227" s="25" t="s">
        <v>382</v>
      </c>
      <c r="F227" s="83">
        <f t="shared" si="40"/>
        <v>36.1</v>
      </c>
      <c r="G227" s="83">
        <f t="shared" si="40"/>
        <v>36.1</v>
      </c>
      <c r="H227" s="84">
        <f t="shared" si="41"/>
        <v>100</v>
      </c>
    </row>
    <row r="228" spans="1:8" ht="63" x14ac:dyDescent="0.25">
      <c r="A228" s="54"/>
      <c r="B228" s="24"/>
      <c r="C228" s="24" t="s">
        <v>383</v>
      </c>
      <c r="D228" s="24"/>
      <c r="E228" s="25" t="s">
        <v>384</v>
      </c>
      <c r="F228" s="83">
        <f t="shared" si="40"/>
        <v>36.1</v>
      </c>
      <c r="G228" s="83">
        <f t="shared" si="40"/>
        <v>36.1</v>
      </c>
      <c r="H228" s="84">
        <f t="shared" si="41"/>
        <v>100</v>
      </c>
    </row>
    <row r="229" spans="1:8" x14ac:dyDescent="0.25">
      <c r="A229" s="54"/>
      <c r="B229" s="24"/>
      <c r="C229" s="24"/>
      <c r="D229" s="24" t="s">
        <v>385</v>
      </c>
      <c r="E229" s="25" t="s">
        <v>386</v>
      </c>
      <c r="F229" s="83">
        <v>36.1</v>
      </c>
      <c r="G229" s="83">
        <v>36.1</v>
      </c>
      <c r="H229" s="84">
        <f t="shared" si="41"/>
        <v>100</v>
      </c>
    </row>
    <row r="230" spans="1:8" x14ac:dyDescent="0.25">
      <c r="A230" s="54"/>
      <c r="B230" s="24" t="s">
        <v>253</v>
      </c>
      <c r="C230" s="24"/>
      <c r="D230" s="24"/>
      <c r="E230" s="25" t="s">
        <v>254</v>
      </c>
      <c r="F230" s="83">
        <f t="shared" ref="F230:G233" si="42">F231</f>
        <v>37.6</v>
      </c>
      <c r="G230" s="83">
        <f t="shared" si="42"/>
        <v>37.6</v>
      </c>
      <c r="H230" s="84">
        <f t="shared" si="41"/>
        <v>100</v>
      </c>
    </row>
    <row r="231" spans="1:8" ht="31.5" x14ac:dyDescent="0.25">
      <c r="A231" s="54"/>
      <c r="B231" s="24"/>
      <c r="C231" s="24" t="s">
        <v>388</v>
      </c>
      <c r="D231" s="24"/>
      <c r="E231" s="25" t="s">
        <v>389</v>
      </c>
      <c r="F231" s="83">
        <f t="shared" si="42"/>
        <v>37.6</v>
      </c>
      <c r="G231" s="83">
        <f t="shared" si="42"/>
        <v>37.6</v>
      </c>
      <c r="H231" s="84">
        <f t="shared" si="41"/>
        <v>100</v>
      </c>
    </row>
    <row r="232" spans="1:8" ht="69" customHeight="1" x14ac:dyDescent="0.25">
      <c r="A232" s="54"/>
      <c r="B232" s="24"/>
      <c r="C232" s="24" t="s">
        <v>398</v>
      </c>
      <c r="D232" s="24"/>
      <c r="E232" s="27" t="s">
        <v>399</v>
      </c>
      <c r="F232" s="83">
        <f t="shared" si="42"/>
        <v>37.6</v>
      </c>
      <c r="G232" s="83">
        <f t="shared" si="42"/>
        <v>37.6</v>
      </c>
      <c r="H232" s="84">
        <f t="shared" si="41"/>
        <v>100</v>
      </c>
    </row>
    <row r="233" spans="1:8" ht="78.75" x14ac:dyDescent="0.25">
      <c r="A233" s="54"/>
      <c r="B233" s="24"/>
      <c r="C233" s="24" t="s">
        <v>400</v>
      </c>
      <c r="D233" s="24"/>
      <c r="E233" s="88" t="s">
        <v>401</v>
      </c>
      <c r="F233" s="83">
        <f t="shared" si="42"/>
        <v>37.6</v>
      </c>
      <c r="G233" s="83">
        <f t="shared" si="42"/>
        <v>37.6</v>
      </c>
      <c r="H233" s="84">
        <f t="shared" si="41"/>
        <v>100</v>
      </c>
    </row>
    <row r="234" spans="1:8" ht="63" x14ac:dyDescent="0.25">
      <c r="A234" s="54"/>
      <c r="B234" s="24"/>
      <c r="C234" s="24" t="s">
        <v>402</v>
      </c>
      <c r="D234" s="24"/>
      <c r="E234" s="25" t="s">
        <v>403</v>
      </c>
      <c r="F234" s="83">
        <f>F235+F236</f>
        <v>37.6</v>
      </c>
      <c r="G234" s="83">
        <f>G235+G236</f>
        <v>37.6</v>
      </c>
      <c r="H234" s="84">
        <f t="shared" si="41"/>
        <v>100</v>
      </c>
    </row>
    <row r="235" spans="1:8" x14ac:dyDescent="0.25">
      <c r="A235" s="54"/>
      <c r="B235" s="24"/>
      <c r="C235" s="24"/>
      <c r="D235" s="24" t="s">
        <v>385</v>
      </c>
      <c r="E235" s="25" t="s">
        <v>386</v>
      </c>
      <c r="F235" s="83">
        <v>6.1</v>
      </c>
      <c r="G235" s="83">
        <v>6.1</v>
      </c>
      <c r="H235" s="84">
        <f t="shared" si="41"/>
        <v>100</v>
      </c>
    </row>
    <row r="236" spans="1:8" ht="31.5" x14ac:dyDescent="0.25">
      <c r="A236" s="54"/>
      <c r="B236" s="24"/>
      <c r="C236" s="24"/>
      <c r="D236" s="24" t="s">
        <v>396</v>
      </c>
      <c r="E236" s="25" t="s">
        <v>397</v>
      </c>
      <c r="F236" s="83">
        <v>31.5</v>
      </c>
      <c r="G236" s="83">
        <v>31.5</v>
      </c>
      <c r="H236" s="84">
        <f t="shared" si="41"/>
        <v>100</v>
      </c>
    </row>
    <row r="237" spans="1:8" ht="22.5" customHeight="1" x14ac:dyDescent="0.25">
      <c r="A237" s="54"/>
      <c r="B237" s="21" t="s">
        <v>445</v>
      </c>
      <c r="C237" s="21"/>
      <c r="D237" s="21"/>
      <c r="E237" s="22" t="s">
        <v>256</v>
      </c>
      <c r="F237" s="82">
        <f t="shared" ref="F237:G242" si="43">F238</f>
        <v>25</v>
      </c>
      <c r="G237" s="82">
        <f t="shared" si="43"/>
        <v>25</v>
      </c>
      <c r="H237" s="86">
        <f t="shared" si="41"/>
        <v>100</v>
      </c>
    </row>
    <row r="238" spans="1:8" x14ac:dyDescent="0.25">
      <c r="A238" s="54"/>
      <c r="B238" s="24" t="s">
        <v>257</v>
      </c>
      <c r="C238" s="24"/>
      <c r="D238" s="24"/>
      <c r="E238" s="25" t="s">
        <v>258</v>
      </c>
      <c r="F238" s="83">
        <f t="shared" si="43"/>
        <v>25</v>
      </c>
      <c r="G238" s="83">
        <f t="shared" si="43"/>
        <v>25</v>
      </c>
      <c r="H238" s="84">
        <f t="shared" si="41"/>
        <v>100</v>
      </c>
    </row>
    <row r="239" spans="1:8" ht="31.5" x14ac:dyDescent="0.25">
      <c r="A239" s="54"/>
      <c r="B239" s="24"/>
      <c r="C239" s="24" t="s">
        <v>388</v>
      </c>
      <c r="D239" s="24"/>
      <c r="E239" s="25" t="s">
        <v>389</v>
      </c>
      <c r="F239" s="83">
        <f t="shared" si="43"/>
        <v>25</v>
      </c>
      <c r="G239" s="83">
        <f t="shared" si="43"/>
        <v>25</v>
      </c>
      <c r="H239" s="84">
        <f t="shared" si="41"/>
        <v>100</v>
      </c>
    </row>
    <row r="240" spans="1:8" x14ac:dyDescent="0.25">
      <c r="A240" s="54"/>
      <c r="B240" s="24"/>
      <c r="C240" s="24" t="s">
        <v>446</v>
      </c>
      <c r="D240" s="24"/>
      <c r="E240" s="25" t="s">
        <v>447</v>
      </c>
      <c r="F240" s="83">
        <f t="shared" si="43"/>
        <v>25</v>
      </c>
      <c r="G240" s="83">
        <f t="shared" si="43"/>
        <v>25</v>
      </c>
      <c r="H240" s="84">
        <f t="shared" si="41"/>
        <v>100</v>
      </c>
    </row>
    <row r="241" spans="1:8" ht="47.25" x14ac:dyDescent="0.25">
      <c r="A241" s="54"/>
      <c r="B241" s="24"/>
      <c r="C241" s="24" t="s">
        <v>448</v>
      </c>
      <c r="D241" s="24"/>
      <c r="E241" s="25" t="s">
        <v>449</v>
      </c>
      <c r="F241" s="83">
        <f t="shared" si="43"/>
        <v>25</v>
      </c>
      <c r="G241" s="83">
        <f t="shared" si="43"/>
        <v>25</v>
      </c>
      <c r="H241" s="84">
        <f t="shared" si="41"/>
        <v>100</v>
      </c>
    </row>
    <row r="242" spans="1:8" ht="31.5" x14ac:dyDescent="0.25">
      <c r="A242" s="54"/>
      <c r="B242" s="24"/>
      <c r="C242" s="24" t="s">
        <v>450</v>
      </c>
      <c r="D242" s="24"/>
      <c r="E242" s="25" t="s">
        <v>451</v>
      </c>
      <c r="F242" s="83">
        <f t="shared" si="43"/>
        <v>25</v>
      </c>
      <c r="G242" s="83">
        <f t="shared" si="43"/>
        <v>25</v>
      </c>
      <c r="H242" s="84">
        <f t="shared" si="41"/>
        <v>100</v>
      </c>
    </row>
    <row r="243" spans="1:8" ht="31.5" x14ac:dyDescent="0.25">
      <c r="A243" s="54"/>
      <c r="B243" s="24"/>
      <c r="C243" s="24"/>
      <c r="D243" s="24" t="s">
        <v>302</v>
      </c>
      <c r="E243" s="25" t="s">
        <v>303</v>
      </c>
      <c r="F243" s="83">
        <v>25</v>
      </c>
      <c r="G243" s="83">
        <v>25</v>
      </c>
      <c r="H243" s="84">
        <f t="shared" si="41"/>
        <v>100</v>
      </c>
    </row>
    <row r="244" spans="1:8" ht="19.5" customHeight="1" x14ac:dyDescent="0.25">
      <c r="A244" s="87">
        <v>718</v>
      </c>
      <c r="B244" s="93"/>
      <c r="C244" s="92"/>
      <c r="D244" s="94"/>
      <c r="E244" s="72" t="s">
        <v>452</v>
      </c>
      <c r="F244" s="82">
        <f>F245</f>
        <v>21.4</v>
      </c>
      <c r="G244" s="82">
        <f t="shared" ref="G244:H248" si="44">G245</f>
        <v>21.4</v>
      </c>
      <c r="H244" s="82">
        <f t="shared" si="44"/>
        <v>100</v>
      </c>
    </row>
    <row r="245" spans="1:8" ht="21" customHeight="1" x14ac:dyDescent="0.25">
      <c r="A245" s="54"/>
      <c r="B245" s="95" t="s">
        <v>297</v>
      </c>
      <c r="C245" s="95"/>
      <c r="D245" s="95"/>
      <c r="E245" s="96" t="s">
        <v>214</v>
      </c>
      <c r="F245" s="82">
        <f>F246</f>
        <v>21.4</v>
      </c>
      <c r="G245" s="82">
        <f t="shared" si="44"/>
        <v>21.4</v>
      </c>
      <c r="H245" s="82">
        <f t="shared" si="44"/>
        <v>100</v>
      </c>
    </row>
    <row r="246" spans="1:8" ht="47.25" x14ac:dyDescent="0.25">
      <c r="A246" s="54"/>
      <c r="B246" s="24" t="s">
        <v>217</v>
      </c>
      <c r="C246" s="24"/>
      <c r="D246" s="24"/>
      <c r="E246" s="25" t="s">
        <v>218</v>
      </c>
      <c r="F246" s="83">
        <f>F247</f>
        <v>21.4</v>
      </c>
      <c r="G246" s="83">
        <f t="shared" si="44"/>
        <v>21.4</v>
      </c>
      <c r="H246" s="84">
        <f>G246/F246*100</f>
        <v>100</v>
      </c>
    </row>
    <row r="247" spans="1:8" ht="31.5" x14ac:dyDescent="0.25">
      <c r="A247" s="54"/>
      <c r="B247" s="24"/>
      <c r="C247" s="24" t="s">
        <v>298</v>
      </c>
      <c r="D247" s="24"/>
      <c r="E247" s="25" t="s">
        <v>299</v>
      </c>
      <c r="F247" s="83">
        <f>F248</f>
        <v>21.4</v>
      </c>
      <c r="G247" s="83">
        <f t="shared" si="44"/>
        <v>21.4</v>
      </c>
      <c r="H247" s="84">
        <f>G247/F247*100</f>
        <v>100</v>
      </c>
    </row>
    <row r="248" spans="1:8" x14ac:dyDescent="0.25">
      <c r="A248" s="54"/>
      <c r="B248" s="24"/>
      <c r="C248" s="24" t="s">
        <v>300</v>
      </c>
      <c r="D248" s="24"/>
      <c r="E248" s="25" t="s">
        <v>283</v>
      </c>
      <c r="F248" s="83">
        <f>F249</f>
        <v>21.4</v>
      </c>
      <c r="G248" s="83">
        <f t="shared" si="44"/>
        <v>21.4</v>
      </c>
      <c r="H248" s="84">
        <f>G248/F248*100</f>
        <v>100</v>
      </c>
    </row>
    <row r="249" spans="1:8" ht="63" x14ac:dyDescent="0.25">
      <c r="A249" s="54"/>
      <c r="B249" s="24"/>
      <c r="C249" s="24"/>
      <c r="D249" s="24" t="s">
        <v>14</v>
      </c>
      <c r="E249" s="25" t="s">
        <v>301</v>
      </c>
      <c r="F249" s="83">
        <v>21.4</v>
      </c>
      <c r="G249" s="83">
        <v>21.4</v>
      </c>
      <c r="H249" s="84">
        <f>G249/F249*100</f>
        <v>100</v>
      </c>
    </row>
    <row r="250" spans="1:8" x14ac:dyDescent="0.25">
      <c r="A250" s="104"/>
      <c r="B250" s="104"/>
      <c r="C250" s="104"/>
      <c r="D250" s="104"/>
      <c r="E250" s="104" t="s">
        <v>261</v>
      </c>
      <c r="F250" s="89">
        <f>F11+F19+F102+F118+F244</f>
        <v>10229.4</v>
      </c>
      <c r="G250" s="89">
        <f>G11+G19+G102+G118+G244</f>
        <v>9806.1999999999989</v>
      </c>
      <c r="H250" s="86">
        <f>G250/F250*100</f>
        <v>95.862904960212717</v>
      </c>
    </row>
  </sheetData>
  <mergeCells count="2">
    <mergeCell ref="C6:H6"/>
    <mergeCell ref="G4:H4"/>
  </mergeCells>
  <pageMargins left="0.78740157480314965" right="0.78740157480314965" top="1.1811023622047245" bottom="0.39370078740157483" header="0.31496062992125984" footer="0.31496062992125984"/>
  <pageSetup paperSize="9" scale="84" fitToHeight="0" orientation="landscape" verticalDpi="0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workbookViewId="0">
      <selection activeCell="A9" sqref="A9:D10"/>
    </sheetView>
  </sheetViews>
  <sheetFormatPr defaultRowHeight="15.75" x14ac:dyDescent="0.25"/>
  <cols>
    <col min="1" max="1" width="32" style="32" customWidth="1"/>
    <col min="2" max="2" width="61.28515625" style="32" customWidth="1"/>
    <col min="3" max="4" width="16.5703125" style="32" customWidth="1"/>
    <col min="5" max="253" width="9.140625" style="32"/>
    <col min="254" max="254" width="13.7109375" style="32" customWidth="1"/>
    <col min="255" max="257" width="9.140625" style="32"/>
    <col min="258" max="258" width="31" style="32" customWidth="1"/>
    <col min="259" max="259" width="12.42578125" style="32" customWidth="1"/>
    <col min="260" max="260" width="12" style="32" customWidth="1"/>
    <col min="261" max="509" width="9.140625" style="32"/>
    <col min="510" max="510" width="13.7109375" style="32" customWidth="1"/>
    <col min="511" max="513" width="9.140625" style="32"/>
    <col min="514" max="514" width="31" style="32" customWidth="1"/>
    <col min="515" max="515" width="12.42578125" style="32" customWidth="1"/>
    <col min="516" max="516" width="12" style="32" customWidth="1"/>
    <col min="517" max="765" width="9.140625" style="32"/>
    <col min="766" max="766" width="13.7109375" style="32" customWidth="1"/>
    <col min="767" max="769" width="9.140625" style="32"/>
    <col min="770" max="770" width="31" style="32" customWidth="1"/>
    <col min="771" max="771" width="12.42578125" style="32" customWidth="1"/>
    <col min="772" max="772" width="12" style="32" customWidth="1"/>
    <col min="773" max="1021" width="9.140625" style="32"/>
    <col min="1022" max="1022" width="13.7109375" style="32" customWidth="1"/>
    <col min="1023" max="1025" width="9.140625" style="32"/>
    <col min="1026" max="1026" width="31" style="32" customWidth="1"/>
    <col min="1027" max="1027" width="12.42578125" style="32" customWidth="1"/>
    <col min="1028" max="1028" width="12" style="32" customWidth="1"/>
    <col min="1029" max="1277" width="9.140625" style="32"/>
    <col min="1278" max="1278" width="13.7109375" style="32" customWidth="1"/>
    <col min="1279" max="1281" width="9.140625" style="32"/>
    <col min="1282" max="1282" width="31" style="32" customWidth="1"/>
    <col min="1283" max="1283" width="12.42578125" style="32" customWidth="1"/>
    <col min="1284" max="1284" width="12" style="32" customWidth="1"/>
    <col min="1285" max="1533" width="9.140625" style="32"/>
    <col min="1534" max="1534" width="13.7109375" style="32" customWidth="1"/>
    <col min="1535" max="1537" width="9.140625" style="32"/>
    <col min="1538" max="1538" width="31" style="32" customWidth="1"/>
    <col min="1539" max="1539" width="12.42578125" style="32" customWidth="1"/>
    <col min="1540" max="1540" width="12" style="32" customWidth="1"/>
    <col min="1541" max="1789" width="9.140625" style="32"/>
    <col min="1790" max="1790" width="13.7109375" style="32" customWidth="1"/>
    <col min="1791" max="1793" width="9.140625" style="32"/>
    <col min="1794" max="1794" width="31" style="32" customWidth="1"/>
    <col min="1795" max="1795" width="12.42578125" style="32" customWidth="1"/>
    <col min="1796" max="1796" width="12" style="32" customWidth="1"/>
    <col min="1797" max="2045" width="9.140625" style="32"/>
    <col min="2046" max="2046" width="13.7109375" style="32" customWidth="1"/>
    <col min="2047" max="2049" width="9.140625" style="32"/>
    <col min="2050" max="2050" width="31" style="32" customWidth="1"/>
    <col min="2051" max="2051" width="12.42578125" style="32" customWidth="1"/>
    <col min="2052" max="2052" width="12" style="32" customWidth="1"/>
    <col min="2053" max="2301" width="9.140625" style="32"/>
    <col min="2302" max="2302" width="13.7109375" style="32" customWidth="1"/>
    <col min="2303" max="2305" width="9.140625" style="32"/>
    <col min="2306" max="2306" width="31" style="32" customWidth="1"/>
    <col min="2307" max="2307" width="12.42578125" style="32" customWidth="1"/>
    <col min="2308" max="2308" width="12" style="32" customWidth="1"/>
    <col min="2309" max="2557" width="9.140625" style="32"/>
    <col min="2558" max="2558" width="13.7109375" style="32" customWidth="1"/>
    <col min="2559" max="2561" width="9.140625" style="32"/>
    <col min="2562" max="2562" width="31" style="32" customWidth="1"/>
    <col min="2563" max="2563" width="12.42578125" style="32" customWidth="1"/>
    <col min="2564" max="2564" width="12" style="32" customWidth="1"/>
    <col min="2565" max="2813" width="9.140625" style="32"/>
    <col min="2814" max="2814" width="13.7109375" style="32" customWidth="1"/>
    <col min="2815" max="2817" width="9.140625" style="32"/>
    <col min="2818" max="2818" width="31" style="32" customWidth="1"/>
    <col min="2819" max="2819" width="12.42578125" style="32" customWidth="1"/>
    <col min="2820" max="2820" width="12" style="32" customWidth="1"/>
    <col min="2821" max="3069" width="9.140625" style="32"/>
    <col min="3070" max="3070" width="13.7109375" style="32" customWidth="1"/>
    <col min="3071" max="3073" width="9.140625" style="32"/>
    <col min="3074" max="3074" width="31" style="32" customWidth="1"/>
    <col min="3075" max="3075" width="12.42578125" style="32" customWidth="1"/>
    <col min="3076" max="3076" width="12" style="32" customWidth="1"/>
    <col min="3077" max="3325" width="9.140625" style="32"/>
    <col min="3326" max="3326" width="13.7109375" style="32" customWidth="1"/>
    <col min="3327" max="3329" width="9.140625" style="32"/>
    <col min="3330" max="3330" width="31" style="32" customWidth="1"/>
    <col min="3331" max="3331" width="12.42578125" style="32" customWidth="1"/>
    <col min="3332" max="3332" width="12" style="32" customWidth="1"/>
    <col min="3333" max="3581" width="9.140625" style="32"/>
    <col min="3582" max="3582" width="13.7109375" style="32" customWidth="1"/>
    <col min="3583" max="3585" width="9.140625" style="32"/>
    <col min="3586" max="3586" width="31" style="32" customWidth="1"/>
    <col min="3587" max="3587" width="12.42578125" style="32" customWidth="1"/>
    <col min="3588" max="3588" width="12" style="32" customWidth="1"/>
    <col min="3589" max="3837" width="9.140625" style="32"/>
    <col min="3838" max="3838" width="13.7109375" style="32" customWidth="1"/>
    <col min="3839" max="3841" width="9.140625" style="32"/>
    <col min="3842" max="3842" width="31" style="32" customWidth="1"/>
    <col min="3843" max="3843" width="12.42578125" style="32" customWidth="1"/>
    <col min="3844" max="3844" width="12" style="32" customWidth="1"/>
    <col min="3845" max="4093" width="9.140625" style="32"/>
    <col min="4094" max="4094" width="13.7109375" style="32" customWidth="1"/>
    <col min="4095" max="4097" width="9.140625" style="32"/>
    <col min="4098" max="4098" width="31" style="32" customWidth="1"/>
    <col min="4099" max="4099" width="12.42578125" style="32" customWidth="1"/>
    <col min="4100" max="4100" width="12" style="32" customWidth="1"/>
    <col min="4101" max="4349" width="9.140625" style="32"/>
    <col min="4350" max="4350" width="13.7109375" style="32" customWidth="1"/>
    <col min="4351" max="4353" width="9.140625" style="32"/>
    <col min="4354" max="4354" width="31" style="32" customWidth="1"/>
    <col min="4355" max="4355" width="12.42578125" style="32" customWidth="1"/>
    <col min="4356" max="4356" width="12" style="32" customWidth="1"/>
    <col min="4357" max="4605" width="9.140625" style="32"/>
    <col min="4606" max="4606" width="13.7109375" style="32" customWidth="1"/>
    <col min="4607" max="4609" width="9.140625" style="32"/>
    <col min="4610" max="4610" width="31" style="32" customWidth="1"/>
    <col min="4611" max="4611" width="12.42578125" style="32" customWidth="1"/>
    <col min="4612" max="4612" width="12" style="32" customWidth="1"/>
    <col min="4613" max="4861" width="9.140625" style="32"/>
    <col min="4862" max="4862" width="13.7109375" style="32" customWidth="1"/>
    <col min="4863" max="4865" width="9.140625" style="32"/>
    <col min="4866" max="4866" width="31" style="32" customWidth="1"/>
    <col min="4867" max="4867" width="12.42578125" style="32" customWidth="1"/>
    <col min="4868" max="4868" width="12" style="32" customWidth="1"/>
    <col min="4869" max="5117" width="9.140625" style="32"/>
    <col min="5118" max="5118" width="13.7109375" style="32" customWidth="1"/>
    <col min="5119" max="5121" width="9.140625" style="32"/>
    <col min="5122" max="5122" width="31" style="32" customWidth="1"/>
    <col min="5123" max="5123" width="12.42578125" style="32" customWidth="1"/>
    <col min="5124" max="5124" width="12" style="32" customWidth="1"/>
    <col min="5125" max="5373" width="9.140625" style="32"/>
    <col min="5374" max="5374" width="13.7109375" style="32" customWidth="1"/>
    <col min="5375" max="5377" width="9.140625" style="32"/>
    <col min="5378" max="5378" width="31" style="32" customWidth="1"/>
    <col min="5379" max="5379" width="12.42578125" style="32" customWidth="1"/>
    <col min="5380" max="5380" width="12" style="32" customWidth="1"/>
    <col min="5381" max="5629" width="9.140625" style="32"/>
    <col min="5630" max="5630" width="13.7109375" style="32" customWidth="1"/>
    <col min="5631" max="5633" width="9.140625" style="32"/>
    <col min="5634" max="5634" width="31" style="32" customWidth="1"/>
    <col min="5635" max="5635" width="12.42578125" style="32" customWidth="1"/>
    <col min="5636" max="5636" width="12" style="32" customWidth="1"/>
    <col min="5637" max="5885" width="9.140625" style="32"/>
    <col min="5886" max="5886" width="13.7109375" style="32" customWidth="1"/>
    <col min="5887" max="5889" width="9.140625" style="32"/>
    <col min="5890" max="5890" width="31" style="32" customWidth="1"/>
    <col min="5891" max="5891" width="12.42578125" style="32" customWidth="1"/>
    <col min="5892" max="5892" width="12" style="32" customWidth="1"/>
    <col min="5893" max="6141" width="9.140625" style="32"/>
    <col min="6142" max="6142" width="13.7109375" style="32" customWidth="1"/>
    <col min="6143" max="6145" width="9.140625" style="32"/>
    <col min="6146" max="6146" width="31" style="32" customWidth="1"/>
    <col min="6147" max="6147" width="12.42578125" style="32" customWidth="1"/>
    <col min="6148" max="6148" width="12" style="32" customWidth="1"/>
    <col min="6149" max="6397" width="9.140625" style="32"/>
    <col min="6398" max="6398" width="13.7109375" style="32" customWidth="1"/>
    <col min="6399" max="6401" width="9.140625" style="32"/>
    <col min="6402" max="6402" width="31" style="32" customWidth="1"/>
    <col min="6403" max="6403" width="12.42578125" style="32" customWidth="1"/>
    <col min="6404" max="6404" width="12" style="32" customWidth="1"/>
    <col min="6405" max="6653" width="9.140625" style="32"/>
    <col min="6654" max="6654" width="13.7109375" style="32" customWidth="1"/>
    <col min="6655" max="6657" width="9.140625" style="32"/>
    <col min="6658" max="6658" width="31" style="32" customWidth="1"/>
    <col min="6659" max="6659" width="12.42578125" style="32" customWidth="1"/>
    <col min="6660" max="6660" width="12" style="32" customWidth="1"/>
    <col min="6661" max="6909" width="9.140625" style="32"/>
    <col min="6910" max="6910" width="13.7109375" style="32" customWidth="1"/>
    <col min="6911" max="6913" width="9.140625" style="32"/>
    <col min="6914" max="6914" width="31" style="32" customWidth="1"/>
    <col min="6915" max="6915" width="12.42578125" style="32" customWidth="1"/>
    <col min="6916" max="6916" width="12" style="32" customWidth="1"/>
    <col min="6917" max="7165" width="9.140625" style="32"/>
    <col min="7166" max="7166" width="13.7109375" style="32" customWidth="1"/>
    <col min="7167" max="7169" width="9.140625" style="32"/>
    <col min="7170" max="7170" width="31" style="32" customWidth="1"/>
    <col min="7171" max="7171" width="12.42578125" style="32" customWidth="1"/>
    <col min="7172" max="7172" width="12" style="32" customWidth="1"/>
    <col min="7173" max="7421" width="9.140625" style="32"/>
    <col min="7422" max="7422" width="13.7109375" style="32" customWidth="1"/>
    <col min="7423" max="7425" width="9.140625" style="32"/>
    <col min="7426" max="7426" width="31" style="32" customWidth="1"/>
    <col min="7427" max="7427" width="12.42578125" style="32" customWidth="1"/>
    <col min="7428" max="7428" width="12" style="32" customWidth="1"/>
    <col min="7429" max="7677" width="9.140625" style="32"/>
    <col min="7678" max="7678" width="13.7109375" style="32" customWidth="1"/>
    <col min="7679" max="7681" width="9.140625" style="32"/>
    <col min="7682" max="7682" width="31" style="32" customWidth="1"/>
    <col min="7683" max="7683" width="12.42578125" style="32" customWidth="1"/>
    <col min="7684" max="7684" width="12" style="32" customWidth="1"/>
    <col min="7685" max="7933" width="9.140625" style="32"/>
    <col min="7934" max="7934" width="13.7109375" style="32" customWidth="1"/>
    <col min="7935" max="7937" width="9.140625" style="32"/>
    <col min="7938" max="7938" width="31" style="32" customWidth="1"/>
    <col min="7939" max="7939" width="12.42578125" style="32" customWidth="1"/>
    <col min="7940" max="7940" width="12" style="32" customWidth="1"/>
    <col min="7941" max="8189" width="9.140625" style="32"/>
    <col min="8190" max="8190" width="13.7109375" style="32" customWidth="1"/>
    <col min="8191" max="8193" width="9.140625" style="32"/>
    <col min="8194" max="8194" width="31" style="32" customWidth="1"/>
    <col min="8195" max="8195" width="12.42578125" style="32" customWidth="1"/>
    <col min="8196" max="8196" width="12" style="32" customWidth="1"/>
    <col min="8197" max="8445" width="9.140625" style="32"/>
    <col min="8446" max="8446" width="13.7109375" style="32" customWidth="1"/>
    <col min="8447" max="8449" width="9.140625" style="32"/>
    <col min="8450" max="8450" width="31" style="32" customWidth="1"/>
    <col min="8451" max="8451" width="12.42578125" style="32" customWidth="1"/>
    <col min="8452" max="8452" width="12" style="32" customWidth="1"/>
    <col min="8453" max="8701" width="9.140625" style="32"/>
    <col min="8702" max="8702" width="13.7109375" style="32" customWidth="1"/>
    <col min="8703" max="8705" width="9.140625" style="32"/>
    <col min="8706" max="8706" width="31" style="32" customWidth="1"/>
    <col min="8707" max="8707" width="12.42578125" style="32" customWidth="1"/>
    <col min="8708" max="8708" width="12" style="32" customWidth="1"/>
    <col min="8709" max="8957" width="9.140625" style="32"/>
    <col min="8958" max="8958" width="13.7109375" style="32" customWidth="1"/>
    <col min="8959" max="8961" width="9.140625" style="32"/>
    <col min="8962" max="8962" width="31" style="32" customWidth="1"/>
    <col min="8963" max="8963" width="12.42578125" style="32" customWidth="1"/>
    <col min="8964" max="8964" width="12" style="32" customWidth="1"/>
    <col min="8965" max="9213" width="9.140625" style="32"/>
    <col min="9214" max="9214" width="13.7109375" style="32" customWidth="1"/>
    <col min="9215" max="9217" width="9.140625" style="32"/>
    <col min="9218" max="9218" width="31" style="32" customWidth="1"/>
    <col min="9219" max="9219" width="12.42578125" style="32" customWidth="1"/>
    <col min="9220" max="9220" width="12" style="32" customWidth="1"/>
    <col min="9221" max="9469" width="9.140625" style="32"/>
    <col min="9470" max="9470" width="13.7109375" style="32" customWidth="1"/>
    <col min="9471" max="9473" width="9.140625" style="32"/>
    <col min="9474" max="9474" width="31" style="32" customWidth="1"/>
    <col min="9475" max="9475" width="12.42578125" style="32" customWidth="1"/>
    <col min="9476" max="9476" width="12" style="32" customWidth="1"/>
    <col min="9477" max="9725" width="9.140625" style="32"/>
    <col min="9726" max="9726" width="13.7109375" style="32" customWidth="1"/>
    <col min="9727" max="9729" width="9.140625" style="32"/>
    <col min="9730" max="9730" width="31" style="32" customWidth="1"/>
    <col min="9731" max="9731" width="12.42578125" style="32" customWidth="1"/>
    <col min="9732" max="9732" width="12" style="32" customWidth="1"/>
    <col min="9733" max="9981" width="9.140625" style="32"/>
    <col min="9982" max="9982" width="13.7109375" style="32" customWidth="1"/>
    <col min="9983" max="9985" width="9.140625" style="32"/>
    <col min="9986" max="9986" width="31" style="32" customWidth="1"/>
    <col min="9987" max="9987" width="12.42578125" style="32" customWidth="1"/>
    <col min="9988" max="9988" width="12" style="32" customWidth="1"/>
    <col min="9989" max="10237" width="9.140625" style="32"/>
    <col min="10238" max="10238" width="13.7109375" style="32" customWidth="1"/>
    <col min="10239" max="10241" width="9.140625" style="32"/>
    <col min="10242" max="10242" width="31" style="32" customWidth="1"/>
    <col min="10243" max="10243" width="12.42578125" style="32" customWidth="1"/>
    <col min="10244" max="10244" width="12" style="32" customWidth="1"/>
    <col min="10245" max="10493" width="9.140625" style="32"/>
    <col min="10494" max="10494" width="13.7109375" style="32" customWidth="1"/>
    <col min="10495" max="10497" width="9.140625" style="32"/>
    <col min="10498" max="10498" width="31" style="32" customWidth="1"/>
    <col min="10499" max="10499" width="12.42578125" style="32" customWidth="1"/>
    <col min="10500" max="10500" width="12" style="32" customWidth="1"/>
    <col min="10501" max="10749" width="9.140625" style="32"/>
    <col min="10750" max="10750" width="13.7109375" style="32" customWidth="1"/>
    <col min="10751" max="10753" width="9.140625" style="32"/>
    <col min="10754" max="10754" width="31" style="32" customWidth="1"/>
    <col min="10755" max="10755" width="12.42578125" style="32" customWidth="1"/>
    <col min="10756" max="10756" width="12" style="32" customWidth="1"/>
    <col min="10757" max="11005" width="9.140625" style="32"/>
    <col min="11006" max="11006" width="13.7109375" style="32" customWidth="1"/>
    <col min="11007" max="11009" width="9.140625" style="32"/>
    <col min="11010" max="11010" width="31" style="32" customWidth="1"/>
    <col min="11011" max="11011" width="12.42578125" style="32" customWidth="1"/>
    <col min="11012" max="11012" width="12" style="32" customWidth="1"/>
    <col min="11013" max="11261" width="9.140625" style="32"/>
    <col min="11262" max="11262" width="13.7109375" style="32" customWidth="1"/>
    <col min="11263" max="11265" width="9.140625" style="32"/>
    <col min="11266" max="11266" width="31" style="32" customWidth="1"/>
    <col min="11267" max="11267" width="12.42578125" style="32" customWidth="1"/>
    <col min="11268" max="11268" width="12" style="32" customWidth="1"/>
    <col min="11269" max="11517" width="9.140625" style="32"/>
    <col min="11518" max="11518" width="13.7109375" style="32" customWidth="1"/>
    <col min="11519" max="11521" width="9.140625" style="32"/>
    <col min="11522" max="11522" width="31" style="32" customWidth="1"/>
    <col min="11523" max="11523" width="12.42578125" style="32" customWidth="1"/>
    <col min="11524" max="11524" width="12" style="32" customWidth="1"/>
    <col min="11525" max="11773" width="9.140625" style="32"/>
    <col min="11774" max="11774" width="13.7109375" style="32" customWidth="1"/>
    <col min="11775" max="11777" width="9.140625" style="32"/>
    <col min="11778" max="11778" width="31" style="32" customWidth="1"/>
    <col min="11779" max="11779" width="12.42578125" style="32" customWidth="1"/>
    <col min="11780" max="11780" width="12" style="32" customWidth="1"/>
    <col min="11781" max="12029" width="9.140625" style="32"/>
    <col min="12030" max="12030" width="13.7109375" style="32" customWidth="1"/>
    <col min="12031" max="12033" width="9.140625" style="32"/>
    <col min="12034" max="12034" width="31" style="32" customWidth="1"/>
    <col min="12035" max="12035" width="12.42578125" style="32" customWidth="1"/>
    <col min="12036" max="12036" width="12" style="32" customWidth="1"/>
    <col min="12037" max="12285" width="9.140625" style="32"/>
    <col min="12286" max="12286" width="13.7109375" style="32" customWidth="1"/>
    <col min="12287" max="12289" width="9.140625" style="32"/>
    <col min="12290" max="12290" width="31" style="32" customWidth="1"/>
    <col min="12291" max="12291" width="12.42578125" style="32" customWidth="1"/>
    <col min="12292" max="12292" width="12" style="32" customWidth="1"/>
    <col min="12293" max="12541" width="9.140625" style="32"/>
    <col min="12542" max="12542" width="13.7109375" style="32" customWidth="1"/>
    <col min="12543" max="12545" width="9.140625" style="32"/>
    <col min="12546" max="12546" width="31" style="32" customWidth="1"/>
    <col min="12547" max="12547" width="12.42578125" style="32" customWidth="1"/>
    <col min="12548" max="12548" width="12" style="32" customWidth="1"/>
    <col min="12549" max="12797" width="9.140625" style="32"/>
    <col min="12798" max="12798" width="13.7109375" style="32" customWidth="1"/>
    <col min="12799" max="12801" width="9.140625" style="32"/>
    <col min="12802" max="12802" width="31" style="32" customWidth="1"/>
    <col min="12803" max="12803" width="12.42578125" style="32" customWidth="1"/>
    <col min="12804" max="12804" width="12" style="32" customWidth="1"/>
    <col min="12805" max="13053" width="9.140625" style="32"/>
    <col min="13054" max="13054" width="13.7109375" style="32" customWidth="1"/>
    <col min="13055" max="13057" width="9.140625" style="32"/>
    <col min="13058" max="13058" width="31" style="32" customWidth="1"/>
    <col min="13059" max="13059" width="12.42578125" style="32" customWidth="1"/>
    <col min="13060" max="13060" width="12" style="32" customWidth="1"/>
    <col min="13061" max="13309" width="9.140625" style="32"/>
    <col min="13310" max="13310" width="13.7109375" style="32" customWidth="1"/>
    <col min="13311" max="13313" width="9.140625" style="32"/>
    <col min="13314" max="13314" width="31" style="32" customWidth="1"/>
    <col min="13315" max="13315" width="12.42578125" style="32" customWidth="1"/>
    <col min="13316" max="13316" width="12" style="32" customWidth="1"/>
    <col min="13317" max="13565" width="9.140625" style="32"/>
    <col min="13566" max="13566" width="13.7109375" style="32" customWidth="1"/>
    <col min="13567" max="13569" width="9.140625" style="32"/>
    <col min="13570" max="13570" width="31" style="32" customWidth="1"/>
    <col min="13571" max="13571" width="12.42578125" style="32" customWidth="1"/>
    <col min="13572" max="13572" width="12" style="32" customWidth="1"/>
    <col min="13573" max="13821" width="9.140625" style="32"/>
    <col min="13822" max="13822" width="13.7109375" style="32" customWidth="1"/>
    <col min="13823" max="13825" width="9.140625" style="32"/>
    <col min="13826" max="13826" width="31" style="32" customWidth="1"/>
    <col min="13827" max="13827" width="12.42578125" style="32" customWidth="1"/>
    <col min="13828" max="13828" width="12" style="32" customWidth="1"/>
    <col min="13829" max="14077" width="9.140625" style="32"/>
    <col min="14078" max="14078" width="13.7109375" style="32" customWidth="1"/>
    <col min="14079" max="14081" width="9.140625" style="32"/>
    <col min="14082" max="14082" width="31" style="32" customWidth="1"/>
    <col min="14083" max="14083" width="12.42578125" style="32" customWidth="1"/>
    <col min="14084" max="14084" width="12" style="32" customWidth="1"/>
    <col min="14085" max="14333" width="9.140625" style="32"/>
    <col min="14334" max="14334" width="13.7109375" style="32" customWidth="1"/>
    <col min="14335" max="14337" width="9.140625" style="32"/>
    <col min="14338" max="14338" width="31" style="32" customWidth="1"/>
    <col min="14339" max="14339" width="12.42578125" style="32" customWidth="1"/>
    <col min="14340" max="14340" width="12" style="32" customWidth="1"/>
    <col min="14341" max="14589" width="9.140625" style="32"/>
    <col min="14590" max="14590" width="13.7109375" style="32" customWidth="1"/>
    <col min="14591" max="14593" width="9.140625" style="32"/>
    <col min="14594" max="14594" width="31" style="32" customWidth="1"/>
    <col min="14595" max="14595" width="12.42578125" style="32" customWidth="1"/>
    <col min="14596" max="14596" width="12" style="32" customWidth="1"/>
    <col min="14597" max="14845" width="9.140625" style="32"/>
    <col min="14846" max="14846" width="13.7109375" style="32" customWidth="1"/>
    <col min="14847" max="14849" width="9.140625" style="32"/>
    <col min="14850" max="14850" width="31" style="32" customWidth="1"/>
    <col min="14851" max="14851" width="12.42578125" style="32" customWidth="1"/>
    <col min="14852" max="14852" width="12" style="32" customWidth="1"/>
    <col min="14853" max="15101" width="9.140625" style="32"/>
    <col min="15102" max="15102" width="13.7109375" style="32" customWidth="1"/>
    <col min="15103" max="15105" width="9.140625" style="32"/>
    <col min="15106" max="15106" width="31" style="32" customWidth="1"/>
    <col min="15107" max="15107" width="12.42578125" style="32" customWidth="1"/>
    <col min="15108" max="15108" width="12" style="32" customWidth="1"/>
    <col min="15109" max="15357" width="9.140625" style="32"/>
    <col min="15358" max="15358" width="13.7109375" style="32" customWidth="1"/>
    <col min="15359" max="15361" width="9.140625" style="32"/>
    <col min="15362" max="15362" width="31" style="32" customWidth="1"/>
    <col min="15363" max="15363" width="12.42578125" style="32" customWidth="1"/>
    <col min="15364" max="15364" width="12" style="32" customWidth="1"/>
    <col min="15365" max="15613" width="9.140625" style="32"/>
    <col min="15614" max="15614" width="13.7109375" style="32" customWidth="1"/>
    <col min="15615" max="15617" width="9.140625" style="32"/>
    <col min="15618" max="15618" width="31" style="32" customWidth="1"/>
    <col min="15619" max="15619" width="12.42578125" style="32" customWidth="1"/>
    <col min="15620" max="15620" width="12" style="32" customWidth="1"/>
    <col min="15621" max="15869" width="9.140625" style="32"/>
    <col min="15870" max="15870" width="13.7109375" style="32" customWidth="1"/>
    <col min="15871" max="15873" width="9.140625" style="32"/>
    <col min="15874" max="15874" width="31" style="32" customWidth="1"/>
    <col min="15875" max="15875" width="12.42578125" style="32" customWidth="1"/>
    <col min="15876" max="15876" width="12" style="32" customWidth="1"/>
    <col min="15877" max="16125" width="9.140625" style="32"/>
    <col min="16126" max="16126" width="13.7109375" style="32" customWidth="1"/>
    <col min="16127" max="16129" width="9.140625" style="32"/>
    <col min="16130" max="16130" width="31" style="32" customWidth="1"/>
    <col min="16131" max="16131" width="12.42578125" style="32" customWidth="1"/>
    <col min="16132" max="16132" width="12" style="32" customWidth="1"/>
    <col min="16133" max="16384" width="9.140625" style="32"/>
  </cols>
  <sheetData>
    <row r="1" spans="1:4" x14ac:dyDescent="0.25">
      <c r="C1" s="4" t="s">
        <v>455</v>
      </c>
      <c r="D1" s="106"/>
    </row>
    <row r="2" spans="1:4" x14ac:dyDescent="0.25">
      <c r="C2" s="4" t="s">
        <v>83</v>
      </c>
      <c r="D2" s="107"/>
    </row>
    <row r="3" spans="1:4" x14ac:dyDescent="0.25">
      <c r="C3" s="4" t="s">
        <v>84</v>
      </c>
      <c r="D3" s="107"/>
    </row>
    <row r="4" spans="1:4" x14ac:dyDescent="0.25">
      <c r="C4" s="56" t="s">
        <v>453</v>
      </c>
      <c r="D4" s="113"/>
    </row>
    <row r="5" spans="1:4" x14ac:dyDescent="0.25">
      <c r="C5" s="105"/>
      <c r="D5" s="105"/>
    </row>
    <row r="6" spans="1:4" ht="37.5" customHeight="1" x14ac:dyDescent="0.25">
      <c r="A6" s="153" t="s">
        <v>456</v>
      </c>
      <c r="B6" s="153"/>
      <c r="C6" s="153"/>
      <c r="D6" s="153"/>
    </row>
    <row r="7" spans="1:4" ht="17.25" customHeight="1" x14ac:dyDescent="0.25">
      <c r="A7" s="108"/>
      <c r="B7" s="108"/>
      <c r="C7" s="108"/>
      <c r="D7" s="108"/>
    </row>
    <row r="8" spans="1:4" ht="19.5" customHeight="1" x14ac:dyDescent="0.25">
      <c r="D8" s="109" t="s">
        <v>457</v>
      </c>
    </row>
    <row r="9" spans="1:4" ht="31.5" customHeight="1" x14ac:dyDescent="0.25">
      <c r="A9" s="131" t="s">
        <v>458</v>
      </c>
      <c r="B9" s="131" t="s">
        <v>75</v>
      </c>
      <c r="C9" s="137" t="s">
        <v>459</v>
      </c>
      <c r="D9" s="137" t="s">
        <v>460</v>
      </c>
    </row>
    <row r="10" spans="1:4" ht="15" customHeight="1" x14ac:dyDescent="0.25">
      <c r="A10" s="131">
        <v>1</v>
      </c>
      <c r="B10" s="131"/>
      <c r="C10" s="137">
        <v>3</v>
      </c>
      <c r="D10" s="137">
        <v>4</v>
      </c>
    </row>
    <row r="11" spans="1:4" ht="21.75" customHeight="1" x14ac:dyDescent="0.25">
      <c r="A11" s="98" t="s">
        <v>461</v>
      </c>
      <c r="B11" s="98" t="s">
        <v>462</v>
      </c>
      <c r="C11" s="116">
        <f>C12</f>
        <v>437.29999999999927</v>
      </c>
      <c r="D11" s="116">
        <f>D12</f>
        <v>-129.61000000000058</v>
      </c>
    </row>
    <row r="12" spans="1:4" ht="31.5" x14ac:dyDescent="0.25">
      <c r="A12" s="110" t="s">
        <v>463</v>
      </c>
      <c r="B12" s="114" t="s">
        <v>464</v>
      </c>
      <c r="C12" s="62">
        <f>C13+C17</f>
        <v>437.29999999999927</v>
      </c>
      <c r="D12" s="62">
        <f>D13+D17</f>
        <v>-129.61000000000058</v>
      </c>
    </row>
    <row r="13" spans="1:4" x14ac:dyDescent="0.25">
      <c r="A13" s="111" t="s">
        <v>465</v>
      </c>
      <c r="B13" s="87" t="s">
        <v>466</v>
      </c>
      <c r="C13" s="62">
        <f t="shared" ref="C13:D15" si="0">C14</f>
        <v>-9792.1</v>
      </c>
      <c r="D13" s="62">
        <f t="shared" si="0"/>
        <v>-9935.77</v>
      </c>
    </row>
    <row r="14" spans="1:4" x14ac:dyDescent="0.25">
      <c r="A14" s="112" t="s">
        <v>467</v>
      </c>
      <c r="B14" s="54" t="s">
        <v>468</v>
      </c>
      <c r="C14" s="80">
        <f t="shared" si="0"/>
        <v>-9792.1</v>
      </c>
      <c r="D14" s="80">
        <f t="shared" si="0"/>
        <v>-9935.77</v>
      </c>
    </row>
    <row r="15" spans="1:4" x14ac:dyDescent="0.25">
      <c r="A15" s="112" t="s">
        <v>469</v>
      </c>
      <c r="B15" s="54" t="s">
        <v>470</v>
      </c>
      <c r="C15" s="80">
        <f t="shared" si="0"/>
        <v>-9792.1</v>
      </c>
      <c r="D15" s="80">
        <f t="shared" si="0"/>
        <v>-9935.77</v>
      </c>
    </row>
    <row r="16" spans="1:4" ht="31.5" x14ac:dyDescent="0.25">
      <c r="A16" s="112" t="s">
        <v>471</v>
      </c>
      <c r="B16" s="115" t="s">
        <v>472</v>
      </c>
      <c r="C16" s="80">
        <v>-9792.1</v>
      </c>
      <c r="D16" s="80">
        <v>-9935.77</v>
      </c>
    </row>
    <row r="17" spans="1:4" x14ac:dyDescent="0.25">
      <c r="A17" s="111" t="s">
        <v>473</v>
      </c>
      <c r="B17" s="87" t="s">
        <v>474</v>
      </c>
      <c r="C17" s="62">
        <f t="shared" ref="C17:D19" si="1">C18</f>
        <v>10229.4</v>
      </c>
      <c r="D17" s="62">
        <f t="shared" si="1"/>
        <v>9806.16</v>
      </c>
    </row>
    <row r="18" spans="1:4" x14ac:dyDescent="0.25">
      <c r="A18" s="112" t="s">
        <v>475</v>
      </c>
      <c r="B18" s="54" t="s">
        <v>476</v>
      </c>
      <c r="C18" s="80">
        <f t="shared" si="1"/>
        <v>10229.4</v>
      </c>
      <c r="D18" s="80">
        <f t="shared" si="1"/>
        <v>9806.16</v>
      </c>
    </row>
    <row r="19" spans="1:4" x14ac:dyDescent="0.25">
      <c r="A19" s="112" t="s">
        <v>477</v>
      </c>
      <c r="B19" s="54" t="s">
        <v>478</v>
      </c>
      <c r="C19" s="80">
        <f t="shared" si="1"/>
        <v>10229.4</v>
      </c>
      <c r="D19" s="80">
        <f t="shared" si="1"/>
        <v>9806.16</v>
      </c>
    </row>
    <row r="20" spans="1:4" ht="31.5" x14ac:dyDescent="0.25">
      <c r="A20" s="112" t="s">
        <v>479</v>
      </c>
      <c r="B20" s="115" t="s">
        <v>480</v>
      </c>
      <c r="C20" s="80">
        <v>10229.4</v>
      </c>
      <c r="D20" s="80">
        <v>9806.16</v>
      </c>
    </row>
  </sheetData>
  <mergeCells count="1">
    <mergeCell ref="A6:D6"/>
  </mergeCells>
  <pageMargins left="0.78740157480314965" right="0.78740157480314965" top="1.1811023622047245" bottom="0.3937007874015748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workbookViewId="0">
      <selection activeCell="H17" sqref="H17"/>
    </sheetView>
  </sheetViews>
  <sheetFormatPr defaultRowHeight="15.75" x14ac:dyDescent="0.25"/>
  <cols>
    <col min="1" max="1" width="8.28515625" style="32" customWidth="1"/>
    <col min="2" max="2" width="66.28515625" style="32" customWidth="1"/>
    <col min="3" max="3" width="16.28515625" style="32" customWidth="1"/>
    <col min="4" max="4" width="15.85546875" style="32" customWidth="1"/>
    <col min="5" max="5" width="14.140625" style="32" customWidth="1"/>
    <col min="6" max="256" width="9.140625" style="32"/>
    <col min="257" max="257" width="8.28515625" style="32" customWidth="1"/>
    <col min="258" max="258" width="62.7109375" style="32" customWidth="1"/>
    <col min="259" max="259" width="13.85546875" style="32" customWidth="1"/>
    <col min="260" max="260" width="12.140625" style="32" customWidth="1"/>
    <col min="261" max="261" width="12.5703125" style="32" customWidth="1"/>
    <col min="262" max="512" width="9.140625" style="32"/>
    <col min="513" max="513" width="8.28515625" style="32" customWidth="1"/>
    <col min="514" max="514" width="62.7109375" style="32" customWidth="1"/>
    <col min="515" max="515" width="13.85546875" style="32" customWidth="1"/>
    <col min="516" max="516" width="12.140625" style="32" customWidth="1"/>
    <col min="517" max="517" width="12.5703125" style="32" customWidth="1"/>
    <col min="518" max="768" width="9.140625" style="32"/>
    <col min="769" max="769" width="8.28515625" style="32" customWidth="1"/>
    <col min="770" max="770" width="62.7109375" style="32" customWidth="1"/>
    <col min="771" max="771" width="13.85546875" style="32" customWidth="1"/>
    <col min="772" max="772" width="12.140625" style="32" customWidth="1"/>
    <col min="773" max="773" width="12.5703125" style="32" customWidth="1"/>
    <col min="774" max="1024" width="9.140625" style="32"/>
    <col min="1025" max="1025" width="8.28515625" style="32" customWidth="1"/>
    <col min="1026" max="1026" width="62.7109375" style="32" customWidth="1"/>
    <col min="1027" max="1027" width="13.85546875" style="32" customWidth="1"/>
    <col min="1028" max="1028" width="12.140625" style="32" customWidth="1"/>
    <col min="1029" max="1029" width="12.5703125" style="32" customWidth="1"/>
    <col min="1030" max="1280" width="9.140625" style="32"/>
    <col min="1281" max="1281" width="8.28515625" style="32" customWidth="1"/>
    <col min="1282" max="1282" width="62.7109375" style="32" customWidth="1"/>
    <col min="1283" max="1283" width="13.85546875" style="32" customWidth="1"/>
    <col min="1284" max="1284" width="12.140625" style="32" customWidth="1"/>
    <col min="1285" max="1285" width="12.5703125" style="32" customWidth="1"/>
    <col min="1286" max="1536" width="9.140625" style="32"/>
    <col min="1537" max="1537" width="8.28515625" style="32" customWidth="1"/>
    <col min="1538" max="1538" width="62.7109375" style="32" customWidth="1"/>
    <col min="1539" max="1539" width="13.85546875" style="32" customWidth="1"/>
    <col min="1540" max="1540" width="12.140625" style="32" customWidth="1"/>
    <col min="1541" max="1541" width="12.5703125" style="32" customWidth="1"/>
    <col min="1542" max="1792" width="9.140625" style="32"/>
    <col min="1793" max="1793" width="8.28515625" style="32" customWidth="1"/>
    <col min="1794" max="1794" width="62.7109375" style="32" customWidth="1"/>
    <col min="1795" max="1795" width="13.85546875" style="32" customWidth="1"/>
    <col min="1796" max="1796" width="12.140625" style="32" customWidth="1"/>
    <col min="1797" max="1797" width="12.5703125" style="32" customWidth="1"/>
    <col min="1798" max="2048" width="9.140625" style="32"/>
    <col min="2049" max="2049" width="8.28515625" style="32" customWidth="1"/>
    <col min="2050" max="2050" width="62.7109375" style="32" customWidth="1"/>
    <col min="2051" max="2051" width="13.85546875" style="32" customWidth="1"/>
    <col min="2052" max="2052" width="12.140625" style="32" customWidth="1"/>
    <col min="2053" max="2053" width="12.5703125" style="32" customWidth="1"/>
    <col min="2054" max="2304" width="9.140625" style="32"/>
    <col min="2305" max="2305" width="8.28515625" style="32" customWidth="1"/>
    <col min="2306" max="2306" width="62.7109375" style="32" customWidth="1"/>
    <col min="2307" max="2307" width="13.85546875" style="32" customWidth="1"/>
    <col min="2308" max="2308" width="12.140625" style="32" customWidth="1"/>
    <col min="2309" max="2309" width="12.5703125" style="32" customWidth="1"/>
    <col min="2310" max="2560" width="9.140625" style="32"/>
    <col min="2561" max="2561" width="8.28515625" style="32" customWidth="1"/>
    <col min="2562" max="2562" width="62.7109375" style="32" customWidth="1"/>
    <col min="2563" max="2563" width="13.85546875" style="32" customWidth="1"/>
    <col min="2564" max="2564" width="12.140625" style="32" customWidth="1"/>
    <col min="2565" max="2565" width="12.5703125" style="32" customWidth="1"/>
    <col min="2566" max="2816" width="9.140625" style="32"/>
    <col min="2817" max="2817" width="8.28515625" style="32" customWidth="1"/>
    <col min="2818" max="2818" width="62.7109375" style="32" customWidth="1"/>
    <col min="2819" max="2819" width="13.85546875" style="32" customWidth="1"/>
    <col min="2820" max="2820" width="12.140625" style="32" customWidth="1"/>
    <col min="2821" max="2821" width="12.5703125" style="32" customWidth="1"/>
    <col min="2822" max="3072" width="9.140625" style="32"/>
    <col min="3073" max="3073" width="8.28515625" style="32" customWidth="1"/>
    <col min="3074" max="3074" width="62.7109375" style="32" customWidth="1"/>
    <col min="3075" max="3075" width="13.85546875" style="32" customWidth="1"/>
    <col min="3076" max="3076" width="12.140625" style="32" customWidth="1"/>
    <col min="3077" max="3077" width="12.5703125" style="32" customWidth="1"/>
    <col min="3078" max="3328" width="9.140625" style="32"/>
    <col min="3329" max="3329" width="8.28515625" style="32" customWidth="1"/>
    <col min="3330" max="3330" width="62.7109375" style="32" customWidth="1"/>
    <col min="3331" max="3331" width="13.85546875" style="32" customWidth="1"/>
    <col min="3332" max="3332" width="12.140625" style="32" customWidth="1"/>
    <col min="3333" max="3333" width="12.5703125" style="32" customWidth="1"/>
    <col min="3334" max="3584" width="9.140625" style="32"/>
    <col min="3585" max="3585" width="8.28515625" style="32" customWidth="1"/>
    <col min="3586" max="3586" width="62.7109375" style="32" customWidth="1"/>
    <col min="3587" max="3587" width="13.85546875" style="32" customWidth="1"/>
    <col min="3588" max="3588" width="12.140625" style="32" customWidth="1"/>
    <col min="3589" max="3589" width="12.5703125" style="32" customWidth="1"/>
    <col min="3590" max="3840" width="9.140625" style="32"/>
    <col min="3841" max="3841" width="8.28515625" style="32" customWidth="1"/>
    <col min="3842" max="3842" width="62.7109375" style="32" customWidth="1"/>
    <col min="3843" max="3843" width="13.85546875" style="32" customWidth="1"/>
    <col min="3844" max="3844" width="12.140625" style="32" customWidth="1"/>
    <col min="3845" max="3845" width="12.5703125" style="32" customWidth="1"/>
    <col min="3846" max="4096" width="9.140625" style="32"/>
    <col min="4097" max="4097" width="8.28515625" style="32" customWidth="1"/>
    <col min="4098" max="4098" width="62.7109375" style="32" customWidth="1"/>
    <col min="4099" max="4099" width="13.85546875" style="32" customWidth="1"/>
    <col min="4100" max="4100" width="12.140625" style="32" customWidth="1"/>
    <col min="4101" max="4101" width="12.5703125" style="32" customWidth="1"/>
    <col min="4102" max="4352" width="9.140625" style="32"/>
    <col min="4353" max="4353" width="8.28515625" style="32" customWidth="1"/>
    <col min="4354" max="4354" width="62.7109375" style="32" customWidth="1"/>
    <col min="4355" max="4355" width="13.85546875" style="32" customWidth="1"/>
    <col min="4356" max="4356" width="12.140625" style="32" customWidth="1"/>
    <col min="4357" max="4357" width="12.5703125" style="32" customWidth="1"/>
    <col min="4358" max="4608" width="9.140625" style="32"/>
    <col min="4609" max="4609" width="8.28515625" style="32" customWidth="1"/>
    <col min="4610" max="4610" width="62.7109375" style="32" customWidth="1"/>
    <col min="4611" max="4611" width="13.85546875" style="32" customWidth="1"/>
    <col min="4612" max="4612" width="12.140625" style="32" customWidth="1"/>
    <col min="4613" max="4613" width="12.5703125" style="32" customWidth="1"/>
    <col min="4614" max="4864" width="9.140625" style="32"/>
    <col min="4865" max="4865" width="8.28515625" style="32" customWidth="1"/>
    <col min="4866" max="4866" width="62.7109375" style="32" customWidth="1"/>
    <col min="4867" max="4867" width="13.85546875" style="32" customWidth="1"/>
    <col min="4868" max="4868" width="12.140625" style="32" customWidth="1"/>
    <col min="4869" max="4869" width="12.5703125" style="32" customWidth="1"/>
    <col min="4870" max="5120" width="9.140625" style="32"/>
    <col min="5121" max="5121" width="8.28515625" style="32" customWidth="1"/>
    <col min="5122" max="5122" width="62.7109375" style="32" customWidth="1"/>
    <col min="5123" max="5123" width="13.85546875" style="32" customWidth="1"/>
    <col min="5124" max="5124" width="12.140625" style="32" customWidth="1"/>
    <col min="5125" max="5125" width="12.5703125" style="32" customWidth="1"/>
    <col min="5126" max="5376" width="9.140625" style="32"/>
    <col min="5377" max="5377" width="8.28515625" style="32" customWidth="1"/>
    <col min="5378" max="5378" width="62.7109375" style="32" customWidth="1"/>
    <col min="5379" max="5379" width="13.85546875" style="32" customWidth="1"/>
    <col min="5380" max="5380" width="12.140625" style="32" customWidth="1"/>
    <col min="5381" max="5381" width="12.5703125" style="32" customWidth="1"/>
    <col min="5382" max="5632" width="9.140625" style="32"/>
    <col min="5633" max="5633" width="8.28515625" style="32" customWidth="1"/>
    <col min="5634" max="5634" width="62.7109375" style="32" customWidth="1"/>
    <col min="5635" max="5635" width="13.85546875" style="32" customWidth="1"/>
    <col min="5636" max="5636" width="12.140625" style="32" customWidth="1"/>
    <col min="5637" max="5637" width="12.5703125" style="32" customWidth="1"/>
    <col min="5638" max="5888" width="9.140625" style="32"/>
    <col min="5889" max="5889" width="8.28515625" style="32" customWidth="1"/>
    <col min="5890" max="5890" width="62.7109375" style="32" customWidth="1"/>
    <col min="5891" max="5891" width="13.85546875" style="32" customWidth="1"/>
    <col min="5892" max="5892" width="12.140625" style="32" customWidth="1"/>
    <col min="5893" max="5893" width="12.5703125" style="32" customWidth="1"/>
    <col min="5894" max="6144" width="9.140625" style="32"/>
    <col min="6145" max="6145" width="8.28515625" style="32" customWidth="1"/>
    <col min="6146" max="6146" width="62.7109375" style="32" customWidth="1"/>
    <col min="6147" max="6147" width="13.85546875" style="32" customWidth="1"/>
    <col min="6148" max="6148" width="12.140625" style="32" customWidth="1"/>
    <col min="6149" max="6149" width="12.5703125" style="32" customWidth="1"/>
    <col min="6150" max="6400" width="9.140625" style="32"/>
    <col min="6401" max="6401" width="8.28515625" style="32" customWidth="1"/>
    <col min="6402" max="6402" width="62.7109375" style="32" customWidth="1"/>
    <col min="6403" max="6403" width="13.85546875" style="32" customWidth="1"/>
    <col min="6404" max="6404" width="12.140625" style="32" customWidth="1"/>
    <col min="6405" max="6405" width="12.5703125" style="32" customWidth="1"/>
    <col min="6406" max="6656" width="9.140625" style="32"/>
    <col min="6657" max="6657" width="8.28515625" style="32" customWidth="1"/>
    <col min="6658" max="6658" width="62.7109375" style="32" customWidth="1"/>
    <col min="6659" max="6659" width="13.85546875" style="32" customWidth="1"/>
    <col min="6660" max="6660" width="12.140625" style="32" customWidth="1"/>
    <col min="6661" max="6661" width="12.5703125" style="32" customWidth="1"/>
    <col min="6662" max="6912" width="9.140625" style="32"/>
    <col min="6913" max="6913" width="8.28515625" style="32" customWidth="1"/>
    <col min="6914" max="6914" width="62.7109375" style="32" customWidth="1"/>
    <col min="6915" max="6915" width="13.85546875" style="32" customWidth="1"/>
    <col min="6916" max="6916" width="12.140625" style="32" customWidth="1"/>
    <col min="6917" max="6917" width="12.5703125" style="32" customWidth="1"/>
    <col min="6918" max="7168" width="9.140625" style="32"/>
    <col min="7169" max="7169" width="8.28515625" style="32" customWidth="1"/>
    <col min="7170" max="7170" width="62.7109375" style="32" customWidth="1"/>
    <col min="7171" max="7171" width="13.85546875" style="32" customWidth="1"/>
    <col min="7172" max="7172" width="12.140625" style="32" customWidth="1"/>
    <col min="7173" max="7173" width="12.5703125" style="32" customWidth="1"/>
    <col min="7174" max="7424" width="9.140625" style="32"/>
    <col min="7425" max="7425" width="8.28515625" style="32" customWidth="1"/>
    <col min="7426" max="7426" width="62.7109375" style="32" customWidth="1"/>
    <col min="7427" max="7427" width="13.85546875" style="32" customWidth="1"/>
    <col min="7428" max="7428" width="12.140625" style="32" customWidth="1"/>
    <col min="7429" max="7429" width="12.5703125" style="32" customWidth="1"/>
    <col min="7430" max="7680" width="9.140625" style="32"/>
    <col min="7681" max="7681" width="8.28515625" style="32" customWidth="1"/>
    <col min="7682" max="7682" width="62.7109375" style="32" customWidth="1"/>
    <col min="7683" max="7683" width="13.85546875" style="32" customWidth="1"/>
    <col min="7684" max="7684" width="12.140625" style="32" customWidth="1"/>
    <col min="7685" max="7685" width="12.5703125" style="32" customWidth="1"/>
    <col min="7686" max="7936" width="9.140625" style="32"/>
    <col min="7937" max="7937" width="8.28515625" style="32" customWidth="1"/>
    <col min="7938" max="7938" width="62.7109375" style="32" customWidth="1"/>
    <col min="7939" max="7939" width="13.85546875" style="32" customWidth="1"/>
    <col min="7940" max="7940" width="12.140625" style="32" customWidth="1"/>
    <col min="7941" max="7941" width="12.5703125" style="32" customWidth="1"/>
    <col min="7942" max="8192" width="9.140625" style="32"/>
    <col min="8193" max="8193" width="8.28515625" style="32" customWidth="1"/>
    <col min="8194" max="8194" width="62.7109375" style="32" customWidth="1"/>
    <col min="8195" max="8195" width="13.85546875" style="32" customWidth="1"/>
    <col min="8196" max="8196" width="12.140625" style="32" customWidth="1"/>
    <col min="8197" max="8197" width="12.5703125" style="32" customWidth="1"/>
    <col min="8198" max="8448" width="9.140625" style="32"/>
    <col min="8449" max="8449" width="8.28515625" style="32" customWidth="1"/>
    <col min="8450" max="8450" width="62.7109375" style="32" customWidth="1"/>
    <col min="8451" max="8451" width="13.85546875" style="32" customWidth="1"/>
    <col min="8452" max="8452" width="12.140625" style="32" customWidth="1"/>
    <col min="8453" max="8453" width="12.5703125" style="32" customWidth="1"/>
    <col min="8454" max="8704" width="9.140625" style="32"/>
    <col min="8705" max="8705" width="8.28515625" style="32" customWidth="1"/>
    <col min="8706" max="8706" width="62.7109375" style="32" customWidth="1"/>
    <col min="8707" max="8707" width="13.85546875" style="32" customWidth="1"/>
    <col min="8708" max="8708" width="12.140625" style="32" customWidth="1"/>
    <col min="8709" max="8709" width="12.5703125" style="32" customWidth="1"/>
    <col min="8710" max="8960" width="9.140625" style="32"/>
    <col min="8961" max="8961" width="8.28515625" style="32" customWidth="1"/>
    <col min="8962" max="8962" width="62.7109375" style="32" customWidth="1"/>
    <col min="8963" max="8963" width="13.85546875" style="32" customWidth="1"/>
    <col min="8964" max="8964" width="12.140625" style="32" customWidth="1"/>
    <col min="8965" max="8965" width="12.5703125" style="32" customWidth="1"/>
    <col min="8966" max="9216" width="9.140625" style="32"/>
    <col min="9217" max="9217" width="8.28515625" style="32" customWidth="1"/>
    <col min="9218" max="9218" width="62.7109375" style="32" customWidth="1"/>
    <col min="9219" max="9219" width="13.85546875" style="32" customWidth="1"/>
    <col min="9220" max="9220" width="12.140625" style="32" customWidth="1"/>
    <col min="9221" max="9221" width="12.5703125" style="32" customWidth="1"/>
    <col min="9222" max="9472" width="9.140625" style="32"/>
    <col min="9473" max="9473" width="8.28515625" style="32" customWidth="1"/>
    <col min="9474" max="9474" width="62.7109375" style="32" customWidth="1"/>
    <col min="9475" max="9475" width="13.85546875" style="32" customWidth="1"/>
    <col min="9476" max="9476" width="12.140625" style="32" customWidth="1"/>
    <col min="9477" max="9477" width="12.5703125" style="32" customWidth="1"/>
    <col min="9478" max="9728" width="9.140625" style="32"/>
    <col min="9729" max="9729" width="8.28515625" style="32" customWidth="1"/>
    <col min="9730" max="9730" width="62.7109375" style="32" customWidth="1"/>
    <col min="9731" max="9731" width="13.85546875" style="32" customWidth="1"/>
    <col min="9732" max="9732" width="12.140625" style="32" customWidth="1"/>
    <col min="9733" max="9733" width="12.5703125" style="32" customWidth="1"/>
    <col min="9734" max="9984" width="9.140625" style="32"/>
    <col min="9985" max="9985" width="8.28515625" style="32" customWidth="1"/>
    <col min="9986" max="9986" width="62.7109375" style="32" customWidth="1"/>
    <col min="9987" max="9987" width="13.85546875" style="32" customWidth="1"/>
    <col min="9988" max="9988" width="12.140625" style="32" customWidth="1"/>
    <col min="9989" max="9989" width="12.5703125" style="32" customWidth="1"/>
    <col min="9990" max="10240" width="9.140625" style="32"/>
    <col min="10241" max="10241" width="8.28515625" style="32" customWidth="1"/>
    <col min="10242" max="10242" width="62.7109375" style="32" customWidth="1"/>
    <col min="10243" max="10243" width="13.85546875" style="32" customWidth="1"/>
    <col min="10244" max="10244" width="12.140625" style="32" customWidth="1"/>
    <col min="10245" max="10245" width="12.5703125" style="32" customWidth="1"/>
    <col min="10246" max="10496" width="9.140625" style="32"/>
    <col min="10497" max="10497" width="8.28515625" style="32" customWidth="1"/>
    <col min="10498" max="10498" width="62.7109375" style="32" customWidth="1"/>
    <col min="10499" max="10499" width="13.85546875" style="32" customWidth="1"/>
    <col min="10500" max="10500" width="12.140625" style="32" customWidth="1"/>
    <col min="10501" max="10501" width="12.5703125" style="32" customWidth="1"/>
    <col min="10502" max="10752" width="9.140625" style="32"/>
    <col min="10753" max="10753" width="8.28515625" style="32" customWidth="1"/>
    <col min="10754" max="10754" width="62.7109375" style="32" customWidth="1"/>
    <col min="10755" max="10755" width="13.85546875" style="32" customWidth="1"/>
    <col min="10756" max="10756" width="12.140625" style="32" customWidth="1"/>
    <col min="10757" max="10757" width="12.5703125" style="32" customWidth="1"/>
    <col min="10758" max="11008" width="9.140625" style="32"/>
    <col min="11009" max="11009" width="8.28515625" style="32" customWidth="1"/>
    <col min="11010" max="11010" width="62.7109375" style="32" customWidth="1"/>
    <col min="11011" max="11011" width="13.85546875" style="32" customWidth="1"/>
    <col min="11012" max="11012" width="12.140625" style="32" customWidth="1"/>
    <col min="11013" max="11013" width="12.5703125" style="32" customWidth="1"/>
    <col min="11014" max="11264" width="9.140625" style="32"/>
    <col min="11265" max="11265" width="8.28515625" style="32" customWidth="1"/>
    <col min="11266" max="11266" width="62.7109375" style="32" customWidth="1"/>
    <col min="11267" max="11267" width="13.85546875" style="32" customWidth="1"/>
    <col min="11268" max="11268" width="12.140625" style="32" customWidth="1"/>
    <col min="11269" max="11269" width="12.5703125" style="32" customWidth="1"/>
    <col min="11270" max="11520" width="9.140625" style="32"/>
    <col min="11521" max="11521" width="8.28515625" style="32" customWidth="1"/>
    <col min="11522" max="11522" width="62.7109375" style="32" customWidth="1"/>
    <col min="11523" max="11523" width="13.85546875" style="32" customWidth="1"/>
    <col min="11524" max="11524" width="12.140625" style="32" customWidth="1"/>
    <col min="11525" max="11525" width="12.5703125" style="32" customWidth="1"/>
    <col min="11526" max="11776" width="9.140625" style="32"/>
    <col min="11777" max="11777" width="8.28515625" style="32" customWidth="1"/>
    <col min="11778" max="11778" width="62.7109375" style="32" customWidth="1"/>
    <col min="11779" max="11779" width="13.85546875" style="32" customWidth="1"/>
    <col min="11780" max="11780" width="12.140625" style="32" customWidth="1"/>
    <col min="11781" max="11781" width="12.5703125" style="32" customWidth="1"/>
    <col min="11782" max="12032" width="9.140625" style="32"/>
    <col min="12033" max="12033" width="8.28515625" style="32" customWidth="1"/>
    <col min="12034" max="12034" width="62.7109375" style="32" customWidth="1"/>
    <col min="12035" max="12035" width="13.85546875" style="32" customWidth="1"/>
    <col min="12036" max="12036" width="12.140625" style="32" customWidth="1"/>
    <col min="12037" max="12037" width="12.5703125" style="32" customWidth="1"/>
    <col min="12038" max="12288" width="9.140625" style="32"/>
    <col min="12289" max="12289" width="8.28515625" style="32" customWidth="1"/>
    <col min="12290" max="12290" width="62.7109375" style="32" customWidth="1"/>
    <col min="12291" max="12291" width="13.85546875" style="32" customWidth="1"/>
    <col min="12292" max="12292" width="12.140625" style="32" customWidth="1"/>
    <col min="12293" max="12293" width="12.5703125" style="32" customWidth="1"/>
    <col min="12294" max="12544" width="9.140625" style="32"/>
    <col min="12545" max="12545" width="8.28515625" style="32" customWidth="1"/>
    <col min="12546" max="12546" width="62.7109375" style="32" customWidth="1"/>
    <col min="12547" max="12547" width="13.85546875" style="32" customWidth="1"/>
    <col min="12548" max="12548" width="12.140625" style="32" customWidth="1"/>
    <col min="12549" max="12549" width="12.5703125" style="32" customWidth="1"/>
    <col min="12550" max="12800" width="9.140625" style="32"/>
    <col min="12801" max="12801" width="8.28515625" style="32" customWidth="1"/>
    <col min="12802" max="12802" width="62.7109375" style="32" customWidth="1"/>
    <col min="12803" max="12803" width="13.85546875" style="32" customWidth="1"/>
    <col min="12804" max="12804" width="12.140625" style="32" customWidth="1"/>
    <col min="12805" max="12805" width="12.5703125" style="32" customWidth="1"/>
    <col min="12806" max="13056" width="9.140625" style="32"/>
    <col min="13057" max="13057" width="8.28515625" style="32" customWidth="1"/>
    <col min="13058" max="13058" width="62.7109375" style="32" customWidth="1"/>
    <col min="13059" max="13059" width="13.85546875" style="32" customWidth="1"/>
    <col min="13060" max="13060" width="12.140625" style="32" customWidth="1"/>
    <col min="13061" max="13061" width="12.5703125" style="32" customWidth="1"/>
    <col min="13062" max="13312" width="9.140625" style="32"/>
    <col min="13313" max="13313" width="8.28515625" style="32" customWidth="1"/>
    <col min="13314" max="13314" width="62.7109375" style="32" customWidth="1"/>
    <col min="13315" max="13315" width="13.85546875" style="32" customWidth="1"/>
    <col min="13316" max="13316" width="12.140625" style="32" customWidth="1"/>
    <col min="13317" max="13317" width="12.5703125" style="32" customWidth="1"/>
    <col min="13318" max="13568" width="9.140625" style="32"/>
    <col min="13569" max="13569" width="8.28515625" style="32" customWidth="1"/>
    <col min="13570" max="13570" width="62.7109375" style="32" customWidth="1"/>
    <col min="13571" max="13571" width="13.85546875" style="32" customWidth="1"/>
    <col min="13572" max="13572" width="12.140625" style="32" customWidth="1"/>
    <col min="13573" max="13573" width="12.5703125" style="32" customWidth="1"/>
    <col min="13574" max="13824" width="9.140625" style="32"/>
    <col min="13825" max="13825" width="8.28515625" style="32" customWidth="1"/>
    <col min="13826" max="13826" width="62.7109375" style="32" customWidth="1"/>
    <col min="13827" max="13827" width="13.85546875" style="32" customWidth="1"/>
    <col min="13828" max="13828" width="12.140625" style="32" customWidth="1"/>
    <col min="13829" max="13829" width="12.5703125" style="32" customWidth="1"/>
    <col min="13830" max="14080" width="9.140625" style="32"/>
    <col min="14081" max="14081" width="8.28515625" style="32" customWidth="1"/>
    <col min="14082" max="14082" width="62.7109375" style="32" customWidth="1"/>
    <col min="14083" max="14083" width="13.85546875" style="32" customWidth="1"/>
    <col min="14084" max="14084" width="12.140625" style="32" customWidth="1"/>
    <col min="14085" max="14085" width="12.5703125" style="32" customWidth="1"/>
    <col min="14086" max="14336" width="9.140625" style="32"/>
    <col min="14337" max="14337" width="8.28515625" style="32" customWidth="1"/>
    <col min="14338" max="14338" width="62.7109375" style="32" customWidth="1"/>
    <col min="14339" max="14339" width="13.85546875" style="32" customWidth="1"/>
    <col min="14340" max="14340" width="12.140625" style="32" customWidth="1"/>
    <col min="14341" max="14341" width="12.5703125" style="32" customWidth="1"/>
    <col min="14342" max="14592" width="9.140625" style="32"/>
    <col min="14593" max="14593" width="8.28515625" style="32" customWidth="1"/>
    <col min="14594" max="14594" width="62.7109375" style="32" customWidth="1"/>
    <col min="14595" max="14595" width="13.85546875" style="32" customWidth="1"/>
    <col min="14596" max="14596" width="12.140625" style="32" customWidth="1"/>
    <col min="14597" max="14597" width="12.5703125" style="32" customWidth="1"/>
    <col min="14598" max="14848" width="9.140625" style="32"/>
    <col min="14849" max="14849" width="8.28515625" style="32" customWidth="1"/>
    <col min="14850" max="14850" width="62.7109375" style="32" customWidth="1"/>
    <col min="14851" max="14851" width="13.85546875" style="32" customWidth="1"/>
    <col min="14852" max="14852" width="12.140625" style="32" customWidth="1"/>
    <col min="14853" max="14853" width="12.5703125" style="32" customWidth="1"/>
    <col min="14854" max="15104" width="9.140625" style="32"/>
    <col min="15105" max="15105" width="8.28515625" style="32" customWidth="1"/>
    <col min="15106" max="15106" width="62.7109375" style="32" customWidth="1"/>
    <col min="15107" max="15107" width="13.85546875" style="32" customWidth="1"/>
    <col min="15108" max="15108" width="12.140625" style="32" customWidth="1"/>
    <col min="15109" max="15109" width="12.5703125" style="32" customWidth="1"/>
    <col min="15110" max="15360" width="9.140625" style="32"/>
    <col min="15361" max="15361" width="8.28515625" style="32" customWidth="1"/>
    <col min="15362" max="15362" width="62.7109375" style="32" customWidth="1"/>
    <col min="15363" max="15363" width="13.85546875" style="32" customWidth="1"/>
    <col min="15364" max="15364" width="12.140625" style="32" customWidth="1"/>
    <col min="15365" max="15365" width="12.5703125" style="32" customWidth="1"/>
    <col min="15366" max="15616" width="9.140625" style="32"/>
    <col min="15617" max="15617" width="8.28515625" style="32" customWidth="1"/>
    <col min="15618" max="15618" width="62.7109375" style="32" customWidth="1"/>
    <col min="15619" max="15619" width="13.85546875" style="32" customWidth="1"/>
    <col min="15620" max="15620" width="12.140625" style="32" customWidth="1"/>
    <col min="15621" max="15621" width="12.5703125" style="32" customWidth="1"/>
    <col min="15622" max="15872" width="9.140625" style="32"/>
    <col min="15873" max="15873" width="8.28515625" style="32" customWidth="1"/>
    <col min="15874" max="15874" width="62.7109375" style="32" customWidth="1"/>
    <col min="15875" max="15875" width="13.85546875" style="32" customWidth="1"/>
    <col min="15876" max="15876" width="12.140625" style="32" customWidth="1"/>
    <col min="15877" max="15877" width="12.5703125" style="32" customWidth="1"/>
    <col min="15878" max="16128" width="9.140625" style="32"/>
    <col min="16129" max="16129" width="8.28515625" style="32" customWidth="1"/>
    <col min="16130" max="16130" width="62.7109375" style="32" customWidth="1"/>
    <col min="16131" max="16131" width="13.85546875" style="32" customWidth="1"/>
    <col min="16132" max="16132" width="12.140625" style="32" customWidth="1"/>
    <col min="16133" max="16133" width="12.5703125" style="32" customWidth="1"/>
    <col min="16134" max="16384" width="9.140625" style="32"/>
  </cols>
  <sheetData>
    <row r="1" spans="1:5" x14ac:dyDescent="0.25">
      <c r="B1" s="117"/>
      <c r="C1" s="105"/>
      <c r="D1" s="4" t="s">
        <v>481</v>
      </c>
    </row>
    <row r="2" spans="1:5" x14ac:dyDescent="0.25">
      <c r="B2" s="105" t="s">
        <v>482</v>
      </c>
      <c r="C2" s="118"/>
      <c r="D2" s="4" t="s">
        <v>83</v>
      </c>
    </row>
    <row r="3" spans="1:5" x14ac:dyDescent="0.25">
      <c r="B3" s="105"/>
      <c r="C3" s="118"/>
      <c r="D3" s="4" t="s">
        <v>84</v>
      </c>
    </row>
    <row r="4" spans="1:5" x14ac:dyDescent="0.25">
      <c r="B4" s="117"/>
      <c r="C4" s="105"/>
      <c r="D4" s="56" t="s">
        <v>487</v>
      </c>
    </row>
    <row r="5" spans="1:5" x14ac:dyDescent="0.25">
      <c r="B5" s="117"/>
      <c r="C5" s="105"/>
      <c r="D5" s="56"/>
    </row>
    <row r="6" spans="1:5" ht="25.5" customHeight="1" x14ac:dyDescent="0.25">
      <c r="A6" s="154" t="s">
        <v>488</v>
      </c>
      <c r="B6" s="154"/>
      <c r="C6" s="154"/>
      <c r="D6" s="154"/>
      <c r="E6" s="154"/>
    </row>
    <row r="7" spans="1:5" x14ac:dyDescent="0.25">
      <c r="A7" s="122"/>
      <c r="B7" s="122"/>
      <c r="C7" s="122"/>
      <c r="D7" s="122"/>
      <c r="E7" s="122"/>
    </row>
    <row r="8" spans="1:5" x14ac:dyDescent="0.25">
      <c r="A8" s="119"/>
      <c r="B8" s="119"/>
      <c r="C8" s="1"/>
      <c r="D8" s="38" t="s">
        <v>89</v>
      </c>
      <c r="E8" s="1"/>
    </row>
    <row r="9" spans="1:5" ht="31.5" x14ac:dyDescent="0.25">
      <c r="A9" s="138" t="s">
        <v>483</v>
      </c>
      <c r="B9" s="138" t="s">
        <v>484</v>
      </c>
      <c r="C9" s="41" t="s">
        <v>206</v>
      </c>
      <c r="D9" s="132" t="s">
        <v>88</v>
      </c>
      <c r="E9" s="41" t="s">
        <v>207</v>
      </c>
    </row>
    <row r="10" spans="1:5" x14ac:dyDescent="0.25">
      <c r="A10" s="138">
        <v>1</v>
      </c>
      <c r="B10" s="138">
        <v>2</v>
      </c>
      <c r="C10" s="41">
        <v>3</v>
      </c>
      <c r="D10" s="132" t="s">
        <v>77</v>
      </c>
      <c r="E10" s="41">
        <v>5</v>
      </c>
    </row>
    <row r="11" spans="1:5" ht="31.5" x14ac:dyDescent="0.25">
      <c r="A11" s="124" t="s">
        <v>259</v>
      </c>
      <c r="B11" s="125" t="s">
        <v>358</v>
      </c>
      <c r="C11" s="126">
        <v>466.4</v>
      </c>
      <c r="D11" s="127">
        <v>462</v>
      </c>
      <c r="E11" s="127">
        <f>D11/C11*100</f>
        <v>99.056603773584911</v>
      </c>
    </row>
    <row r="12" spans="1:5" ht="47.25" x14ac:dyDescent="0.25">
      <c r="A12" s="120" t="s">
        <v>260</v>
      </c>
      <c r="B12" s="71" t="s">
        <v>356</v>
      </c>
      <c r="C12" s="128">
        <v>419.4</v>
      </c>
      <c r="D12" s="74">
        <v>416.4</v>
      </c>
      <c r="E12" s="74">
        <f>D12/C12*100</f>
        <v>99.284692417739635</v>
      </c>
    </row>
    <row r="13" spans="1:5" x14ac:dyDescent="0.25">
      <c r="A13" s="120"/>
      <c r="B13" s="123" t="s">
        <v>485</v>
      </c>
      <c r="C13" s="128"/>
      <c r="D13" s="74"/>
      <c r="E13" s="74"/>
    </row>
    <row r="14" spans="1:5" ht="94.5" x14ac:dyDescent="0.25">
      <c r="A14" s="120"/>
      <c r="B14" s="71" t="s">
        <v>486</v>
      </c>
      <c r="C14" s="128">
        <f>C12</f>
        <v>419.4</v>
      </c>
      <c r="D14" s="128">
        <f>D12</f>
        <v>416.4</v>
      </c>
      <c r="E14" s="128">
        <f>E12</f>
        <v>99.284692417739635</v>
      </c>
    </row>
    <row r="15" spans="1:5" ht="24" customHeight="1" x14ac:dyDescent="0.25">
      <c r="A15" s="121"/>
      <c r="B15" s="96" t="s">
        <v>261</v>
      </c>
      <c r="C15" s="129">
        <f>C11+C12</f>
        <v>885.8</v>
      </c>
      <c r="D15" s="129">
        <f>D11+D12</f>
        <v>878.4</v>
      </c>
      <c r="E15" s="129">
        <f>D15/C15*100</f>
        <v>99.164596974486344</v>
      </c>
    </row>
  </sheetData>
  <mergeCells count="1">
    <mergeCell ref="A6:E6"/>
  </mergeCells>
  <pageMargins left="0.78740157480314965" right="0.78740157480314965" top="1.1811023622047245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</vt:i4>
      </vt:variant>
    </vt:vector>
  </HeadingPairs>
  <TitlesOfParts>
    <vt:vector size="16" baseType="lpstr">
      <vt:lpstr>прил. 1</vt:lpstr>
      <vt:lpstr>прил. 2</vt:lpstr>
      <vt:lpstr>прил. 3</vt:lpstr>
      <vt:lpstr>прил. 4</vt:lpstr>
      <vt:lpstr>прил. 5</vt:lpstr>
      <vt:lpstr>прил. 6</vt:lpstr>
      <vt:lpstr>прил. 7</vt:lpstr>
      <vt:lpstr>'прил. 1'!FIO</vt:lpstr>
      <vt:lpstr>'прил. 1'!LAST_CELL</vt:lpstr>
      <vt:lpstr>'прил. 1'!SIGN</vt:lpstr>
      <vt:lpstr>'прил. 1'!Заголовки_для_печати</vt:lpstr>
      <vt:lpstr>'прил. 2'!Заголовки_для_печати</vt:lpstr>
      <vt:lpstr>'прил. 3'!Заголовки_для_печати</vt:lpstr>
      <vt:lpstr>'прил. 4'!Заголовки_для_печати</vt:lpstr>
      <vt:lpstr>'прил. 5'!Заголовки_для_печати</vt:lpstr>
      <vt:lpstr>'прил. 7'!Заголовки_для_печати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</dc:creator>
  <dc:description>POI HSSF rep:2.46.0.106</dc:description>
  <cp:lastModifiedBy>Сомова Наталья Александровна</cp:lastModifiedBy>
  <cp:lastPrinted>2019-03-19T07:40:25Z</cp:lastPrinted>
  <dcterms:created xsi:type="dcterms:W3CDTF">2019-02-28T15:04:01Z</dcterms:created>
  <dcterms:modified xsi:type="dcterms:W3CDTF">2019-03-28T21:17:38Z</dcterms:modified>
</cp:coreProperties>
</file>